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15DC165B-A542-4295-BFC7-D621DADAF3C6}" xr6:coauthVersionLast="36" xr6:coauthVersionMax="47" xr10:uidLastSave="{00000000-0000-0000-0000-000000000000}"/>
  <bookViews>
    <workbookView xWindow="-120" yWindow="-120" windowWidth="20730" windowHeight="11160" firstSheet="3" activeTab="6" xr2:uid="{735D4FA8-C230-41E1-A111-3BBD28D9D2BC}"/>
  </bookViews>
  <sheets>
    <sheet name="Portada" sheetId="1" r:id="rId1"/>
    <sheet name="Tabla de Roles" sheetId="2" r:id="rId2"/>
    <sheet name="Datos Informativos" sheetId="3" r:id="rId3"/>
    <sheet name="Presupuesto de Ventas" sheetId="4" r:id="rId4"/>
    <sheet name="Presupuesto de Materia Prima" sheetId="5" r:id="rId5"/>
    <sheet name="Presupuesto MOD" sheetId="6" r:id="rId6"/>
    <sheet name="Presupuesto CIF" sheetId="7" r:id="rId7"/>
    <sheet name="Análisis Variaciones" sheetId="9" r:id="rId8"/>
  </sheets>
  <externalReferences>
    <externalReference r:id="rId9"/>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7" l="1"/>
  <c r="L11" i="7"/>
  <c r="M11" i="7"/>
  <c r="N11" i="7"/>
  <c r="O11" i="7"/>
  <c r="P11" i="7"/>
  <c r="Q11" i="7"/>
  <c r="R11" i="7"/>
  <c r="S11" i="7"/>
  <c r="T11" i="7"/>
  <c r="U11" i="7"/>
  <c r="J11" i="7"/>
  <c r="J9" i="7"/>
  <c r="S9" i="7"/>
  <c r="T9" i="7"/>
  <c r="U9" i="7"/>
  <c r="L9" i="7"/>
  <c r="M9" i="7"/>
  <c r="N9" i="7"/>
  <c r="O9" i="7"/>
  <c r="P9" i="7"/>
  <c r="Q9" i="7"/>
  <c r="R9" i="7"/>
  <c r="K9" i="7"/>
  <c r="U14" i="6"/>
  <c r="T14" i="6"/>
  <c r="S14" i="6"/>
  <c r="R14" i="6"/>
  <c r="Q14" i="6"/>
  <c r="P14" i="6"/>
  <c r="O14" i="6"/>
  <c r="N14" i="6"/>
  <c r="M14" i="6"/>
  <c r="L14" i="6"/>
  <c r="K14" i="6"/>
  <c r="U12" i="6"/>
  <c r="T12" i="6"/>
  <c r="S12" i="6"/>
  <c r="R12" i="6"/>
  <c r="Q12" i="6"/>
  <c r="P12" i="6"/>
  <c r="O12" i="6"/>
  <c r="N12" i="6"/>
  <c r="M12" i="6"/>
  <c r="L12" i="6"/>
  <c r="K12" i="6"/>
  <c r="U11" i="6"/>
  <c r="T11" i="6"/>
  <c r="S11" i="6"/>
  <c r="R11" i="6"/>
  <c r="Q11" i="6"/>
  <c r="P11" i="6"/>
  <c r="O11" i="6"/>
  <c r="N11" i="6"/>
  <c r="M11" i="6"/>
  <c r="L11" i="6"/>
  <c r="K11" i="6"/>
  <c r="U10" i="6"/>
  <c r="T10" i="6"/>
  <c r="S10" i="6"/>
  <c r="R10" i="6"/>
  <c r="Q10" i="6"/>
  <c r="P10" i="6"/>
  <c r="O10" i="6"/>
  <c r="N10" i="6"/>
  <c r="M10" i="6"/>
  <c r="L10" i="6"/>
  <c r="K10" i="6"/>
  <c r="J10" i="6"/>
  <c r="J12" i="6"/>
  <c r="J11" i="6"/>
  <c r="U9" i="6"/>
  <c r="T9" i="6"/>
  <c r="S9" i="6"/>
  <c r="R9" i="6"/>
  <c r="Q9" i="6"/>
  <c r="P9" i="6"/>
  <c r="O9" i="6"/>
  <c r="N9" i="6"/>
  <c r="M9" i="6"/>
  <c r="L9" i="6"/>
  <c r="K9" i="6"/>
  <c r="J9" i="6"/>
  <c r="J14" i="6"/>
  <c r="U19" i="5"/>
  <c r="T19" i="5"/>
  <c r="S19" i="5"/>
  <c r="R19" i="5"/>
  <c r="Q19" i="5"/>
  <c r="M19" i="5"/>
  <c r="N19" i="5"/>
  <c r="O19" i="5"/>
  <c r="P19" i="5"/>
  <c r="T16" i="5"/>
  <c r="U17" i="5"/>
  <c r="L19" i="5"/>
  <c r="K17" i="5"/>
  <c r="K19" i="5"/>
  <c r="J19" i="5"/>
  <c r="T17" i="5"/>
  <c r="S17" i="5"/>
  <c r="R17" i="5"/>
  <c r="Q17" i="5"/>
  <c r="P17" i="5"/>
  <c r="O17" i="5"/>
  <c r="N17" i="5"/>
  <c r="M17" i="5"/>
  <c r="L17" i="5"/>
  <c r="U16" i="5"/>
  <c r="S16" i="5"/>
  <c r="R16" i="5"/>
  <c r="Q16" i="5"/>
  <c r="P16" i="5"/>
  <c r="O16" i="5"/>
  <c r="N16" i="5"/>
  <c r="M16" i="5"/>
  <c r="L16" i="5"/>
  <c r="K16" i="5"/>
  <c r="J16" i="5"/>
  <c r="U15" i="5"/>
  <c r="T15" i="5"/>
  <c r="S15" i="5"/>
  <c r="R15" i="5"/>
  <c r="Q15" i="5"/>
  <c r="P15" i="5"/>
  <c r="O15" i="5"/>
  <c r="N15" i="5"/>
  <c r="M15" i="5"/>
  <c r="L15" i="5"/>
  <c r="K15" i="5"/>
  <c r="J15" i="5"/>
  <c r="U14" i="5"/>
  <c r="T14" i="5"/>
  <c r="S14" i="5"/>
  <c r="R14" i="5"/>
  <c r="Q14" i="5"/>
  <c r="P14" i="5"/>
  <c r="O14" i="5"/>
  <c r="N14" i="5"/>
  <c r="M14" i="5"/>
  <c r="L14" i="5"/>
  <c r="K14" i="5"/>
  <c r="J14" i="5"/>
  <c r="U13" i="5"/>
  <c r="T13" i="5"/>
  <c r="S13" i="5"/>
  <c r="R13" i="5"/>
  <c r="Q13" i="5"/>
  <c r="P13" i="5"/>
  <c r="O13" i="5"/>
  <c r="N13" i="5"/>
  <c r="M13" i="5"/>
  <c r="L13" i="5"/>
  <c r="K13" i="5"/>
  <c r="U12" i="5"/>
  <c r="T12" i="5"/>
  <c r="S12" i="5"/>
  <c r="R12" i="5"/>
  <c r="Q12" i="5"/>
  <c r="P12" i="5"/>
  <c r="O12" i="5"/>
  <c r="N12" i="5"/>
  <c r="M12" i="5"/>
  <c r="L12" i="5"/>
  <c r="K12" i="5"/>
  <c r="J17" i="5"/>
  <c r="J13" i="5"/>
  <c r="J12" i="5"/>
  <c r="U11" i="5"/>
  <c r="T11" i="5"/>
  <c r="S11" i="5"/>
  <c r="R11" i="5"/>
  <c r="Q11" i="5"/>
  <c r="P11" i="5"/>
  <c r="O11" i="5"/>
  <c r="N11" i="5"/>
  <c r="M11" i="5"/>
  <c r="L11" i="5"/>
  <c r="K11" i="5"/>
  <c r="J11" i="5"/>
  <c r="J9" i="5"/>
  <c r="L9" i="5"/>
  <c r="M9" i="5"/>
  <c r="N9" i="5"/>
  <c r="O9" i="5"/>
  <c r="P9" i="5"/>
  <c r="Q9" i="5"/>
  <c r="R9" i="5"/>
  <c r="S9" i="5"/>
  <c r="T9" i="5"/>
  <c r="U9" i="5"/>
  <c r="U10" i="5"/>
  <c r="T10" i="5"/>
  <c r="S10" i="5"/>
  <c r="R10" i="5"/>
  <c r="Q10" i="5"/>
  <c r="P10" i="5"/>
  <c r="O10" i="5"/>
  <c r="N10" i="5"/>
  <c r="M10" i="5"/>
  <c r="L10" i="5"/>
  <c r="K10" i="5"/>
  <c r="J10" i="5"/>
  <c r="K9" i="5"/>
  <c r="D8" i="4"/>
  <c r="E10" i="4"/>
  <c r="F10" i="4"/>
  <c r="G10" i="4"/>
  <c r="H10" i="4"/>
  <c r="I10" i="4"/>
  <c r="J10" i="4"/>
  <c r="K10" i="4"/>
  <c r="L10" i="4"/>
  <c r="M10" i="4"/>
  <c r="N10" i="4"/>
  <c r="O10" i="4"/>
  <c r="E9" i="4"/>
  <c r="F9" i="4"/>
  <c r="G9" i="4"/>
  <c r="H9" i="4"/>
  <c r="I9" i="4"/>
  <c r="J9" i="4"/>
  <c r="K9" i="4"/>
  <c r="L9" i="4"/>
  <c r="M9" i="4"/>
  <c r="N9" i="4"/>
  <c r="O9" i="4"/>
  <c r="D10" i="4"/>
  <c r="D9" i="4"/>
  <c r="E8" i="4"/>
  <c r="F8" i="4"/>
  <c r="G8" i="4"/>
  <c r="H8" i="4"/>
  <c r="I8" i="4"/>
  <c r="J8" i="4"/>
  <c r="K8" i="4"/>
  <c r="L8" i="4"/>
  <c r="M8" i="4"/>
  <c r="N8" i="4"/>
  <c r="O8" i="4"/>
  <c r="F11" i="7" l="1"/>
  <c r="F14" i="6"/>
  <c r="F19" i="5"/>
  <c r="F17" i="5"/>
  <c r="F16" i="5"/>
  <c r="F15" i="5"/>
  <c r="F14" i="5"/>
  <c r="F13" i="5"/>
  <c r="F12" i="5"/>
  <c r="F11" i="5"/>
  <c r="F10" i="5"/>
  <c r="F9" i="5"/>
  <c r="J10" i="3" l="1"/>
  <c r="F38" i="3"/>
  <c r="F29" i="3"/>
  <c r="F30" i="3"/>
  <c r="F31" i="3"/>
  <c r="F28" i="3"/>
  <c r="F13" i="3"/>
  <c r="F21" i="3"/>
  <c r="F20" i="3"/>
  <c r="F19" i="3"/>
  <c r="F18" i="3"/>
  <c r="F17" i="3"/>
  <c r="F16" i="3"/>
  <c r="F15" i="3"/>
  <c r="F14" i="3"/>
  <c r="F33" i="3" l="1"/>
  <c r="F23" i="3"/>
</calcChain>
</file>

<file path=xl/sharedStrings.xml><?xml version="1.0" encoding="utf-8"?>
<sst xmlns="http://schemas.openxmlformats.org/spreadsheetml/2006/main" count="211" uniqueCount="94">
  <si>
    <t>Tareas o funciones a realizar</t>
  </si>
  <si>
    <t>Asignación Ejercicio</t>
  </si>
  <si>
    <t>Nombre del estudiante</t>
  </si>
  <si>
    <t>1 - Ingeniero Industrial (Líder del grupo</t>
  </si>
  <si>
    <t>Debe publicar en el foro dos documentos       con la temática a desarrollar en la actividad, dentro de las 2 primeras semanas de trabajo y es quien realiza la entrega de la actividad en el entorno de seguimiento y evaluación.</t>
  </si>
  <si>
    <t>2 -Supervisor del área de producción</t>
  </si>
  <si>
    <t>Responsable de la comunicación entre el tutor y el equipo de trabajo.
Entrega en los foros de trabajo colaborativo la presente tabla y se encarga de que sus compañeros de equipo la diligencien dentro de las primeras dos semanas de trabajo.</t>
  </si>
  <si>
    <t>3- Almacenista</t>
  </si>
  <si>
    <t>Encargado de recopilar y sintetizar los aportes realizados por el equipo y verificar si se presentan anomalías o inconsistencias dentro de los mismos, para ser presentados como trabajo final a calificar.</t>
  </si>
  <si>
    <t>4- Operario 1 de maquinaria</t>
  </si>
  <si>
    <t>Es el encargado de vigilar que todos los integrantes del equipo hayan ingresado al foro de trabajo colaborativo dentro de las dos primeras semanas de trabajo, en caso de que no hayan ingresado realizar correo desde su correo institucional haciendo extensiva la invitación a dar inicio a la actividad, en aras de realizar un verdadero trabajo colaborativo con todos y cada uno del total de integrantes del equipo dejando evidencia en el foro del correo enviado.</t>
  </si>
  <si>
    <t>5- Operario 2 de maquinaria</t>
  </si>
  <si>
    <t>Es el encargado de vigilar que se cumpla con cada una de las tareas asignadas y el desarrollo de las actividades solicitadas.</t>
  </si>
  <si>
    <t>Rol</t>
  </si>
  <si>
    <t>Ejercicio No. 1</t>
  </si>
  <si>
    <t>Ejercicio  No. 2</t>
  </si>
  <si>
    <t>Ejercicio  No. 3</t>
  </si>
  <si>
    <t>Ejercicio  No. 4</t>
  </si>
  <si>
    <t>Ejercicio  No. 5</t>
  </si>
  <si>
    <t>Documento de Identidad</t>
  </si>
  <si>
    <t>Tabla para Selección de Roles</t>
  </si>
  <si>
    <t>Costos y Presupuesto</t>
  </si>
  <si>
    <t>Unidad 2 - Fase 3 - Comprender y aplicar presupuestos en operaciones y recursos</t>
  </si>
  <si>
    <t>Actividad individual: Plantilla en Excel con el desarrollo de todos los escenarios propuestos; Actividad colaborativa: documento en formato PDF, bajo normas APA que contenga: Portada: Estudiantes que participaron en la construcción de las actividades, introducción, objetivos: general y específico, desarrollo de las actividades: boletín informativo en plantilla establecida, conclusiones, bibliografía.</t>
  </si>
  <si>
    <r>
      <rPr>
        <b/>
        <sz val="10"/>
        <color theme="1"/>
        <rFont val="Calibri"/>
        <family val="2"/>
        <scheme val="minor"/>
      </rPr>
      <t>Tutora:</t>
    </r>
    <r>
      <rPr>
        <sz val="10"/>
        <color theme="1"/>
        <rFont val="Calibri"/>
        <family val="2"/>
        <scheme val="minor"/>
      </rPr>
      <t xml:space="preserve">
Karol Julieth Mancera Vargas
Periodo 16-5
Curso 102015</t>
    </r>
  </si>
  <si>
    <t xml:space="preserve">La empresa UNAD SAS se encuentra dedicada a la fabricación de zapatos, para mujeres, y ha tenido en cuenta lo siguiente:  </t>
  </si>
  <si>
    <t>Material</t>
  </si>
  <si>
    <t>Presentación</t>
  </si>
  <si>
    <t>Valor Unitario</t>
  </si>
  <si>
    <t>Unidades Requeridas</t>
  </si>
  <si>
    <t>Valor Total</t>
  </si>
  <si>
    <t>Cuero</t>
  </si>
  <si>
    <t>Ojal</t>
  </si>
  <si>
    <t>Tacón</t>
  </si>
  <si>
    <t>Tapas</t>
  </si>
  <si>
    <t>Cremallera</t>
  </si>
  <si>
    <t>Suela</t>
  </si>
  <si>
    <t>Pegante</t>
  </si>
  <si>
    <t>Tintura</t>
  </si>
  <si>
    <t>m2</t>
  </si>
  <si>
    <t>Unidad</t>
  </si>
  <si>
    <t>cm2</t>
  </si>
  <si>
    <t>ml</t>
  </si>
  <si>
    <t>Tachuelas</t>
  </si>
  <si>
    <t>Costos Totales Materia Prima (MP)</t>
  </si>
  <si>
    <t>Materia Prima (MP) por par de zapatos</t>
  </si>
  <si>
    <t>Mano de Obra Directa (MOD)</t>
  </si>
  <si>
    <t>Detalle</t>
  </si>
  <si>
    <t>Cantidad Requerida</t>
  </si>
  <si>
    <t>1 hora</t>
  </si>
  <si>
    <t>Costos Indirectos de Fabricación (CIF)</t>
  </si>
  <si>
    <t>Costos Totales Mano de Obra Directa (MOD)</t>
  </si>
  <si>
    <t>Cortador</t>
  </si>
  <si>
    <t>Armador</t>
  </si>
  <si>
    <t>Cosedor</t>
  </si>
  <si>
    <t>Calidad</t>
  </si>
  <si>
    <t>Determinación de los Costos por par de zapatos</t>
  </si>
  <si>
    <t>Los CIF para el proceso de producción se calculan en un 2.5% del valor total de la mano de obra más la materia prima.</t>
  </si>
  <si>
    <t>Mes</t>
  </si>
  <si>
    <t>Unidades a Vender</t>
  </si>
  <si>
    <t>Enero</t>
  </si>
  <si>
    <t>Febrero</t>
  </si>
  <si>
    <t>Marzo</t>
  </si>
  <si>
    <t>Abril</t>
  </si>
  <si>
    <t>Mayo</t>
  </si>
  <si>
    <t>Junio</t>
  </si>
  <si>
    <t>Julio</t>
  </si>
  <si>
    <t>Agosto</t>
  </si>
  <si>
    <t>Septiembre</t>
  </si>
  <si>
    <t>Octubre</t>
  </si>
  <si>
    <t>Noviembre</t>
  </si>
  <si>
    <t>Diciembre</t>
  </si>
  <si>
    <t>Proyección de Ventas Año 1</t>
  </si>
  <si>
    <t>Datos Informativos</t>
  </si>
  <si>
    <t>Presupuesto de Ventas</t>
  </si>
  <si>
    <r>
      <t xml:space="preserve">Costo Total de  Producción Mensual </t>
    </r>
    <r>
      <rPr>
        <sz val="9"/>
        <color theme="7"/>
        <rFont val="Calibri"/>
        <family val="2"/>
        <scheme val="minor"/>
      </rPr>
      <t>(Costo Unitario x Unidades a Vender)</t>
    </r>
  </si>
  <si>
    <r>
      <t xml:space="preserve">Estimado estudiante en este espacio debe calcular el presupuesto requerido para la producción mensual del año 1 teniendo en cuenta las ventas esperadas (Ver hoja de Datos Informativos) con base en la determinación de costos unitarios ubicados en la misma hoja y proyectando un </t>
    </r>
    <r>
      <rPr>
        <b/>
        <i/>
        <sz val="11"/>
        <color theme="1"/>
        <rFont val="Calibri"/>
        <family val="2"/>
        <scheme val="minor"/>
      </rPr>
      <t xml:space="preserve">márgen de contribución </t>
    </r>
    <r>
      <rPr>
        <sz val="11"/>
        <color theme="1"/>
        <rFont val="Calibri"/>
        <family val="2"/>
        <scheme val="minor"/>
      </rPr>
      <t>del 40% de los costos totales de producción.</t>
    </r>
  </si>
  <si>
    <r>
      <t xml:space="preserve">Utilidad Estimada 
</t>
    </r>
    <r>
      <rPr>
        <sz val="10"/>
        <color theme="7"/>
        <rFont val="Calibri"/>
        <family val="2"/>
        <scheme val="minor"/>
      </rPr>
      <t>(Costo total de producción x márgen de contribución)</t>
    </r>
  </si>
  <si>
    <r>
      <t xml:space="preserve">Proyección ventas totales 
</t>
    </r>
    <r>
      <rPr>
        <sz val="10"/>
        <color theme="7"/>
        <rFont val="Calibri"/>
        <family val="2"/>
        <scheme val="minor"/>
      </rPr>
      <t>(Costo total de producción + Utilidad Estimada)</t>
    </r>
  </si>
  <si>
    <r>
      <t>Cada estudiante de manera individual deberá desarrollar el ejercicio propuesto de acuerdo al rol seleccionado, para esto, debe tener en cuenta los datos aportados para  poder estimar el costo de producción de un par de zapatos, con base en dicha información se debe proceder a determinar el Presupuesto de ventas, el presupuesto de materia prima, mano de obra directa, el presupuesto de Costos Indirectos de Fabricación y el presupuesto de  para cada uno de los meses, con base en el cuadro de "</t>
    </r>
    <r>
      <rPr>
        <b/>
        <i/>
        <sz val="11"/>
        <color theme="1"/>
        <rFont val="Calibri"/>
        <family val="2"/>
        <scheme val="minor"/>
      </rPr>
      <t>Proyección de Ventas Año 1</t>
    </r>
    <r>
      <rPr>
        <sz val="11"/>
        <color theme="1"/>
        <rFont val="Calibri"/>
        <family val="2"/>
        <scheme val="minor"/>
      </rPr>
      <t xml:space="preserve">": </t>
    </r>
  </si>
  <si>
    <t>Presupuesto de Materia Prima</t>
  </si>
  <si>
    <t>Para calcular el presupuesto requerido mensual por cada uno de los operarios requeridos y así obtener el presupuesto total de la Mano de Obra Directa para las producciones planeadas es preciso que por cada fila se multipliquen las unidades a vender por el valor total estimado en cada operario.</t>
  </si>
  <si>
    <t>Para calcular el presupuesto requerido mensual por cada uno de los materiales a emplear con el fin de obtener el presupuesto total de los costos estimados para las producciones planeadas es preciso que por cada fila se multipliquen las unidades a vender por el valor total estimado en cada uno de los materiales.</t>
  </si>
  <si>
    <t>Presupuesto Mano de Obra Directa (MOD)</t>
  </si>
  <si>
    <t>Costos Totales Costos Indirectos de Fabricación (CIF)</t>
  </si>
  <si>
    <t>Para calcular el presupuesto requerido mensual por cada uno de los operarios requeridos y así obtener el presupuesto total de la Mano de Obra Directa para las producciones planeadas es preciso que por cada fila se multipliquen las unidades a vender por el valor total estimado para los CIF</t>
  </si>
  <si>
    <t xml:space="preserve">Estimados estudiantes, en este espacio deben realizar sus aportes con el fin de tener un borrador que permita la realización del coletín informativo teniendo en cuenta:
2. Análisis de las variaciones con el presupuesto
</t>
  </si>
  <si>
    <t xml:space="preserve">2.1 Introducción
</t>
  </si>
  <si>
    <t xml:space="preserve">2.2 Como se analizan las variaciones
</t>
  </si>
  <si>
    <t xml:space="preserve">2.3 Análisis de las variaciones en ventas
</t>
  </si>
  <si>
    <t xml:space="preserve">2.4 Análisis de las variaciones en los materiales
</t>
  </si>
  <si>
    <t xml:space="preserve">2.5 Análisis de las variaciones de la mano de obra directa
</t>
  </si>
  <si>
    <t>2.6 Análisis de las variaciones en los costos indirectos de fabricación CIF.</t>
  </si>
  <si>
    <t>Borrador Boletín Informativo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</si>
</sst>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44" formatCode="_-&quot;$&quot;\ * #,##0.00_-;\-&quot;$&quot;\ * #,##0.00_-;_-&quot;$&quot;\ * &quot;-&quot;??_-;_-@_-"/>
    <numFmt numFmtId="164" formatCode="_-* #,##0.00\ _€_-;\-* #,##0.00\ _€_-;_-* &quot;-&quot;??\ _€_-;_-@_-"/>
    <numFmt numFmtId="165" formatCode="#,##0.00000"/>
    <numFmt numFmtId="166" formatCode="#,##0.0"/>
  </numFmts>
  <fonts count="19" x14ac:knownFonts="1">
    <font>
      <sz val="11"/>
      <color theme="1"/>
      <name val="Calibri"/>
      <family val="2"/>
      <scheme val="minor"/>
    </font>
    <font>
      <sz val="11"/>
      <color theme="1"/>
      <name val="Calibri"/>
      <family val="2"/>
      <scheme val="minor"/>
    </font>
    <font>
      <sz val="8"/>
      <name val="Calibri"/>
      <family val="2"/>
      <scheme val="minor"/>
    </font>
    <font>
      <sz val="12"/>
      <color theme="1" tint="0.249977111117893"/>
      <name val="Calibri"/>
      <family val="2"/>
      <scheme val="minor"/>
    </font>
    <font>
      <b/>
      <sz val="12"/>
      <color theme="1" tint="0.249977111117893"/>
      <name val="Calibri"/>
      <family val="2"/>
      <scheme val="minor"/>
    </font>
    <font>
      <b/>
      <i/>
      <sz val="12"/>
      <color theme="1" tint="0.249977111117893"/>
      <name val="Calibri"/>
      <family val="2"/>
      <scheme val="minor"/>
    </font>
    <font>
      <sz val="10"/>
      <color theme="1" tint="0.249977111117893"/>
      <name val="Calibri"/>
      <family val="2"/>
      <scheme val="minor"/>
    </font>
    <font>
      <b/>
      <i/>
      <sz val="12"/>
      <color rgb="FF002060"/>
      <name val="Calibri"/>
      <family val="2"/>
      <scheme val="minor"/>
    </font>
    <font>
      <i/>
      <sz val="38"/>
      <color theme="7"/>
      <name val="Calibri"/>
      <family val="2"/>
      <scheme val="minor"/>
    </font>
    <font>
      <i/>
      <sz val="28"/>
      <color theme="7"/>
      <name val="Calibri"/>
      <family val="2"/>
      <scheme val="minor"/>
    </font>
    <font>
      <b/>
      <i/>
      <sz val="11"/>
      <color theme="1"/>
      <name val="Calibri"/>
      <family val="2"/>
      <scheme val="minor"/>
    </font>
    <font>
      <b/>
      <i/>
      <sz val="10"/>
      <color theme="1"/>
      <name val="Calibri"/>
      <family val="2"/>
      <scheme val="minor"/>
    </font>
    <font>
      <sz val="10"/>
      <color theme="1"/>
      <name val="Calibri"/>
      <family val="2"/>
      <scheme val="minor"/>
    </font>
    <font>
      <b/>
      <sz val="10"/>
      <color theme="1"/>
      <name val="Calibri"/>
      <family val="2"/>
      <scheme val="minor"/>
    </font>
    <font>
      <b/>
      <sz val="11"/>
      <color theme="7"/>
      <name val="Calibri"/>
      <family val="2"/>
      <scheme val="minor"/>
    </font>
    <font>
      <b/>
      <sz val="11"/>
      <color rgb="FF002060"/>
      <name val="Calibri"/>
      <family val="2"/>
      <scheme val="minor"/>
    </font>
    <font>
      <b/>
      <i/>
      <sz val="11"/>
      <color theme="7"/>
      <name val="Calibri"/>
      <family val="2"/>
      <scheme val="minor"/>
    </font>
    <font>
      <sz val="10"/>
      <color theme="7"/>
      <name val="Calibri"/>
      <family val="2"/>
      <scheme val="minor"/>
    </font>
    <font>
      <sz val="9"/>
      <color theme="7"/>
      <name val="Calibri"/>
      <family val="2"/>
      <scheme val="minor"/>
    </font>
  </fonts>
  <fills count="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9"/>
        <bgColor indexed="64"/>
      </patternFill>
    </fill>
    <fill>
      <patternFill patternType="solid">
        <fgColor theme="7"/>
        <bgColor indexed="64"/>
      </patternFill>
    </fill>
    <fill>
      <patternFill patternType="solid">
        <fgColor theme="3"/>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136">
    <xf numFmtId="0" fontId="0" fillId="0" borderId="0" xfId="0"/>
    <xf numFmtId="0" fontId="0" fillId="2" borderId="0" xfId="0" applyFill="1"/>
    <xf numFmtId="0" fontId="3" fillId="2" borderId="0" xfId="0" applyFont="1" applyFill="1"/>
    <xf numFmtId="1" fontId="3" fillId="4" borderId="1" xfId="0" applyNumberFormat="1" applyFont="1" applyFill="1" applyBorder="1" applyAlignment="1" applyProtection="1">
      <alignment horizontal="center" vertical="center" wrapText="1"/>
      <protection locked="0"/>
    </xf>
    <xf numFmtId="164" fontId="6" fillId="4" borderId="1" xfId="0" applyNumberFormat="1" applyFont="1" applyFill="1" applyBorder="1" applyAlignment="1" applyProtection="1">
      <alignment horizontal="justify" vertical="center" wrapText="1"/>
      <protection locked="0"/>
    </xf>
    <xf numFmtId="49" fontId="6" fillId="4" borderId="1" xfId="0" applyNumberFormat="1" applyFont="1" applyFill="1" applyBorder="1" applyAlignment="1" applyProtection="1">
      <alignment horizontal="justify" vertical="center" wrapText="1"/>
      <protection locked="0"/>
    </xf>
    <xf numFmtId="0" fontId="7" fillId="5"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vertical="center" shrinkToFit="1"/>
      <protection locked="0"/>
    </xf>
    <xf numFmtId="0" fontId="7" fillId="5" borderId="1" xfId="0" applyFont="1" applyFill="1" applyBorder="1" applyAlignment="1" applyProtection="1">
      <alignment vertical="center" wrapText="1"/>
      <protection locked="0"/>
    </xf>
    <xf numFmtId="0" fontId="0" fillId="2" borderId="2" xfId="0" applyFill="1" applyBorder="1"/>
    <xf numFmtId="0" fontId="0" fillId="5" borderId="5" xfId="0" applyFill="1" applyBorder="1"/>
    <xf numFmtId="0" fontId="0" fillId="5" borderId="9" xfId="0" applyFill="1" applyBorder="1"/>
    <xf numFmtId="0" fontId="0" fillId="6" borderId="10" xfId="0" applyFill="1" applyBorder="1"/>
    <xf numFmtId="0" fontId="9" fillId="6" borderId="2" xfId="0" applyFont="1" applyFill="1" applyBorder="1" applyAlignment="1">
      <alignment horizontal="center" vertical="center"/>
    </xf>
    <xf numFmtId="0" fontId="0" fillId="2" borderId="5" xfId="0" applyFill="1" applyBorder="1"/>
    <xf numFmtId="0" fontId="0" fillId="2" borderId="9" xfId="0" applyFill="1" applyBorder="1"/>
    <xf numFmtId="0" fontId="0" fillId="6" borderId="11" xfId="0" applyFill="1" applyBorder="1"/>
    <xf numFmtId="0" fontId="14" fillId="6" borderId="13"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0" fillId="2" borderId="16" xfId="0" applyFill="1" applyBorder="1" applyAlignment="1">
      <alignment horizontal="center" vertical="center"/>
    </xf>
    <xf numFmtId="3" fontId="0" fillId="2" borderId="1" xfId="0" applyNumberFormat="1" applyFill="1" applyBorder="1" applyAlignment="1">
      <alignment horizontal="center" vertical="center"/>
    </xf>
    <xf numFmtId="3" fontId="0" fillId="2" borderId="1" xfId="0" applyNumberFormat="1" applyFill="1" applyBorder="1"/>
    <xf numFmtId="3" fontId="0" fillId="2" borderId="17" xfId="0" applyNumberFormat="1" applyFill="1" applyBorder="1"/>
    <xf numFmtId="0" fontId="0" fillId="2" borderId="16" xfId="0" applyFill="1" applyBorder="1" applyAlignment="1">
      <alignment horizontal="center"/>
    </xf>
    <xf numFmtId="3" fontId="0" fillId="2" borderId="1" xfId="0" applyNumberFormat="1" applyFill="1" applyBorder="1" applyAlignment="1">
      <alignment horizontal="center"/>
    </xf>
    <xf numFmtId="165" fontId="0" fillId="2" borderId="17" xfId="0" applyNumberFormat="1" applyFill="1" applyBorder="1"/>
    <xf numFmtId="0" fontId="0" fillId="2" borderId="18" xfId="0" applyFill="1" applyBorder="1" applyAlignment="1">
      <alignment horizontal="center"/>
    </xf>
    <xf numFmtId="3" fontId="0" fillId="2" borderId="19" xfId="0" applyNumberFormat="1" applyFill="1" applyBorder="1" applyAlignment="1">
      <alignment horizontal="center"/>
    </xf>
    <xf numFmtId="165" fontId="0" fillId="2" borderId="20" xfId="0" applyNumberFormat="1" applyFill="1" applyBorder="1"/>
    <xf numFmtId="4" fontId="0" fillId="2" borderId="1" xfId="0" applyNumberFormat="1" applyFill="1" applyBorder="1"/>
    <xf numFmtId="4" fontId="0" fillId="2" borderId="19" xfId="0" applyNumberFormat="1" applyFill="1" applyBorder="1"/>
    <xf numFmtId="0" fontId="0" fillId="2" borderId="1" xfId="0" applyFill="1" applyBorder="1" applyAlignment="1">
      <alignment horizontal="center" vertical="center"/>
    </xf>
    <xf numFmtId="4" fontId="0" fillId="2" borderId="1" xfId="0" applyNumberFormat="1" applyFill="1" applyBorder="1" applyAlignment="1">
      <alignment horizontal="center" vertical="center"/>
    </xf>
    <xf numFmtId="4" fontId="0" fillId="2" borderId="19" xfId="0" applyNumberFormat="1" applyFill="1" applyBorder="1" applyAlignment="1">
      <alignment horizontal="center" vertical="center"/>
    </xf>
    <xf numFmtId="3" fontId="15" fillId="5" borderId="2" xfId="0" applyNumberFormat="1" applyFont="1" applyFill="1" applyBorder="1" applyAlignment="1">
      <alignment vertical="center"/>
    </xf>
    <xf numFmtId="0" fontId="14" fillId="6" borderId="21" xfId="0" applyFont="1" applyFill="1" applyBorder="1" applyAlignment="1">
      <alignment horizontal="center" vertical="center" wrapText="1"/>
    </xf>
    <xf numFmtId="0" fontId="0" fillId="2" borderId="18" xfId="0" applyFill="1" applyBorder="1" applyAlignment="1">
      <alignment horizontal="center" vertical="center"/>
    </xf>
    <xf numFmtId="0" fontId="0" fillId="2" borderId="19" xfId="0" applyFill="1" applyBorder="1" applyAlignment="1">
      <alignment horizontal="center" vertical="center"/>
    </xf>
    <xf numFmtId="3" fontId="0" fillId="2" borderId="19" xfId="0" applyNumberFormat="1" applyFill="1" applyBorder="1" applyAlignment="1">
      <alignment horizontal="center" vertical="center"/>
    </xf>
    <xf numFmtId="3" fontId="0" fillId="2" borderId="20" xfId="0" applyNumberFormat="1" applyFill="1" applyBorder="1" applyAlignment="1">
      <alignment horizontal="center" vertical="center"/>
    </xf>
    <xf numFmtId="0" fontId="14" fillId="6" borderId="27" xfId="0" applyFont="1" applyFill="1" applyBorder="1" applyAlignment="1">
      <alignment horizontal="center" vertical="center" wrapText="1"/>
    </xf>
    <xf numFmtId="0" fontId="14" fillId="6" borderId="28" xfId="0" applyFont="1" applyFill="1" applyBorder="1" applyAlignment="1">
      <alignment horizontal="center" vertical="center" wrapText="1"/>
    </xf>
    <xf numFmtId="0" fontId="14" fillId="6" borderId="29" xfId="0" applyFont="1" applyFill="1" applyBorder="1" applyAlignment="1">
      <alignment horizontal="center" vertical="center" wrapText="1"/>
    </xf>
    <xf numFmtId="0" fontId="0" fillId="2" borderId="13" xfId="0" applyFill="1" applyBorder="1" applyAlignment="1">
      <alignment horizontal="center" vertical="center"/>
    </xf>
    <xf numFmtId="0" fontId="0" fillId="2" borderId="14" xfId="0" applyFill="1" applyBorder="1" applyAlignment="1">
      <alignment horizontal="center" vertical="center"/>
    </xf>
    <xf numFmtId="3" fontId="0" fillId="2" borderId="14" xfId="0" applyNumberFormat="1" applyFill="1" applyBorder="1" applyAlignment="1">
      <alignment horizontal="center" vertical="center"/>
    </xf>
    <xf numFmtId="3" fontId="0" fillId="2" borderId="15" xfId="0" applyNumberFormat="1" applyFill="1" applyBorder="1" applyAlignment="1">
      <alignment horizontal="center" vertical="center"/>
    </xf>
    <xf numFmtId="3" fontId="0" fillId="2" borderId="17" xfId="0" applyNumberFormat="1" applyFill="1" applyBorder="1" applyAlignment="1">
      <alignment horizontal="center" vertical="center"/>
    </xf>
    <xf numFmtId="166" fontId="0" fillId="2" borderId="1" xfId="0" applyNumberFormat="1" applyFill="1" applyBorder="1" applyAlignment="1">
      <alignment horizontal="center" vertical="center"/>
    </xf>
    <xf numFmtId="3" fontId="15" fillId="5" borderId="2" xfId="0" applyNumberFormat="1" applyFont="1" applyFill="1" applyBorder="1" applyAlignment="1">
      <alignment horizontal="center" vertical="center"/>
    </xf>
    <xf numFmtId="0" fontId="0" fillId="2" borderId="0" xfId="0" applyFill="1" applyBorder="1"/>
    <xf numFmtId="0" fontId="0" fillId="2" borderId="10" xfId="0" applyFill="1" applyBorder="1"/>
    <xf numFmtId="0" fontId="0" fillId="2" borderId="12" xfId="0" applyFill="1" applyBorder="1"/>
    <xf numFmtId="0" fontId="0" fillId="2" borderId="11" xfId="0" applyFill="1" applyBorder="1"/>
    <xf numFmtId="0" fontId="0" fillId="2" borderId="16" xfId="0" applyFill="1" applyBorder="1"/>
    <xf numFmtId="41" fontId="0" fillId="2" borderId="17" xfId="1" applyNumberFormat="1" applyFont="1" applyFill="1" applyBorder="1"/>
    <xf numFmtId="0" fontId="0" fillId="2" borderId="18" xfId="0" applyFill="1" applyBorder="1"/>
    <xf numFmtId="41" fontId="0" fillId="2" borderId="20" xfId="1" applyNumberFormat="1" applyFont="1" applyFill="1" applyBorder="1"/>
    <xf numFmtId="0" fontId="14" fillId="6" borderId="18"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0" fillId="2" borderId="24" xfId="0" applyFill="1" applyBorder="1"/>
    <xf numFmtId="0" fontId="14" fillId="6" borderId="22" xfId="0" applyFont="1" applyFill="1" applyBorder="1" applyAlignment="1">
      <alignment horizontal="center" vertical="center" wrapText="1"/>
    </xf>
    <xf numFmtId="0" fontId="16" fillId="6" borderId="27" xfId="0" applyFont="1" applyFill="1" applyBorder="1" applyAlignment="1">
      <alignment horizontal="center" vertical="center"/>
    </xf>
    <xf numFmtId="0" fontId="16" fillId="6" borderId="28" xfId="0" applyFont="1" applyFill="1" applyBorder="1" applyAlignment="1">
      <alignment horizontal="center" vertical="center"/>
    </xf>
    <xf numFmtId="0" fontId="16" fillId="6" borderId="29" xfId="0" applyFont="1" applyFill="1" applyBorder="1" applyAlignment="1">
      <alignment horizontal="center" vertical="center"/>
    </xf>
    <xf numFmtId="0" fontId="0" fillId="5" borderId="24" xfId="0" applyFill="1" applyBorder="1"/>
    <xf numFmtId="0" fontId="3" fillId="2" borderId="2" xfId="0" applyFont="1" applyFill="1" applyBorder="1"/>
    <xf numFmtId="0" fontId="0" fillId="2" borderId="13" xfId="0" applyFill="1" applyBorder="1" applyAlignment="1">
      <alignment vertical="center" wrapText="1"/>
    </xf>
    <xf numFmtId="0" fontId="0" fillId="2" borderId="16" xfId="0" applyFill="1" applyBorder="1" applyAlignment="1">
      <alignment vertical="center" wrapText="1"/>
    </xf>
    <xf numFmtId="0" fontId="0" fillId="2" borderId="18" xfId="0" applyFill="1" applyBorder="1" applyAlignment="1">
      <alignment vertical="center"/>
    </xf>
    <xf numFmtId="0" fontId="11" fillId="2" borderId="7" xfId="0" applyFont="1" applyFill="1" applyBorder="1" applyAlignment="1">
      <alignment horizontal="center" vertical="center"/>
    </xf>
    <xf numFmtId="0" fontId="11" fillId="2" borderId="8" xfId="0" applyFont="1" applyFill="1" applyBorder="1" applyAlignment="1">
      <alignment horizontal="center" vertical="center"/>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xf>
    <xf numFmtId="0" fontId="0" fillId="6" borderId="5" xfId="0" applyFill="1" applyBorder="1" applyAlignment="1">
      <alignment horizontal="center"/>
    </xf>
    <xf numFmtId="0" fontId="0" fillId="6" borderId="9" xfId="0"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8" fillId="6" borderId="3"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5" fillId="5" borderId="3" xfId="0" applyFont="1" applyFill="1" applyBorder="1" applyAlignment="1">
      <alignment horizontal="center" vertical="center"/>
    </xf>
    <xf numFmtId="0" fontId="15" fillId="5" borderId="6" xfId="0" applyFont="1" applyFill="1" applyBorder="1" applyAlignment="1">
      <alignment horizontal="center" vertical="center"/>
    </xf>
    <xf numFmtId="0" fontId="15" fillId="5" borderId="4" xfId="0" applyFont="1" applyFill="1" applyBorder="1" applyAlignment="1">
      <alignment horizontal="center" vertical="center"/>
    </xf>
    <xf numFmtId="0" fontId="0" fillId="2" borderId="3" xfId="0" applyFill="1" applyBorder="1" applyAlignment="1">
      <alignment horizont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15" fillId="5" borderId="3" xfId="0" applyFont="1" applyFill="1" applyBorder="1" applyAlignment="1">
      <alignment horizontal="center" vertical="center" wrapText="1"/>
    </xf>
    <xf numFmtId="0" fontId="15" fillId="5" borderId="4" xfId="0" applyFont="1" applyFill="1" applyBorder="1" applyAlignment="1">
      <alignment horizontal="center" vertical="center" wrapText="1"/>
    </xf>
    <xf numFmtId="0" fontId="0" fillId="2" borderId="3" xfId="0" applyFill="1" applyBorder="1" applyAlignment="1">
      <alignment horizontal="left" vertical="center" wrapText="1"/>
    </xf>
    <xf numFmtId="0" fontId="0" fillId="2" borderId="6" xfId="0" applyFill="1" applyBorder="1" applyAlignment="1">
      <alignment horizontal="left" vertical="center" wrapText="1"/>
    </xf>
    <xf numFmtId="0" fontId="0" fillId="2" borderId="4" xfId="0" applyFill="1" applyBorder="1" applyAlignment="1">
      <alignment horizontal="left" vertical="center" wrapText="1"/>
    </xf>
    <xf numFmtId="0" fontId="0" fillId="2" borderId="30" xfId="0" applyFill="1" applyBorder="1" applyAlignment="1">
      <alignment horizontal="center"/>
    </xf>
    <xf numFmtId="0" fontId="0" fillId="2" borderId="31" xfId="0" applyFill="1" applyBorder="1" applyAlignment="1">
      <alignment horizontal="center"/>
    </xf>
    <xf numFmtId="0" fontId="0" fillId="2" borderId="32" xfId="0" applyFill="1" applyBorder="1" applyAlignment="1">
      <alignment horizontal="center"/>
    </xf>
    <xf numFmtId="0" fontId="16" fillId="6" borderId="7" xfId="0" applyFont="1" applyFill="1" applyBorder="1" applyAlignment="1">
      <alignment horizontal="center" vertical="center"/>
    </xf>
    <xf numFmtId="0" fontId="16" fillId="6" borderId="23" xfId="0" applyFont="1" applyFill="1" applyBorder="1" applyAlignment="1">
      <alignment horizontal="center" vertical="center"/>
    </xf>
    <xf numFmtId="0" fontId="16" fillId="6" borderId="8" xfId="0" applyFont="1" applyFill="1" applyBorder="1" applyAlignment="1">
      <alignment horizontal="center" vertical="center"/>
    </xf>
    <xf numFmtId="0" fontId="8" fillId="6" borderId="5" xfId="0" applyFont="1" applyFill="1" applyBorder="1" applyAlignment="1">
      <alignment horizontal="center" vertical="center"/>
    </xf>
    <xf numFmtId="0" fontId="8" fillId="6" borderId="0"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 xfId="0" applyFill="1" applyBorder="1" applyAlignment="1">
      <alignment horizontal="center" vertical="center" wrapText="1"/>
    </xf>
    <xf numFmtId="0" fontId="15" fillId="5" borderId="7" xfId="0" applyFont="1" applyFill="1" applyBorder="1" applyAlignment="1">
      <alignment horizontal="center" vertical="center"/>
    </xf>
    <xf numFmtId="0" fontId="15" fillId="5" borderId="23" xfId="0" applyFont="1" applyFill="1" applyBorder="1" applyAlignment="1">
      <alignment horizontal="center" vertical="center"/>
    </xf>
    <xf numFmtId="0" fontId="15" fillId="5" borderId="8" xfId="0" applyFont="1" applyFill="1" applyBorder="1" applyAlignment="1">
      <alignment horizontal="center" vertical="center"/>
    </xf>
    <xf numFmtId="0" fontId="15" fillId="5" borderId="10" xfId="0" applyFont="1" applyFill="1" applyBorder="1" applyAlignment="1">
      <alignment horizontal="center" vertical="center"/>
    </xf>
    <xf numFmtId="0" fontId="15" fillId="5" borderId="12" xfId="0" applyFont="1" applyFill="1" applyBorder="1" applyAlignment="1">
      <alignment horizontal="center" vertical="center"/>
    </xf>
    <xf numFmtId="0" fontId="15" fillId="5" borderId="11" xfId="0" applyFont="1" applyFill="1" applyBorder="1" applyAlignment="1">
      <alignment horizontal="center" vertical="center"/>
    </xf>
    <xf numFmtId="0" fontId="14" fillId="6" borderId="36" xfId="0" applyFont="1" applyFill="1" applyBorder="1" applyAlignment="1">
      <alignment horizontal="center" vertical="center" wrapText="1"/>
    </xf>
    <xf numFmtId="0" fontId="14" fillId="6" borderId="37" xfId="0" applyFont="1" applyFill="1" applyBorder="1" applyAlignment="1">
      <alignment horizontal="center" vertical="center" wrapText="1"/>
    </xf>
    <xf numFmtId="0" fontId="14" fillId="6" borderId="38" xfId="0" applyFont="1" applyFill="1" applyBorder="1" applyAlignment="1">
      <alignment horizontal="center" vertical="center" wrapText="1"/>
    </xf>
    <xf numFmtId="0" fontId="0" fillId="2" borderId="33"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35"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3" xfId="0" applyFill="1" applyBorder="1" applyAlignment="1">
      <alignment horizontal="left" vertical="top" wrapText="1"/>
    </xf>
    <xf numFmtId="0" fontId="0" fillId="2" borderId="6" xfId="0" applyFill="1" applyBorder="1" applyAlignment="1">
      <alignment horizontal="left" vertical="top" wrapText="1"/>
    </xf>
    <xf numFmtId="0" fontId="0" fillId="2" borderId="4" xfId="0" applyFill="1" applyBorder="1" applyAlignment="1">
      <alignment horizontal="left" vertical="top"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 xfId="0" applyFill="1" applyBorder="1" applyAlignment="1">
      <alignment horizontal="center" vertical="center" wrapText="1"/>
    </xf>
    <xf numFmtId="0" fontId="0" fillId="2" borderId="17" xfId="0" applyFill="1" applyBorder="1" applyAlignment="1">
      <alignment horizontal="center" vertical="center" wrapText="1"/>
    </xf>
    <xf numFmtId="3" fontId="0" fillId="2" borderId="24" xfId="0" applyNumberFormat="1" applyFill="1" applyBorder="1"/>
    <xf numFmtId="3" fontId="0" fillId="2" borderId="13" xfId="0" quotePrefix="1" applyNumberFormat="1" applyFill="1" applyBorder="1"/>
    <xf numFmtId="3" fontId="0" fillId="2" borderId="16" xfId="0" applyNumberFormat="1" applyFill="1" applyBorder="1"/>
    <xf numFmtId="3" fontId="0" fillId="2" borderId="18" xfId="0" applyNumberFormat="1" applyFill="1" applyBorder="1"/>
    <xf numFmtId="3" fontId="0" fillId="2" borderId="13" xfId="0" applyNumberFormat="1" applyFill="1" applyBorder="1"/>
    <xf numFmtId="3" fontId="0" fillId="5" borderId="24" xfId="0" applyNumberFormat="1" applyFill="1" applyBorder="1"/>
    <xf numFmtId="3" fontId="0" fillId="5" borderId="25" xfId="0" applyNumberFormat="1" applyFill="1" applyBorder="1"/>
    <xf numFmtId="3" fontId="0" fillId="5" borderId="26" xfId="0" applyNumberFormat="1" applyFill="1" applyBorder="1"/>
    <xf numFmtId="3" fontId="0" fillId="2" borderId="0" xfId="0" applyNumberFormat="1" applyFill="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133350</xdr:colOff>
      <xdr:row>1</xdr:row>
      <xdr:rowOff>66675</xdr:rowOff>
    </xdr:from>
    <xdr:to>
      <xdr:col>2</xdr:col>
      <xdr:colOff>1323975</xdr:colOff>
      <xdr:row>1</xdr:row>
      <xdr:rowOff>1005049</xdr:rowOff>
    </xdr:to>
    <xdr:pic>
      <xdr:nvPicPr>
        <xdr:cNvPr id="2" name="Imagen 1">
          <a:extLst>
            <a:ext uri="{FF2B5EF4-FFF2-40B4-BE49-F238E27FC236}">
              <a16:creationId xmlns:a16="http://schemas.microsoft.com/office/drawing/2014/main" id="{CAC87155-D595-4E62-8A53-094A3960149C}"/>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742" t="6818" r="7375" b="8636"/>
        <a:stretch/>
      </xdr:blipFill>
      <xdr:spPr bwMode="auto">
        <a:xfrm>
          <a:off x="1657350" y="266700"/>
          <a:ext cx="1190625" cy="938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161925</xdr:colOff>
      <xdr:row>0</xdr:row>
      <xdr:rowOff>38100</xdr:rowOff>
    </xdr:from>
    <xdr:to>
      <xdr:col>2</xdr:col>
      <xdr:colOff>590550</xdr:colOff>
      <xdr:row>0</xdr:row>
      <xdr:rowOff>976474</xdr:rowOff>
    </xdr:to>
    <xdr:pic>
      <xdr:nvPicPr>
        <xdr:cNvPr id="2" name="Imagen 1">
          <a:extLst>
            <a:ext uri="{FF2B5EF4-FFF2-40B4-BE49-F238E27FC236}">
              <a16:creationId xmlns:a16="http://schemas.microsoft.com/office/drawing/2014/main" id="{C767AD87-ED11-4A23-ABF7-F24A6715EB68}"/>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742" t="6818" r="7375" b="8636"/>
        <a:stretch/>
      </xdr:blipFill>
      <xdr:spPr bwMode="auto">
        <a:xfrm>
          <a:off x="923925" y="38100"/>
          <a:ext cx="1190625" cy="938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38100</xdr:colOff>
      <xdr:row>13</xdr:row>
      <xdr:rowOff>38101</xdr:rowOff>
    </xdr:from>
    <xdr:to>
      <xdr:col>6</xdr:col>
      <xdr:colOff>1742393</xdr:colOff>
      <xdr:row>19</xdr:row>
      <xdr:rowOff>180975</xdr:rowOff>
    </xdr:to>
    <xdr:pic>
      <xdr:nvPicPr>
        <xdr:cNvPr id="3" name="Imagen 2" descr="Botin tacón crosly cuero cremallera lateral">
          <a:extLst>
            <a:ext uri="{FF2B5EF4-FFF2-40B4-BE49-F238E27FC236}">
              <a16:creationId xmlns:a16="http://schemas.microsoft.com/office/drawing/2014/main" id="{F91FA41D-EABC-4CE6-A8ED-27A18361F394}"/>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670" t="31674" r="11765" b="11312"/>
        <a:stretch/>
      </xdr:blipFill>
      <xdr:spPr bwMode="auto">
        <a:xfrm>
          <a:off x="4895850" y="2238376"/>
          <a:ext cx="1704293" cy="1285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76200</xdr:colOff>
      <xdr:row>26</xdr:row>
      <xdr:rowOff>16129</xdr:rowOff>
    </xdr:from>
    <xdr:to>
      <xdr:col>6</xdr:col>
      <xdr:colOff>1746464</xdr:colOff>
      <xdr:row>30</xdr:row>
      <xdr:rowOff>180975</xdr:rowOff>
    </xdr:to>
    <xdr:pic>
      <xdr:nvPicPr>
        <xdr:cNvPr id="4" name="Imagen 3" descr="Zapatero en el trabajo - foto de stock | Crushpixel">
          <a:extLst>
            <a:ext uri="{FF2B5EF4-FFF2-40B4-BE49-F238E27FC236}">
              <a16:creationId xmlns:a16="http://schemas.microsoft.com/office/drawing/2014/main" id="{346BA544-1D92-4771-AF4B-95BC24A857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933950" y="4511929"/>
          <a:ext cx="1670264" cy="1126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200025</xdr:colOff>
      <xdr:row>0</xdr:row>
      <xdr:rowOff>0</xdr:rowOff>
    </xdr:from>
    <xdr:to>
      <xdr:col>2</xdr:col>
      <xdr:colOff>619125</xdr:colOff>
      <xdr:row>0</xdr:row>
      <xdr:rowOff>904875</xdr:rowOff>
    </xdr:to>
    <xdr:pic>
      <xdr:nvPicPr>
        <xdr:cNvPr id="5" name="Imagen 4">
          <a:extLst>
            <a:ext uri="{FF2B5EF4-FFF2-40B4-BE49-F238E27FC236}">
              <a16:creationId xmlns:a16="http://schemas.microsoft.com/office/drawing/2014/main" id="{0300509B-1665-4026-B545-F124D98AA8E0}"/>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9742" t="6818" r="7375" b="8636"/>
        <a:stretch/>
      </xdr:blipFill>
      <xdr:spPr bwMode="auto">
        <a:xfrm>
          <a:off x="962025" y="0"/>
          <a:ext cx="1190625"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0</xdr:row>
      <xdr:rowOff>0</xdr:rowOff>
    </xdr:from>
    <xdr:to>
      <xdr:col>1</xdr:col>
      <xdr:colOff>1485900</xdr:colOff>
      <xdr:row>0</xdr:row>
      <xdr:rowOff>929183</xdr:rowOff>
    </xdr:to>
    <xdr:pic>
      <xdr:nvPicPr>
        <xdr:cNvPr id="2" name="Imagen 1">
          <a:extLst>
            <a:ext uri="{FF2B5EF4-FFF2-40B4-BE49-F238E27FC236}">
              <a16:creationId xmlns:a16="http://schemas.microsoft.com/office/drawing/2014/main" id="{8C83B95C-9D21-4F1C-B9CA-44BE84A195A5}"/>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742" t="6818" r="7375" b="8636"/>
        <a:stretch/>
      </xdr:blipFill>
      <xdr:spPr bwMode="auto">
        <a:xfrm>
          <a:off x="971550" y="0"/>
          <a:ext cx="1276350" cy="929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123825</xdr:colOff>
      <xdr:row>0</xdr:row>
      <xdr:rowOff>4267</xdr:rowOff>
    </xdr:from>
    <xdr:to>
      <xdr:col>1</xdr:col>
      <xdr:colOff>1400175</xdr:colOff>
      <xdr:row>0</xdr:row>
      <xdr:rowOff>933450</xdr:rowOff>
    </xdr:to>
    <xdr:pic>
      <xdr:nvPicPr>
        <xdr:cNvPr id="2" name="Imagen 1">
          <a:extLst>
            <a:ext uri="{FF2B5EF4-FFF2-40B4-BE49-F238E27FC236}">
              <a16:creationId xmlns:a16="http://schemas.microsoft.com/office/drawing/2014/main" id="{C5175B1F-8857-45FE-8228-818B2EB2A0F4}"/>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742" t="6818" r="7375" b="8636"/>
        <a:stretch/>
      </xdr:blipFill>
      <xdr:spPr bwMode="auto">
        <a:xfrm>
          <a:off x="885825" y="4267"/>
          <a:ext cx="1276350" cy="929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123825</xdr:colOff>
      <xdr:row>0</xdr:row>
      <xdr:rowOff>4267</xdr:rowOff>
    </xdr:from>
    <xdr:to>
      <xdr:col>2</xdr:col>
      <xdr:colOff>638175</xdr:colOff>
      <xdr:row>0</xdr:row>
      <xdr:rowOff>933450</xdr:rowOff>
    </xdr:to>
    <xdr:pic>
      <xdr:nvPicPr>
        <xdr:cNvPr id="2" name="Imagen 1">
          <a:extLst>
            <a:ext uri="{FF2B5EF4-FFF2-40B4-BE49-F238E27FC236}">
              <a16:creationId xmlns:a16="http://schemas.microsoft.com/office/drawing/2014/main" id="{515A5127-74A0-44E5-9A40-995602835E48}"/>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742" t="6818" r="7375" b="8636"/>
        <a:stretch/>
      </xdr:blipFill>
      <xdr:spPr bwMode="auto">
        <a:xfrm>
          <a:off x="885825" y="4267"/>
          <a:ext cx="1276350" cy="929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123825</xdr:colOff>
      <xdr:row>0</xdr:row>
      <xdr:rowOff>4267</xdr:rowOff>
    </xdr:from>
    <xdr:to>
      <xdr:col>2</xdr:col>
      <xdr:colOff>638175</xdr:colOff>
      <xdr:row>0</xdr:row>
      <xdr:rowOff>933450</xdr:rowOff>
    </xdr:to>
    <xdr:pic>
      <xdr:nvPicPr>
        <xdr:cNvPr id="2" name="Imagen 1">
          <a:extLst>
            <a:ext uri="{FF2B5EF4-FFF2-40B4-BE49-F238E27FC236}">
              <a16:creationId xmlns:a16="http://schemas.microsoft.com/office/drawing/2014/main" id="{A8E20434-1FB1-4168-9983-9F5217731092}"/>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742" t="6818" r="7375" b="8636"/>
        <a:stretch/>
      </xdr:blipFill>
      <xdr:spPr bwMode="auto">
        <a:xfrm>
          <a:off x="885825" y="4267"/>
          <a:ext cx="1276350" cy="929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1276350</xdr:colOff>
      <xdr:row>0</xdr:row>
      <xdr:rowOff>929183</xdr:rowOff>
    </xdr:to>
    <xdr:pic>
      <xdr:nvPicPr>
        <xdr:cNvPr id="3" name="Imagen 2">
          <a:extLst>
            <a:ext uri="{FF2B5EF4-FFF2-40B4-BE49-F238E27FC236}">
              <a16:creationId xmlns:a16="http://schemas.microsoft.com/office/drawing/2014/main" id="{DB566851-0D8C-4F63-A3CA-1E53A88FD12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742" t="6818" r="7375" b="8636"/>
        <a:stretch/>
      </xdr:blipFill>
      <xdr:spPr bwMode="auto">
        <a:xfrm>
          <a:off x="762000" y="0"/>
          <a:ext cx="1276350" cy="929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rol%20Mancera/OneDrive%20-%20Servicio%20Nacional%20de%20Aprendizaje/Documentos/Uniminuto/Evaluaci&#243;n%20de%20Proyectos/Trabajo%20Proyecci&#243;n%20Presupuesto%20de%20Producci&#24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ntación"/>
      <sheetName val="Tabla de Contenido"/>
      <sheetName val="Datos Informativos"/>
      <sheetName val="Costos Totales Par de Zapatos"/>
      <sheetName val="Costos Año 1 Detallado por Mes"/>
      <sheetName val="Proyección Costos 10 años"/>
    </sheetNames>
    <sheetDataSet>
      <sheetData sheetId="0" refreshError="1"/>
      <sheetData sheetId="1" refreshError="1"/>
      <sheetData sheetId="2">
        <row r="10">
          <cell r="K10" t="str">
            <v>cm2</v>
          </cell>
        </row>
      </sheetData>
      <sheetData sheetId="3" refreshError="1"/>
      <sheetData sheetId="4" refreshError="1"/>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286DC-D4B1-4699-AB61-AE413CFE4FA7}">
  <dimension ref="C1:D8"/>
  <sheetViews>
    <sheetView topLeftCell="A7" workbookViewId="0">
      <selection activeCell="C5" sqref="C5:D5"/>
    </sheetView>
  </sheetViews>
  <sheetFormatPr baseColWidth="10" defaultRowHeight="15" x14ac:dyDescent="0.25"/>
  <cols>
    <col min="1" max="2" width="11.42578125" style="1"/>
    <col min="3" max="3" width="21.5703125" style="1" customWidth="1"/>
    <col min="4" max="4" width="56" style="1" customWidth="1"/>
    <col min="5" max="16384" width="11.42578125" style="1"/>
  </cols>
  <sheetData>
    <row r="1" spans="3:4" ht="7.5" customHeight="1" thickBot="1" x14ac:dyDescent="0.3"/>
    <row r="2" spans="3:4" ht="87.75" customHeight="1" thickBot="1" x14ac:dyDescent="0.3">
      <c r="C2" s="9"/>
      <c r="D2" s="13" t="s">
        <v>21</v>
      </c>
    </row>
    <row r="3" spans="3:4" ht="8.25" customHeight="1" thickBot="1" x14ac:dyDescent="0.3">
      <c r="C3" s="14"/>
      <c r="D3" s="15"/>
    </row>
    <row r="4" spans="3:4" ht="25.5" customHeight="1" thickBot="1" x14ac:dyDescent="0.3">
      <c r="C4" s="71" t="s">
        <v>22</v>
      </c>
      <c r="D4" s="72"/>
    </row>
    <row r="5" spans="3:4" ht="120" customHeight="1" thickBot="1" x14ac:dyDescent="0.3">
      <c r="C5" s="73" t="s">
        <v>24</v>
      </c>
      <c r="D5" s="74"/>
    </row>
    <row r="6" spans="3:4" ht="7.5" customHeight="1" x14ac:dyDescent="0.25">
      <c r="C6" s="75"/>
      <c r="D6" s="76"/>
    </row>
    <row r="7" spans="3:4" x14ac:dyDescent="0.25">
      <c r="C7" s="10"/>
      <c r="D7" s="11"/>
    </row>
    <row r="8" spans="3:4" ht="59.25" customHeight="1" thickBot="1" x14ac:dyDescent="0.3">
      <c r="C8" s="12"/>
      <c r="D8" s="16"/>
    </row>
  </sheetData>
  <mergeCells count="3">
    <mergeCell ref="C4:D4"/>
    <mergeCell ref="C5:D5"/>
    <mergeCell ref="C6:D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C649F-5108-4F31-87A9-E1D654B81878}">
  <dimension ref="B1:G8"/>
  <sheetViews>
    <sheetView topLeftCell="A4" workbookViewId="0">
      <selection activeCell="E7" sqref="E7"/>
    </sheetView>
  </sheetViews>
  <sheetFormatPr baseColWidth="10" defaultRowHeight="15.75" x14ac:dyDescent="0.25"/>
  <cols>
    <col min="1" max="3" width="11.42578125" style="2"/>
    <col min="4" max="4" width="68.5703125" style="2" customWidth="1"/>
    <col min="5" max="5" width="11.42578125" style="2"/>
    <col min="6" max="6" width="23.85546875" style="2" customWidth="1"/>
    <col min="7" max="7" width="20" style="2" customWidth="1"/>
    <col min="8" max="16384" width="11.42578125" style="2"/>
  </cols>
  <sheetData>
    <row r="1" spans="2:7" ht="83.25" customHeight="1" thickBot="1" x14ac:dyDescent="0.3">
      <c r="B1" s="77"/>
      <c r="C1" s="78"/>
      <c r="D1" s="79" t="s">
        <v>20</v>
      </c>
      <c r="E1" s="80"/>
      <c r="F1" s="80"/>
      <c r="G1" s="81"/>
    </row>
    <row r="3" spans="2:7" ht="38.25" customHeight="1" x14ac:dyDescent="0.25">
      <c r="B3" s="83" t="s">
        <v>13</v>
      </c>
      <c r="C3" s="83"/>
      <c r="D3" s="6" t="s">
        <v>0</v>
      </c>
      <c r="E3" s="6" t="s">
        <v>1</v>
      </c>
      <c r="F3" s="8" t="s">
        <v>2</v>
      </c>
      <c r="G3" s="6" t="s">
        <v>19</v>
      </c>
    </row>
    <row r="4" spans="2:7" ht="38.25" x14ac:dyDescent="0.25">
      <c r="B4" s="82" t="s">
        <v>3</v>
      </c>
      <c r="C4" s="82"/>
      <c r="D4" s="4" t="s">
        <v>4</v>
      </c>
      <c r="E4" s="3" t="s">
        <v>14</v>
      </c>
      <c r="F4" s="7"/>
      <c r="G4" s="7"/>
    </row>
    <row r="5" spans="2:7" ht="51" x14ac:dyDescent="0.25">
      <c r="B5" s="82" t="s">
        <v>5</v>
      </c>
      <c r="C5" s="82"/>
      <c r="D5" s="4" t="s">
        <v>6</v>
      </c>
      <c r="E5" s="3" t="s">
        <v>15</v>
      </c>
      <c r="F5" s="7"/>
      <c r="G5" s="7"/>
    </row>
    <row r="6" spans="2:7" ht="38.25" x14ac:dyDescent="0.25">
      <c r="B6" s="82" t="s">
        <v>7</v>
      </c>
      <c r="C6" s="82"/>
      <c r="D6" s="4" t="s">
        <v>8</v>
      </c>
      <c r="E6" s="3" t="s">
        <v>16</v>
      </c>
      <c r="F6" s="7"/>
      <c r="G6" s="7"/>
    </row>
    <row r="7" spans="2:7" ht="76.5" x14ac:dyDescent="0.25">
      <c r="B7" s="82" t="s">
        <v>9</v>
      </c>
      <c r="C7" s="82"/>
      <c r="D7" s="5" t="s">
        <v>10</v>
      </c>
      <c r="E7" s="3" t="s">
        <v>17</v>
      </c>
      <c r="F7" s="7"/>
      <c r="G7" s="7"/>
    </row>
    <row r="8" spans="2:7" ht="31.5" x14ac:dyDescent="0.25">
      <c r="B8" s="82" t="s">
        <v>11</v>
      </c>
      <c r="C8" s="82"/>
      <c r="D8" s="4" t="s">
        <v>12</v>
      </c>
      <c r="E8" s="3" t="s">
        <v>18</v>
      </c>
      <c r="F8" s="7"/>
      <c r="G8" s="7"/>
    </row>
  </sheetData>
  <mergeCells count="8">
    <mergeCell ref="B1:C1"/>
    <mergeCell ref="D1:G1"/>
    <mergeCell ref="B7:C7"/>
    <mergeCell ref="B8:C8"/>
    <mergeCell ref="B5:C5"/>
    <mergeCell ref="B6:C6"/>
    <mergeCell ref="B3:C3"/>
    <mergeCell ref="B4:C4"/>
  </mergeCells>
  <conditionalFormatting sqref="F4">
    <cfRule type="dataBar" priority="6">
      <dataBar>
        <cfvo type="min"/>
        <cfvo type="max"/>
        <color theme="6" tint="0.39997558519241921"/>
      </dataBar>
    </cfRule>
  </conditionalFormatting>
  <conditionalFormatting sqref="F5">
    <cfRule type="dataBar" priority="7">
      <dataBar>
        <cfvo type="min"/>
        <cfvo type="max"/>
        <color theme="6" tint="0.39997558519241921"/>
      </dataBar>
    </cfRule>
  </conditionalFormatting>
  <conditionalFormatting sqref="F6">
    <cfRule type="dataBar" priority="8">
      <dataBar>
        <cfvo type="min"/>
        <cfvo type="max"/>
        <color theme="6" tint="0.39997558519241921"/>
      </dataBar>
    </cfRule>
  </conditionalFormatting>
  <conditionalFormatting sqref="F8">
    <cfRule type="dataBar" priority="9">
      <dataBar>
        <cfvo type="min"/>
        <cfvo type="max"/>
        <color theme="6" tint="0.39997558519241921"/>
      </dataBar>
    </cfRule>
  </conditionalFormatting>
  <conditionalFormatting sqref="F7">
    <cfRule type="dataBar" priority="10">
      <dataBar>
        <cfvo type="min"/>
        <cfvo type="max"/>
        <color theme="6" tint="0.39997558519241921"/>
      </dataBar>
    </cfRule>
  </conditionalFormatting>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6B52A-205A-4EB7-814E-4AD07C162F9D}">
  <dimension ref="B1:J51"/>
  <sheetViews>
    <sheetView topLeftCell="A7" workbookViewId="0">
      <selection activeCell="E30" sqref="E30"/>
    </sheetView>
  </sheetViews>
  <sheetFormatPr baseColWidth="10" defaultRowHeight="15" x14ac:dyDescent="0.25"/>
  <cols>
    <col min="1" max="1" width="11.42578125" style="1"/>
    <col min="2" max="2" width="11.5703125" style="1" customWidth="1"/>
    <col min="3" max="3" width="13.7109375" style="1" customWidth="1"/>
    <col min="4" max="4" width="11.42578125" style="1"/>
    <col min="5" max="5" width="13.28515625" style="1" customWidth="1"/>
    <col min="6" max="6" width="11.42578125" style="1"/>
    <col min="7" max="7" width="27" style="1" customWidth="1"/>
    <col min="8" max="16384" width="11.42578125" style="1"/>
  </cols>
  <sheetData>
    <row r="1" spans="2:10" s="2" customFormat="1" ht="83.25" customHeight="1" thickBot="1" x14ac:dyDescent="0.3">
      <c r="B1" s="77"/>
      <c r="C1" s="78"/>
      <c r="D1" s="79" t="s">
        <v>73</v>
      </c>
      <c r="E1" s="80"/>
      <c r="F1" s="80"/>
      <c r="G1" s="80"/>
      <c r="H1" s="80"/>
      <c r="I1" s="80"/>
      <c r="J1" s="81"/>
    </row>
    <row r="3" spans="2:10" ht="15.75" thickBot="1" x14ac:dyDescent="0.3"/>
    <row r="4" spans="2:10" ht="69" customHeight="1" thickBot="1" x14ac:dyDescent="0.3">
      <c r="B4" s="92" t="s">
        <v>79</v>
      </c>
      <c r="C4" s="93"/>
      <c r="D4" s="93"/>
      <c r="E4" s="93"/>
      <c r="F4" s="93"/>
      <c r="G4" s="93"/>
      <c r="H4" s="93"/>
      <c r="I4" s="93"/>
      <c r="J4" s="94"/>
    </row>
    <row r="6" spans="2:10" x14ac:dyDescent="0.25">
      <c r="B6" s="1" t="s">
        <v>25</v>
      </c>
    </row>
    <row r="7" spans="2:10" ht="15.75" thickBot="1" x14ac:dyDescent="0.3"/>
    <row r="8" spans="2:10" ht="24" customHeight="1" x14ac:dyDescent="0.25">
      <c r="B8" s="98" t="s">
        <v>56</v>
      </c>
      <c r="C8" s="99"/>
      <c r="D8" s="99"/>
      <c r="E8" s="99"/>
      <c r="F8" s="99"/>
      <c r="G8" s="100"/>
    </row>
    <row r="9" spans="2:10" ht="5.25" customHeight="1" thickBot="1" x14ac:dyDescent="0.3">
      <c r="B9" s="14"/>
      <c r="C9" s="51"/>
      <c r="D9" s="51"/>
      <c r="E9" s="51"/>
      <c r="F9" s="51"/>
      <c r="G9" s="15"/>
    </row>
    <row r="10" spans="2:10" ht="30.75" customHeight="1" thickBot="1" x14ac:dyDescent="0.3">
      <c r="B10" s="84" t="s">
        <v>45</v>
      </c>
      <c r="C10" s="85"/>
      <c r="D10" s="85"/>
      <c r="E10" s="85"/>
      <c r="F10" s="86"/>
      <c r="G10" s="15"/>
      <c r="I10" s="90" t="s">
        <v>72</v>
      </c>
      <c r="J10" s="91" t="str">
        <f>'[1]Datos Informativos'!K10</f>
        <v>cm2</v>
      </c>
    </row>
    <row r="11" spans="2:10" ht="6" customHeight="1" thickBot="1" x14ac:dyDescent="0.3">
      <c r="B11" s="14"/>
      <c r="C11" s="51"/>
      <c r="D11" s="51"/>
      <c r="E11" s="51"/>
      <c r="F11" s="51"/>
      <c r="G11" s="15"/>
    </row>
    <row r="12" spans="2:10" ht="30.75" thickBot="1" x14ac:dyDescent="0.3">
      <c r="B12" s="17" t="s">
        <v>26</v>
      </c>
      <c r="C12" s="18" t="s">
        <v>27</v>
      </c>
      <c r="D12" s="18" t="s">
        <v>28</v>
      </c>
      <c r="E12" s="18" t="s">
        <v>29</v>
      </c>
      <c r="F12" s="19" t="s">
        <v>30</v>
      </c>
      <c r="G12" s="15"/>
      <c r="H12"/>
      <c r="I12" s="17" t="s">
        <v>58</v>
      </c>
      <c r="J12" s="19" t="s">
        <v>59</v>
      </c>
    </row>
    <row r="13" spans="2:10" x14ac:dyDescent="0.25">
      <c r="B13" s="20" t="s">
        <v>31</v>
      </c>
      <c r="C13" s="21" t="s">
        <v>39</v>
      </c>
      <c r="D13" s="22">
        <v>55555.555555555555</v>
      </c>
      <c r="E13" s="32">
        <v>1</v>
      </c>
      <c r="F13" s="23">
        <f>D13*E13</f>
        <v>55555.555555555555</v>
      </c>
      <c r="G13" s="95"/>
      <c r="I13" s="55" t="s">
        <v>60</v>
      </c>
      <c r="J13" s="56">
        <v>3000</v>
      </c>
    </row>
    <row r="14" spans="2:10" x14ac:dyDescent="0.25">
      <c r="B14" s="20" t="s">
        <v>32</v>
      </c>
      <c r="C14" s="21" t="s">
        <v>40</v>
      </c>
      <c r="D14" s="22">
        <v>25</v>
      </c>
      <c r="E14" s="32">
        <v>16</v>
      </c>
      <c r="F14" s="23">
        <f t="shared" ref="F14:F21" si="0">D14*E14</f>
        <v>400</v>
      </c>
      <c r="G14" s="96"/>
      <c r="I14" s="55" t="s">
        <v>61</v>
      </c>
      <c r="J14" s="56">
        <v>3200</v>
      </c>
    </row>
    <row r="15" spans="2:10" x14ac:dyDescent="0.25">
      <c r="B15" s="20" t="s">
        <v>33</v>
      </c>
      <c r="C15" s="21" t="s">
        <v>40</v>
      </c>
      <c r="D15" s="22">
        <v>1200</v>
      </c>
      <c r="E15" s="32">
        <v>2</v>
      </c>
      <c r="F15" s="23">
        <f t="shared" si="0"/>
        <v>2400</v>
      </c>
      <c r="G15" s="96"/>
      <c r="I15" s="55" t="s">
        <v>62</v>
      </c>
      <c r="J15" s="56">
        <v>3500</v>
      </c>
    </row>
    <row r="16" spans="2:10" x14ac:dyDescent="0.25">
      <c r="B16" s="20" t="s">
        <v>34</v>
      </c>
      <c r="C16" s="21" t="s">
        <v>40</v>
      </c>
      <c r="D16" s="22">
        <v>500</v>
      </c>
      <c r="E16" s="32">
        <v>2</v>
      </c>
      <c r="F16" s="23">
        <f t="shared" si="0"/>
        <v>1000</v>
      </c>
      <c r="G16" s="96"/>
      <c r="I16" s="55" t="s">
        <v>63</v>
      </c>
      <c r="J16" s="56">
        <v>3800</v>
      </c>
    </row>
    <row r="17" spans="2:10" x14ac:dyDescent="0.25">
      <c r="B17" s="20" t="s">
        <v>35</v>
      </c>
      <c r="C17" s="21" t="s">
        <v>41</v>
      </c>
      <c r="D17" s="22">
        <v>20</v>
      </c>
      <c r="E17" s="32">
        <v>40</v>
      </c>
      <c r="F17" s="23">
        <f t="shared" si="0"/>
        <v>800</v>
      </c>
      <c r="G17" s="96"/>
      <c r="I17" s="55" t="s">
        <v>64</v>
      </c>
      <c r="J17" s="56">
        <v>3500</v>
      </c>
    </row>
    <row r="18" spans="2:10" x14ac:dyDescent="0.25">
      <c r="B18" s="20" t="s">
        <v>36</v>
      </c>
      <c r="C18" s="21" t="s">
        <v>41</v>
      </c>
      <c r="D18" s="22">
        <v>250</v>
      </c>
      <c r="E18" s="32">
        <v>20</v>
      </c>
      <c r="F18" s="23">
        <f t="shared" si="0"/>
        <v>5000</v>
      </c>
      <c r="G18" s="96"/>
      <c r="I18" s="55" t="s">
        <v>65</v>
      </c>
      <c r="J18" s="56">
        <v>3200</v>
      </c>
    </row>
    <row r="19" spans="2:10" x14ac:dyDescent="0.25">
      <c r="B19" s="24" t="s">
        <v>37</v>
      </c>
      <c r="C19" s="25" t="s">
        <v>42</v>
      </c>
      <c r="D19" s="30">
        <v>8</v>
      </c>
      <c r="E19" s="33">
        <v>2.3724792408066429E-2</v>
      </c>
      <c r="F19" s="26">
        <f t="shared" si="0"/>
        <v>0.18979833926453143</v>
      </c>
      <c r="G19" s="96"/>
      <c r="I19" s="55" t="s">
        <v>66</v>
      </c>
      <c r="J19" s="56">
        <v>3800</v>
      </c>
    </row>
    <row r="20" spans="2:10" x14ac:dyDescent="0.25">
      <c r="B20" s="24" t="s">
        <v>43</v>
      </c>
      <c r="C20" s="25" t="s">
        <v>40</v>
      </c>
      <c r="D20" s="30">
        <v>12</v>
      </c>
      <c r="E20" s="33">
        <v>2.3724792408066429E-2</v>
      </c>
      <c r="F20" s="26">
        <f t="shared" si="0"/>
        <v>0.28469750889679712</v>
      </c>
      <c r="G20" s="96"/>
      <c r="I20" s="55" t="s">
        <v>67</v>
      </c>
      <c r="J20" s="56">
        <v>3900</v>
      </c>
    </row>
    <row r="21" spans="2:10" ht="15.75" thickBot="1" x14ac:dyDescent="0.3">
      <c r="B21" s="27" t="s">
        <v>38</v>
      </c>
      <c r="C21" s="28" t="s">
        <v>42</v>
      </c>
      <c r="D21" s="31">
        <v>8</v>
      </c>
      <c r="E21" s="34">
        <v>2.3724792408066429E-2</v>
      </c>
      <c r="F21" s="29">
        <f t="shared" si="0"/>
        <v>0.18979833926453143</v>
      </c>
      <c r="G21" s="97"/>
      <c r="I21" s="55" t="s">
        <v>68</v>
      </c>
      <c r="J21" s="56">
        <v>4100</v>
      </c>
    </row>
    <row r="22" spans="2:10" ht="15.75" thickBot="1" x14ac:dyDescent="0.3">
      <c r="B22" s="14"/>
      <c r="C22" s="51"/>
      <c r="D22" s="51"/>
      <c r="E22" s="51"/>
      <c r="F22" s="51"/>
      <c r="G22" s="15"/>
      <c r="I22" s="55" t="s">
        <v>69</v>
      </c>
      <c r="J22" s="56">
        <v>4150</v>
      </c>
    </row>
    <row r="23" spans="2:10" ht="15.75" thickBot="1" x14ac:dyDescent="0.3">
      <c r="B23" s="84" t="s">
        <v>44</v>
      </c>
      <c r="C23" s="85"/>
      <c r="D23" s="85"/>
      <c r="E23" s="86"/>
      <c r="F23" s="35">
        <f>SUM(F13:F22)</f>
        <v>65156.219849742978</v>
      </c>
      <c r="G23" s="15"/>
      <c r="I23" s="55" t="s">
        <v>70</v>
      </c>
      <c r="J23" s="56">
        <v>4500</v>
      </c>
    </row>
    <row r="24" spans="2:10" ht="15.75" thickBot="1" x14ac:dyDescent="0.3">
      <c r="B24" s="14"/>
      <c r="C24" s="51"/>
      <c r="D24" s="51"/>
      <c r="E24" s="51"/>
      <c r="F24" s="51"/>
      <c r="G24" s="15"/>
      <c r="I24" s="57" t="s">
        <v>71</v>
      </c>
      <c r="J24" s="58">
        <v>4800</v>
      </c>
    </row>
    <row r="25" spans="2:10" ht="15.75" thickBot="1" x14ac:dyDescent="0.3">
      <c r="B25" s="84" t="s">
        <v>46</v>
      </c>
      <c r="C25" s="85"/>
      <c r="D25" s="85"/>
      <c r="E25" s="85"/>
      <c r="F25" s="86"/>
      <c r="G25" s="15"/>
    </row>
    <row r="26" spans="2:10" ht="4.5" customHeight="1" thickBot="1" x14ac:dyDescent="0.3">
      <c r="B26" s="14"/>
      <c r="C26" s="51"/>
      <c r="D26" s="51"/>
      <c r="E26" s="51"/>
      <c r="F26" s="51"/>
      <c r="G26" s="15"/>
    </row>
    <row r="27" spans="2:10" ht="30.75" thickBot="1" x14ac:dyDescent="0.3">
      <c r="B27" s="41" t="s">
        <v>47</v>
      </c>
      <c r="C27" s="42" t="s">
        <v>27</v>
      </c>
      <c r="D27" s="42" t="s">
        <v>28</v>
      </c>
      <c r="E27" s="42" t="s">
        <v>48</v>
      </c>
      <c r="F27" s="43" t="s">
        <v>30</v>
      </c>
      <c r="G27" s="95"/>
    </row>
    <row r="28" spans="2:10" x14ac:dyDescent="0.25">
      <c r="B28" s="44" t="s">
        <v>52</v>
      </c>
      <c r="C28" s="45" t="s">
        <v>49</v>
      </c>
      <c r="D28" s="46">
        <v>3785</v>
      </c>
      <c r="E28" s="46">
        <v>2</v>
      </c>
      <c r="F28" s="47">
        <f>D28*E28</f>
        <v>7570</v>
      </c>
      <c r="G28" s="96"/>
    </row>
    <row r="29" spans="2:10" x14ac:dyDescent="0.25">
      <c r="B29" s="20" t="s">
        <v>53</v>
      </c>
      <c r="C29" s="32" t="s">
        <v>49</v>
      </c>
      <c r="D29" s="21">
        <v>3785</v>
      </c>
      <c r="E29" s="49">
        <v>1.5</v>
      </c>
      <c r="F29" s="48">
        <f t="shared" ref="F29:F31" si="1">D29*E29</f>
        <v>5677.5</v>
      </c>
      <c r="G29" s="96"/>
    </row>
    <row r="30" spans="2:10" x14ac:dyDescent="0.25">
      <c r="B30" s="20" t="s">
        <v>54</v>
      </c>
      <c r="C30" s="32" t="s">
        <v>49</v>
      </c>
      <c r="D30" s="21">
        <v>3785</v>
      </c>
      <c r="E30" s="21">
        <v>3</v>
      </c>
      <c r="F30" s="48">
        <f t="shared" si="1"/>
        <v>11355</v>
      </c>
      <c r="G30" s="96"/>
      <c r="I30"/>
    </row>
    <row r="31" spans="2:10" ht="15.75" thickBot="1" x14ac:dyDescent="0.3">
      <c r="B31" s="37" t="s">
        <v>55</v>
      </c>
      <c r="C31" s="38" t="s">
        <v>49</v>
      </c>
      <c r="D31" s="39">
        <v>3785</v>
      </c>
      <c r="E31" s="39">
        <v>1</v>
      </c>
      <c r="F31" s="40">
        <f t="shared" si="1"/>
        <v>3785</v>
      </c>
      <c r="G31" s="97"/>
    </row>
    <row r="32" spans="2:10" ht="5.25" customHeight="1" thickBot="1" x14ac:dyDescent="0.3">
      <c r="B32" s="14"/>
      <c r="C32" s="51"/>
      <c r="D32" s="51"/>
      <c r="E32" s="51"/>
      <c r="F32" s="51"/>
      <c r="G32" s="15"/>
    </row>
    <row r="33" spans="2:7" ht="15.75" thickBot="1" x14ac:dyDescent="0.3">
      <c r="B33" s="84" t="s">
        <v>51</v>
      </c>
      <c r="C33" s="85"/>
      <c r="D33" s="85"/>
      <c r="E33" s="86"/>
      <c r="F33" s="35">
        <f>SUM(F28:F32)</f>
        <v>28387.5</v>
      </c>
      <c r="G33" s="15"/>
    </row>
    <row r="34" spans="2:7" ht="15.75" thickBot="1" x14ac:dyDescent="0.3">
      <c r="B34" s="14"/>
      <c r="C34" s="51"/>
      <c r="D34" s="51"/>
      <c r="E34" s="51"/>
      <c r="F34" s="51"/>
      <c r="G34" s="15"/>
    </row>
    <row r="35" spans="2:7" ht="15.75" thickBot="1" x14ac:dyDescent="0.3">
      <c r="B35" s="84" t="s">
        <v>50</v>
      </c>
      <c r="C35" s="85"/>
      <c r="D35" s="85"/>
      <c r="E35" s="85"/>
      <c r="F35" s="86"/>
      <c r="G35" s="15"/>
    </row>
    <row r="36" spans="2:7" ht="15.75" thickBot="1" x14ac:dyDescent="0.3">
      <c r="B36" s="14"/>
      <c r="C36" s="51"/>
      <c r="D36" s="51"/>
      <c r="E36" s="51"/>
      <c r="F36" s="51"/>
      <c r="G36" s="15"/>
    </row>
    <row r="37" spans="2:7" ht="30.75" thickBot="1" x14ac:dyDescent="0.3">
      <c r="B37" s="41" t="s">
        <v>47</v>
      </c>
      <c r="C37" s="42" t="s">
        <v>27</v>
      </c>
      <c r="D37" s="42" t="s">
        <v>28</v>
      </c>
      <c r="E37" s="42" t="s">
        <v>48</v>
      </c>
      <c r="F37" s="43" t="s">
        <v>30</v>
      </c>
      <c r="G37" s="15"/>
    </row>
    <row r="38" spans="2:7" ht="51" customHeight="1" thickBot="1" x14ac:dyDescent="0.3">
      <c r="B38" s="87" t="s">
        <v>57</v>
      </c>
      <c r="C38" s="88"/>
      <c r="D38" s="88"/>
      <c r="E38" s="89"/>
      <c r="F38" s="50">
        <f>(F23+F33)*2.5%</f>
        <v>2338.5929962435744</v>
      </c>
      <c r="G38" s="15"/>
    </row>
    <row r="39" spans="2:7" ht="15.75" thickBot="1" x14ac:dyDescent="0.3">
      <c r="B39" s="52"/>
      <c r="C39" s="53"/>
      <c r="D39" s="53"/>
      <c r="E39" s="53"/>
      <c r="F39" s="53"/>
      <c r="G39" s="54"/>
    </row>
    <row r="51" spans="2:2" x14ac:dyDescent="0.25">
      <c r="B51" s="1" t="s">
        <v>23</v>
      </c>
    </row>
  </sheetData>
  <mergeCells count="13">
    <mergeCell ref="B35:F35"/>
    <mergeCell ref="B38:E38"/>
    <mergeCell ref="I10:J10"/>
    <mergeCell ref="B4:J4"/>
    <mergeCell ref="B1:C1"/>
    <mergeCell ref="D1:J1"/>
    <mergeCell ref="B33:E33"/>
    <mergeCell ref="B25:F25"/>
    <mergeCell ref="G13:G21"/>
    <mergeCell ref="G27:G31"/>
    <mergeCell ref="B8:G8"/>
    <mergeCell ref="B10:F10"/>
    <mergeCell ref="B23:E2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889C5-D03A-47FE-AAE7-40F4BAFBF273}">
  <dimension ref="B1:O10"/>
  <sheetViews>
    <sheetView topLeftCell="A4" workbookViewId="0">
      <selection activeCell="H16" sqref="H16"/>
    </sheetView>
  </sheetViews>
  <sheetFormatPr baseColWidth="10" defaultRowHeight="15" x14ac:dyDescent="0.25"/>
  <cols>
    <col min="1" max="1" width="2" style="1" customWidth="1"/>
    <col min="2" max="2" width="22.7109375" style="1" customWidth="1"/>
    <col min="3" max="3" width="1.5703125" style="1" customWidth="1"/>
    <col min="4" max="15" width="17.28515625" style="1" bestFit="1" customWidth="1"/>
    <col min="16" max="16384" width="11.42578125" style="1"/>
  </cols>
  <sheetData>
    <row r="1" spans="2:15" s="2" customFormat="1" ht="83.25" customHeight="1" thickBot="1" x14ac:dyDescent="0.3">
      <c r="B1" s="77"/>
      <c r="C1" s="78"/>
      <c r="D1" s="101" t="s">
        <v>74</v>
      </c>
      <c r="E1" s="102"/>
      <c r="F1" s="102"/>
      <c r="G1" s="102"/>
      <c r="H1" s="102"/>
      <c r="I1" s="102"/>
      <c r="J1" s="102"/>
      <c r="K1" s="102"/>
      <c r="L1" s="102"/>
      <c r="M1" s="102"/>
      <c r="N1" s="102"/>
      <c r="O1" s="102"/>
    </row>
    <row r="2" spans="2:15" ht="15.75" thickBot="1" x14ac:dyDescent="0.3"/>
    <row r="3" spans="2:15" ht="40.5" customHeight="1" thickBot="1" x14ac:dyDescent="0.3">
      <c r="B3" s="103" t="s">
        <v>76</v>
      </c>
      <c r="C3" s="104"/>
      <c r="D3" s="104"/>
      <c r="E3" s="104"/>
      <c r="F3" s="104"/>
      <c r="G3" s="104"/>
      <c r="H3" s="104"/>
      <c r="I3" s="104"/>
      <c r="J3" s="104"/>
      <c r="K3" s="104"/>
      <c r="L3" s="104"/>
      <c r="M3" s="104"/>
      <c r="N3" s="104"/>
      <c r="O3" s="105"/>
    </row>
    <row r="4" spans="2:15" ht="9" customHeight="1" thickBot="1" x14ac:dyDescent="0.3"/>
    <row r="5" spans="2:15" ht="15.75" thickBot="1" x14ac:dyDescent="0.3">
      <c r="B5" s="36" t="s">
        <v>58</v>
      </c>
      <c r="D5" s="63" t="s">
        <v>60</v>
      </c>
      <c r="E5" s="64" t="s">
        <v>61</v>
      </c>
      <c r="F5" s="64" t="s">
        <v>62</v>
      </c>
      <c r="G5" s="64" t="s">
        <v>63</v>
      </c>
      <c r="H5" s="64" t="s">
        <v>64</v>
      </c>
      <c r="I5" s="64" t="s">
        <v>65</v>
      </c>
      <c r="J5" s="64" t="s">
        <v>66</v>
      </c>
      <c r="K5" s="64" t="s">
        <v>67</v>
      </c>
      <c r="L5" s="64" t="s">
        <v>68</v>
      </c>
      <c r="M5" s="64" t="s">
        <v>69</v>
      </c>
      <c r="N5" s="64" t="s">
        <v>70</v>
      </c>
      <c r="O5" s="65" t="s">
        <v>71</v>
      </c>
    </row>
    <row r="6" spans="2:15" ht="22.5" customHeight="1" thickBot="1" x14ac:dyDescent="0.3">
      <c r="B6" s="62" t="s">
        <v>59</v>
      </c>
      <c r="D6" s="127">
        <v>3000</v>
      </c>
      <c r="E6" s="56">
        <v>3200</v>
      </c>
      <c r="F6" s="56">
        <v>3500</v>
      </c>
      <c r="G6" s="56">
        <v>3800</v>
      </c>
      <c r="H6" s="56">
        <v>3500</v>
      </c>
      <c r="I6" s="56">
        <v>3200</v>
      </c>
      <c r="J6" s="56">
        <v>3800</v>
      </c>
      <c r="K6" s="56">
        <v>3900</v>
      </c>
      <c r="L6" s="56">
        <v>4100</v>
      </c>
      <c r="M6" s="56">
        <v>4150</v>
      </c>
      <c r="N6" s="56">
        <v>4500</v>
      </c>
      <c r="O6" s="58">
        <v>4800</v>
      </c>
    </row>
    <row r="7" spans="2:15" ht="7.5" customHeight="1" thickBot="1" x14ac:dyDescent="0.3">
      <c r="B7"/>
    </row>
    <row r="8" spans="2:15" ht="57" customHeight="1" x14ac:dyDescent="0.25">
      <c r="B8" s="17" t="s">
        <v>75</v>
      </c>
      <c r="D8" s="128">
        <f>25883*D6</f>
        <v>77649000</v>
      </c>
      <c r="E8" s="128">
        <f t="shared" ref="E8:O8" si="0">25883*E6</f>
        <v>82825600</v>
      </c>
      <c r="F8" s="128">
        <f t="shared" si="0"/>
        <v>90590500</v>
      </c>
      <c r="G8" s="128">
        <f t="shared" si="0"/>
        <v>98355400</v>
      </c>
      <c r="H8" s="128">
        <f t="shared" si="0"/>
        <v>90590500</v>
      </c>
      <c r="I8" s="128">
        <f t="shared" si="0"/>
        <v>82825600</v>
      </c>
      <c r="J8" s="128">
        <f t="shared" si="0"/>
        <v>98355400</v>
      </c>
      <c r="K8" s="128">
        <f t="shared" si="0"/>
        <v>100943700</v>
      </c>
      <c r="L8" s="128">
        <f t="shared" si="0"/>
        <v>106120300</v>
      </c>
      <c r="M8" s="128">
        <f t="shared" si="0"/>
        <v>107414450</v>
      </c>
      <c r="N8" s="128">
        <f t="shared" si="0"/>
        <v>116473500</v>
      </c>
      <c r="O8" s="128">
        <f t="shared" si="0"/>
        <v>124238400</v>
      </c>
    </row>
    <row r="9" spans="2:15" ht="42" customHeight="1" x14ac:dyDescent="0.25">
      <c r="B9" s="60" t="s">
        <v>77</v>
      </c>
      <c r="D9" s="129">
        <f>D8*40%</f>
        <v>31059600</v>
      </c>
      <c r="E9" s="129">
        <f t="shared" ref="E9:O9" si="1">E8*40%</f>
        <v>33130240</v>
      </c>
      <c r="F9" s="129">
        <f t="shared" si="1"/>
        <v>36236200</v>
      </c>
      <c r="G9" s="129">
        <f t="shared" si="1"/>
        <v>39342160</v>
      </c>
      <c r="H9" s="129">
        <f t="shared" si="1"/>
        <v>36236200</v>
      </c>
      <c r="I9" s="129">
        <f t="shared" si="1"/>
        <v>33130240</v>
      </c>
      <c r="J9" s="129">
        <f t="shared" si="1"/>
        <v>39342160</v>
      </c>
      <c r="K9" s="129">
        <f t="shared" si="1"/>
        <v>40377480</v>
      </c>
      <c r="L9" s="129">
        <f t="shared" si="1"/>
        <v>42448120</v>
      </c>
      <c r="M9" s="129">
        <f t="shared" si="1"/>
        <v>42965780</v>
      </c>
      <c r="N9" s="129">
        <f t="shared" si="1"/>
        <v>46589400</v>
      </c>
      <c r="O9" s="129">
        <f t="shared" si="1"/>
        <v>49695360</v>
      </c>
    </row>
    <row r="10" spans="2:15" ht="61.5" customHeight="1" thickBot="1" x14ac:dyDescent="0.3">
      <c r="B10" s="59" t="s">
        <v>78</v>
      </c>
      <c r="D10" s="130">
        <f>D8+D9</f>
        <v>108708600</v>
      </c>
      <c r="E10" s="130">
        <f t="shared" ref="E10:O10" si="2">E8+E9</f>
        <v>115955840</v>
      </c>
      <c r="F10" s="130">
        <f t="shared" si="2"/>
        <v>126826700</v>
      </c>
      <c r="G10" s="130">
        <f t="shared" si="2"/>
        <v>137697560</v>
      </c>
      <c r="H10" s="130">
        <f t="shared" si="2"/>
        <v>126826700</v>
      </c>
      <c r="I10" s="130">
        <f t="shared" si="2"/>
        <v>115955840</v>
      </c>
      <c r="J10" s="130">
        <f t="shared" si="2"/>
        <v>137697560</v>
      </c>
      <c r="K10" s="130">
        <f t="shared" si="2"/>
        <v>141321180</v>
      </c>
      <c r="L10" s="130">
        <f t="shared" si="2"/>
        <v>148568420</v>
      </c>
      <c r="M10" s="130">
        <f t="shared" si="2"/>
        <v>150380230</v>
      </c>
      <c r="N10" s="130">
        <f t="shared" si="2"/>
        <v>163062900</v>
      </c>
      <c r="O10" s="130">
        <f t="shared" si="2"/>
        <v>173933760</v>
      </c>
    </row>
  </sheetData>
  <mergeCells count="3">
    <mergeCell ref="B1:C1"/>
    <mergeCell ref="D1:O1"/>
    <mergeCell ref="B3:O3"/>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A9048-324D-49C2-A725-23D2CE5DEDF2}">
  <dimension ref="B1:U19"/>
  <sheetViews>
    <sheetView topLeftCell="A4" workbookViewId="0">
      <selection activeCell="J6" sqref="J6:U6"/>
    </sheetView>
  </sheetViews>
  <sheetFormatPr baseColWidth="10" defaultRowHeight="15" x14ac:dyDescent="0.25"/>
  <cols>
    <col min="1" max="1" width="11.42578125" style="1"/>
    <col min="2" max="2" width="22" style="1" customWidth="1"/>
    <col min="3" max="3" width="16.42578125" style="1" customWidth="1"/>
    <col min="4" max="6" width="11.42578125" style="1"/>
    <col min="7" max="7" width="2.28515625" style="1" customWidth="1"/>
    <col min="8" max="8" width="11.42578125" style="1"/>
    <col min="9" max="9" width="1.85546875" style="1" customWidth="1"/>
    <col min="10" max="10" width="12.5703125" style="1" bestFit="1" customWidth="1"/>
    <col min="11" max="11" width="12.7109375" style="1" bestFit="1" customWidth="1"/>
    <col min="12" max="16" width="12.5703125" style="1" bestFit="1" customWidth="1"/>
    <col min="17" max="17" width="12.7109375" style="1" bestFit="1" customWidth="1"/>
    <col min="18" max="21" width="12.5703125" style="1" bestFit="1" customWidth="1"/>
    <col min="22" max="16384" width="11.42578125" style="1"/>
  </cols>
  <sheetData>
    <row r="1" spans="2:21" s="2" customFormat="1" ht="83.25" customHeight="1" thickBot="1" x14ac:dyDescent="0.3">
      <c r="B1" s="77"/>
      <c r="C1" s="78"/>
      <c r="D1" s="101" t="s">
        <v>80</v>
      </c>
      <c r="E1" s="102"/>
      <c r="F1" s="102"/>
      <c r="G1" s="102"/>
      <c r="H1" s="102"/>
      <c r="I1" s="102"/>
      <c r="J1" s="102"/>
      <c r="K1" s="102"/>
      <c r="L1" s="102"/>
      <c r="M1" s="102"/>
      <c r="N1" s="102"/>
      <c r="O1" s="102"/>
      <c r="P1" s="102"/>
      <c r="Q1" s="102"/>
      <c r="R1" s="102"/>
      <c r="S1" s="102"/>
      <c r="T1" s="102"/>
      <c r="U1" s="102"/>
    </row>
    <row r="2" spans="2:21" ht="6.75" customHeight="1" thickBot="1" x14ac:dyDescent="0.3"/>
    <row r="3" spans="2:21" ht="36.75" customHeight="1" thickBot="1" x14ac:dyDescent="0.3">
      <c r="B3" s="92" t="s">
        <v>82</v>
      </c>
      <c r="C3" s="93"/>
      <c r="D3" s="93"/>
      <c r="E3" s="93"/>
      <c r="F3" s="93"/>
      <c r="G3" s="93"/>
      <c r="H3" s="93"/>
      <c r="I3" s="93"/>
      <c r="J3" s="93"/>
      <c r="K3" s="93"/>
      <c r="L3" s="93"/>
      <c r="M3" s="93"/>
      <c r="N3" s="93"/>
      <c r="O3" s="93"/>
      <c r="P3" s="93"/>
      <c r="Q3" s="93"/>
      <c r="R3" s="93"/>
      <c r="S3" s="93"/>
      <c r="T3" s="93"/>
      <c r="U3" s="94"/>
    </row>
    <row r="4" spans="2:21" ht="6.75" customHeight="1" thickBot="1" x14ac:dyDescent="0.3"/>
    <row r="5" spans="2:21" ht="15.75" thickBot="1" x14ac:dyDescent="0.3">
      <c r="B5" s="106" t="s">
        <v>45</v>
      </c>
      <c r="C5" s="107"/>
      <c r="D5" s="107"/>
      <c r="E5" s="107"/>
      <c r="F5" s="108"/>
      <c r="H5" s="36" t="s">
        <v>58</v>
      </c>
      <c r="J5" s="63" t="s">
        <v>60</v>
      </c>
      <c r="K5" s="64" t="s">
        <v>61</v>
      </c>
      <c r="L5" s="64" t="s">
        <v>62</v>
      </c>
      <c r="M5" s="64" t="s">
        <v>63</v>
      </c>
      <c r="N5" s="64" t="s">
        <v>64</v>
      </c>
      <c r="O5" s="64" t="s">
        <v>65</v>
      </c>
      <c r="P5" s="64" t="s">
        <v>66</v>
      </c>
      <c r="Q5" s="64" t="s">
        <v>67</v>
      </c>
      <c r="R5" s="64" t="s">
        <v>68</v>
      </c>
      <c r="S5" s="64" t="s">
        <v>69</v>
      </c>
      <c r="T5" s="64" t="s">
        <v>70</v>
      </c>
      <c r="U5" s="65" t="s">
        <v>71</v>
      </c>
    </row>
    <row r="6" spans="2:21" ht="30.75" thickBot="1" x14ac:dyDescent="0.3">
      <c r="B6" s="109"/>
      <c r="C6" s="110"/>
      <c r="D6" s="110"/>
      <c r="E6" s="110"/>
      <c r="F6" s="111"/>
      <c r="H6" s="62" t="s">
        <v>59</v>
      </c>
      <c r="J6" s="127">
        <v>3000</v>
      </c>
      <c r="K6" s="56">
        <v>3200</v>
      </c>
      <c r="L6" s="56">
        <v>3500</v>
      </c>
      <c r="M6" s="56">
        <v>3800</v>
      </c>
      <c r="N6" s="56">
        <v>3500</v>
      </c>
      <c r="O6" s="56">
        <v>3200</v>
      </c>
      <c r="P6" s="56">
        <v>3800</v>
      </c>
      <c r="Q6" s="56">
        <v>3900</v>
      </c>
      <c r="R6" s="56">
        <v>4100</v>
      </c>
      <c r="S6" s="56">
        <v>4150</v>
      </c>
      <c r="T6" s="56">
        <v>4500</v>
      </c>
      <c r="U6" s="58">
        <v>4800</v>
      </c>
    </row>
    <row r="7" spans="2:21" ht="8.25" customHeight="1" thickBot="1" x14ac:dyDescent="0.3">
      <c r="B7" s="14"/>
      <c r="C7" s="51"/>
      <c r="D7" s="51"/>
      <c r="E7" s="51"/>
      <c r="F7" s="51"/>
    </row>
    <row r="8" spans="2:21" ht="30.75" thickBot="1" x14ac:dyDescent="0.3">
      <c r="B8" s="17" t="s">
        <v>26</v>
      </c>
      <c r="C8" s="18" t="s">
        <v>27</v>
      </c>
      <c r="D8" s="18" t="s">
        <v>28</v>
      </c>
      <c r="E8" s="18" t="s">
        <v>29</v>
      </c>
      <c r="F8" s="19" t="s">
        <v>30</v>
      </c>
    </row>
    <row r="9" spans="2:21" ht="15.75" thickBot="1" x14ac:dyDescent="0.3">
      <c r="B9" s="20" t="s">
        <v>31</v>
      </c>
      <c r="C9" s="21" t="s">
        <v>39</v>
      </c>
      <c r="D9" s="22">
        <v>55555.555555555555</v>
      </c>
      <c r="E9" s="32">
        <v>1</v>
      </c>
      <c r="F9" s="23">
        <f>D9*E9</f>
        <v>55555.555555555555</v>
      </c>
      <c r="J9" s="131">
        <f>F9*J6</f>
        <v>166666666.66666666</v>
      </c>
      <c r="K9" s="131">
        <f>F9*K6</f>
        <v>177777777.77777776</v>
      </c>
      <c r="L9" s="131">
        <f>F9*L6</f>
        <v>194444444.44444445</v>
      </c>
      <c r="M9" s="131">
        <f>F9*M6</f>
        <v>211111111.1111111</v>
      </c>
      <c r="N9" s="131">
        <f>F9*N6</f>
        <v>194444444.44444445</v>
      </c>
      <c r="O9" s="131">
        <f>F9*O6</f>
        <v>177777777.77777776</v>
      </c>
      <c r="P9" s="131">
        <f>F9*P6</f>
        <v>211111111.1111111</v>
      </c>
      <c r="Q9" s="131">
        <f>F9*Q6</f>
        <v>216666666.66666666</v>
      </c>
      <c r="R9" s="131">
        <f>F9*R6</f>
        <v>227777777.77777776</v>
      </c>
      <c r="S9" s="131">
        <f>F9*S6</f>
        <v>230555555.55555555</v>
      </c>
      <c r="T9" s="131">
        <f>F9*T6</f>
        <v>250000000</v>
      </c>
      <c r="U9" s="131">
        <f>F9*U6</f>
        <v>266666666.66666666</v>
      </c>
    </row>
    <row r="10" spans="2:21" ht="15.75" thickBot="1" x14ac:dyDescent="0.3">
      <c r="B10" s="20" t="s">
        <v>32</v>
      </c>
      <c r="C10" s="21" t="s">
        <v>40</v>
      </c>
      <c r="D10" s="22">
        <v>25</v>
      </c>
      <c r="E10" s="32">
        <v>16</v>
      </c>
      <c r="F10" s="23">
        <f t="shared" ref="F10:F17" si="0">D10*E10</f>
        <v>400</v>
      </c>
      <c r="J10" s="131">
        <f>F10*J6</f>
        <v>1200000</v>
      </c>
      <c r="K10" s="131">
        <f>F10*K6</f>
        <v>1280000</v>
      </c>
      <c r="L10" s="131">
        <f>F10*L6</f>
        <v>1400000</v>
      </c>
      <c r="M10" s="131">
        <f>F10*M6</f>
        <v>1520000</v>
      </c>
      <c r="N10" s="131">
        <f>F10*N6</f>
        <v>1400000</v>
      </c>
      <c r="O10" s="131">
        <f>F10*O6</f>
        <v>1280000</v>
      </c>
      <c r="P10" s="131">
        <f>F10*P6</f>
        <v>1520000</v>
      </c>
      <c r="Q10" s="131">
        <f>F10*Q6</f>
        <v>1560000</v>
      </c>
      <c r="R10" s="131">
        <f>F10*R6</f>
        <v>1640000</v>
      </c>
      <c r="S10" s="131">
        <f>F10*S6</f>
        <v>1660000</v>
      </c>
      <c r="T10" s="131">
        <f>F10*T6</f>
        <v>1800000</v>
      </c>
      <c r="U10" s="131">
        <f>F10*U6</f>
        <v>1920000</v>
      </c>
    </row>
    <row r="11" spans="2:21" ht="15.75" thickBot="1" x14ac:dyDescent="0.3">
      <c r="B11" s="20" t="s">
        <v>33</v>
      </c>
      <c r="C11" s="21" t="s">
        <v>40</v>
      </c>
      <c r="D11" s="22">
        <v>1200</v>
      </c>
      <c r="E11" s="32">
        <v>2</v>
      </c>
      <c r="F11" s="23">
        <f t="shared" si="0"/>
        <v>2400</v>
      </c>
      <c r="J11" s="131">
        <f>F11*J6</f>
        <v>7200000</v>
      </c>
      <c r="K11" s="22">
        <f>F11*K6</f>
        <v>7680000</v>
      </c>
      <c r="L11" s="22">
        <f>F11*L6</f>
        <v>8400000</v>
      </c>
      <c r="M11" s="22">
        <f>F11*M6</f>
        <v>9120000</v>
      </c>
      <c r="N11" s="22">
        <f>F11*N6</f>
        <v>8400000</v>
      </c>
      <c r="O11" s="22">
        <f>F11*O6</f>
        <v>7680000</v>
      </c>
      <c r="P11" s="22">
        <f>F11*P6</f>
        <v>9120000</v>
      </c>
      <c r="Q11" s="22">
        <f>F11*Q6</f>
        <v>9360000</v>
      </c>
      <c r="R11" s="22">
        <f>F11*R6</f>
        <v>9840000</v>
      </c>
      <c r="S11" s="22">
        <f>F11*S6</f>
        <v>9960000</v>
      </c>
      <c r="T11" s="22">
        <f>F11*T6</f>
        <v>10800000</v>
      </c>
      <c r="U11" s="22">
        <f>F11*U6</f>
        <v>11520000</v>
      </c>
    </row>
    <row r="12" spans="2:21" ht="15.75" thickBot="1" x14ac:dyDescent="0.3">
      <c r="B12" s="20" t="s">
        <v>34</v>
      </c>
      <c r="C12" s="21" t="s">
        <v>40</v>
      </c>
      <c r="D12" s="22">
        <v>500</v>
      </c>
      <c r="E12" s="32">
        <v>2</v>
      </c>
      <c r="F12" s="23">
        <f t="shared" si="0"/>
        <v>1000</v>
      </c>
      <c r="J12" s="131">
        <f>F12*J6</f>
        <v>3000000</v>
      </c>
      <c r="K12" s="131">
        <f>F12*K6</f>
        <v>3200000</v>
      </c>
      <c r="L12" s="131">
        <f>F12*L6</f>
        <v>3500000</v>
      </c>
      <c r="M12" s="131">
        <f>F12*M6</f>
        <v>3800000</v>
      </c>
      <c r="N12" s="131">
        <f>F12*N6</f>
        <v>3500000</v>
      </c>
      <c r="O12" s="131">
        <f>F12*O6</f>
        <v>3200000</v>
      </c>
      <c r="P12" s="131">
        <f>F12*P6</f>
        <v>3800000</v>
      </c>
      <c r="Q12" s="131">
        <f>F12*Q6</f>
        <v>3900000</v>
      </c>
      <c r="R12" s="131">
        <f>F12*R6</f>
        <v>4100000</v>
      </c>
      <c r="S12" s="131">
        <f>F12*S6</f>
        <v>4150000</v>
      </c>
      <c r="T12" s="131">
        <f>F12*T6</f>
        <v>4500000</v>
      </c>
      <c r="U12" s="131">
        <f>F12*U6</f>
        <v>4800000</v>
      </c>
    </row>
    <row r="13" spans="2:21" ht="15.75" thickBot="1" x14ac:dyDescent="0.3">
      <c r="B13" s="20" t="s">
        <v>35</v>
      </c>
      <c r="C13" s="21" t="s">
        <v>41</v>
      </c>
      <c r="D13" s="22">
        <v>20</v>
      </c>
      <c r="E13" s="32">
        <v>40</v>
      </c>
      <c r="F13" s="23">
        <f t="shared" si="0"/>
        <v>800</v>
      </c>
      <c r="J13" s="131">
        <f>F13*J6</f>
        <v>2400000</v>
      </c>
      <c r="K13" s="131">
        <f>F13*K6</f>
        <v>2560000</v>
      </c>
      <c r="L13" s="131">
        <f>F13*L6</f>
        <v>2800000</v>
      </c>
      <c r="M13" s="131">
        <f>F13*M6</f>
        <v>3040000</v>
      </c>
      <c r="N13" s="131">
        <f>F13*N6</f>
        <v>2800000</v>
      </c>
      <c r="O13" s="131">
        <f>F13*O6</f>
        <v>2560000</v>
      </c>
      <c r="P13" s="131">
        <f>F13*P6</f>
        <v>3040000</v>
      </c>
      <c r="Q13" s="131">
        <f>F13*Q6</f>
        <v>3120000</v>
      </c>
      <c r="R13" s="131">
        <f>F13*R6</f>
        <v>3280000</v>
      </c>
      <c r="S13" s="131">
        <f>F13*S6</f>
        <v>3320000</v>
      </c>
      <c r="T13" s="131">
        <f>F13*T6</f>
        <v>3600000</v>
      </c>
      <c r="U13" s="131">
        <f>F13*U6</f>
        <v>3840000</v>
      </c>
    </row>
    <row r="14" spans="2:21" ht="15.75" thickBot="1" x14ac:dyDescent="0.3">
      <c r="B14" s="20" t="s">
        <v>36</v>
      </c>
      <c r="C14" s="21" t="s">
        <v>41</v>
      </c>
      <c r="D14" s="22">
        <v>250</v>
      </c>
      <c r="E14" s="32">
        <v>20</v>
      </c>
      <c r="F14" s="23">
        <f t="shared" si="0"/>
        <v>5000</v>
      </c>
      <c r="J14" s="131">
        <f>F14*J6</f>
        <v>15000000</v>
      </c>
      <c r="K14" s="131">
        <f>F14*K6</f>
        <v>16000000</v>
      </c>
      <c r="L14" s="131">
        <f>F14*L6</f>
        <v>17500000</v>
      </c>
      <c r="M14" s="131">
        <f>F14*M6</f>
        <v>19000000</v>
      </c>
      <c r="N14" s="131">
        <f>F14*N6</f>
        <v>17500000</v>
      </c>
      <c r="O14" s="131">
        <f>F14*O6</f>
        <v>16000000</v>
      </c>
      <c r="P14" s="131">
        <f>F14*P6</f>
        <v>19000000</v>
      </c>
      <c r="Q14" s="131">
        <f>F14*Q6</f>
        <v>19500000</v>
      </c>
      <c r="R14" s="131">
        <f>F14*R6</f>
        <v>20500000</v>
      </c>
      <c r="S14" s="131">
        <f>F14*S6</f>
        <v>20750000</v>
      </c>
      <c r="T14" s="131">
        <f>F14*T6</f>
        <v>22500000</v>
      </c>
      <c r="U14" s="131">
        <f>F14*U6</f>
        <v>24000000</v>
      </c>
    </row>
    <row r="15" spans="2:21" ht="15.75" thickBot="1" x14ac:dyDescent="0.3">
      <c r="B15" s="24" t="s">
        <v>37</v>
      </c>
      <c r="C15" s="25" t="s">
        <v>42</v>
      </c>
      <c r="D15" s="30">
        <v>8</v>
      </c>
      <c r="E15" s="33">
        <v>2.3724792408066429E-2</v>
      </c>
      <c r="F15" s="26">
        <f t="shared" si="0"/>
        <v>0.18979833926453143</v>
      </c>
      <c r="J15" s="131">
        <f>F15*J6</f>
        <v>569.39501779359432</v>
      </c>
      <c r="K15" s="131">
        <f>F15*K6</f>
        <v>607.35468564650057</v>
      </c>
      <c r="L15" s="131">
        <f>F15*L6</f>
        <v>664.29418742586006</v>
      </c>
      <c r="M15" s="131">
        <f>F15*M6</f>
        <v>721.23368920521943</v>
      </c>
      <c r="N15" s="131">
        <f>F15*N6</f>
        <v>664.29418742586006</v>
      </c>
      <c r="O15" s="131">
        <f>F15*O6</f>
        <v>607.35468564650057</v>
      </c>
      <c r="P15" s="131">
        <f>F15*P6</f>
        <v>721.23368920521943</v>
      </c>
      <c r="Q15" s="131">
        <f>F15*Q6</f>
        <v>740.21352313167256</v>
      </c>
      <c r="R15" s="131">
        <f>F15*R6</f>
        <v>778.17319098457892</v>
      </c>
      <c r="S15" s="131">
        <f>F15*S6</f>
        <v>787.66310794780543</v>
      </c>
      <c r="T15" s="131">
        <f>F15*T6</f>
        <v>854.09252669039142</v>
      </c>
      <c r="U15" s="131">
        <f>F15*U6</f>
        <v>911.03202846975091</v>
      </c>
    </row>
    <row r="16" spans="2:21" ht="15.75" thickBot="1" x14ac:dyDescent="0.3">
      <c r="B16" s="24" t="s">
        <v>43</v>
      </c>
      <c r="C16" s="25" t="s">
        <v>40</v>
      </c>
      <c r="D16" s="30">
        <v>12</v>
      </c>
      <c r="E16" s="33">
        <v>2.3724792408066429E-2</v>
      </c>
      <c r="F16" s="26">
        <f t="shared" si="0"/>
        <v>0.28469750889679712</v>
      </c>
      <c r="J16" s="131">
        <f>F16*J6</f>
        <v>854.09252669039142</v>
      </c>
      <c r="K16" s="131">
        <f>F16*K6</f>
        <v>911.0320284697508</v>
      </c>
      <c r="L16" s="131">
        <f>F16*L6</f>
        <v>996.44128113878992</v>
      </c>
      <c r="M16" s="131">
        <f>F16*M6</f>
        <v>1081.8505338078292</v>
      </c>
      <c r="N16" s="131">
        <f>F16*N6</f>
        <v>996.44128113878992</v>
      </c>
      <c r="O16" s="131">
        <f>F16*O6</f>
        <v>911.0320284697508</v>
      </c>
      <c r="P16" s="131">
        <f>F16*P6</f>
        <v>1081.8505338078292</v>
      </c>
      <c r="Q16" s="131">
        <f>F16*Q6</f>
        <v>1110.3202846975089</v>
      </c>
      <c r="R16" s="131">
        <f>F16*R6</f>
        <v>1167.2597864768682</v>
      </c>
      <c r="S16" s="131">
        <f>F16*S6</f>
        <v>1181.494661921708</v>
      </c>
      <c r="T16" s="131">
        <f>F16*T6</f>
        <v>1281.1387900355871</v>
      </c>
      <c r="U16" s="131">
        <f>F16*U6</f>
        <v>1366.5480427046261</v>
      </c>
    </row>
    <row r="17" spans="2:21" ht="15.75" thickBot="1" x14ac:dyDescent="0.3">
      <c r="B17" s="27" t="s">
        <v>38</v>
      </c>
      <c r="C17" s="28" t="s">
        <v>42</v>
      </c>
      <c r="D17" s="31">
        <v>8</v>
      </c>
      <c r="E17" s="34">
        <v>2.3724792408066429E-2</v>
      </c>
      <c r="F17" s="29">
        <f t="shared" si="0"/>
        <v>0.18979833926453143</v>
      </c>
      <c r="J17" s="131">
        <f>F17*J6</f>
        <v>569.39501779359432</v>
      </c>
      <c r="K17" s="131">
        <f>F17*K6</f>
        <v>607.35468564650057</v>
      </c>
      <c r="L17" s="131">
        <f>F17*L6</f>
        <v>664.29418742586006</v>
      </c>
      <c r="M17" s="131">
        <f>F17*M6</f>
        <v>721.23368920521943</v>
      </c>
      <c r="N17" s="131">
        <f>F17*N6</f>
        <v>664.29418742586006</v>
      </c>
      <c r="O17" s="131">
        <f>F17*O6</f>
        <v>607.35468564650057</v>
      </c>
      <c r="P17" s="131">
        <f>F17*P6</f>
        <v>721.23368920521943</v>
      </c>
      <c r="Q17" s="131">
        <f>F17*Q6</f>
        <v>740.21352313167256</v>
      </c>
      <c r="R17" s="131">
        <f>F17*R6</f>
        <v>778.17319098457892</v>
      </c>
      <c r="S17" s="131">
        <f>F17*S6</f>
        <v>787.66310794780543</v>
      </c>
      <c r="T17" s="131">
        <f>F17*T6</f>
        <v>854.09252669039142</v>
      </c>
      <c r="U17" s="131">
        <f>F17*U6</f>
        <v>911.03202846975091</v>
      </c>
    </row>
    <row r="18" spans="2:21" ht="11.25" customHeight="1" thickBot="1" x14ac:dyDescent="0.3"/>
    <row r="19" spans="2:21" ht="15.75" thickBot="1" x14ac:dyDescent="0.3">
      <c r="B19" s="84" t="s">
        <v>44</v>
      </c>
      <c r="C19" s="85"/>
      <c r="D19" s="85"/>
      <c r="E19" s="86"/>
      <c r="F19" s="35">
        <f>SUM(F9:F18)</f>
        <v>65156.219849742978</v>
      </c>
      <c r="J19" s="132">
        <f>SUM(J9:J18)</f>
        <v>195468659.54922897</v>
      </c>
      <c r="K19" s="133">
        <f>SUM(K9:K18)</f>
        <v>208499903.5191775</v>
      </c>
      <c r="L19" s="133">
        <f>SUM(L9:L18)</f>
        <v>228046769.47410044</v>
      </c>
      <c r="M19" s="133">
        <f>SUM(M9:M18)</f>
        <v>247593635.42902336</v>
      </c>
      <c r="N19" s="133">
        <f>SUM(N9:N18)</f>
        <v>228046769.47410044</v>
      </c>
      <c r="O19" s="133">
        <f>SUM(O9:O18)</f>
        <v>208499903.5191775</v>
      </c>
      <c r="P19" s="133">
        <f>SUM(P9:P18)</f>
        <v>247593635.42902336</v>
      </c>
      <c r="Q19" s="133">
        <f>SUM(Q9:Q18)</f>
        <v>254109257.41399759</v>
      </c>
      <c r="R19" s="133">
        <f>SUM(R9:R18)</f>
        <v>267140501.38394621</v>
      </c>
      <c r="S19" s="133">
        <f>SUM(S9:S18)</f>
        <v>270398312.37643337</v>
      </c>
      <c r="T19" s="133">
        <f>SUM(T9:T18)</f>
        <v>293202989.32384336</v>
      </c>
      <c r="U19" s="134">
        <f>SUM(U9:U18)</f>
        <v>312749855.27876633</v>
      </c>
    </row>
  </sheetData>
  <mergeCells count="5">
    <mergeCell ref="B19:E19"/>
    <mergeCell ref="B1:C1"/>
    <mergeCell ref="B5:F6"/>
    <mergeCell ref="D1:U1"/>
    <mergeCell ref="B3:U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4518-D91D-4672-99D4-30DDA8628C48}">
  <dimension ref="B1:U14"/>
  <sheetViews>
    <sheetView topLeftCell="F2" workbookViewId="0">
      <selection activeCell="J14" sqref="J14"/>
    </sheetView>
  </sheetViews>
  <sheetFormatPr baseColWidth="10" defaultRowHeight="15" x14ac:dyDescent="0.25"/>
  <cols>
    <col min="1" max="2" width="11.42578125" style="1"/>
    <col min="3" max="3" width="13.5703125" style="1" customWidth="1"/>
    <col min="4" max="6" width="11.42578125" style="1"/>
    <col min="7" max="7" width="2.140625" style="1" customWidth="1"/>
    <col min="8" max="8" width="11.42578125" style="1"/>
    <col min="9" max="9" width="1.85546875" style="1" customWidth="1"/>
    <col min="10" max="12" width="14.140625" style="1" bestFit="1" customWidth="1"/>
    <col min="13" max="13" width="15.140625" style="1" bestFit="1" customWidth="1"/>
    <col min="14" max="15" width="14.140625" style="1" bestFit="1" customWidth="1"/>
    <col min="16" max="21" width="15.140625" style="1" bestFit="1" customWidth="1"/>
    <col min="22" max="16384" width="11.42578125" style="1"/>
  </cols>
  <sheetData>
    <row r="1" spans="2:21" s="2" customFormat="1" ht="83.25" customHeight="1" thickBot="1" x14ac:dyDescent="0.3">
      <c r="B1" s="77"/>
      <c r="C1" s="78"/>
      <c r="D1" s="101" t="s">
        <v>83</v>
      </c>
      <c r="E1" s="102"/>
      <c r="F1" s="102"/>
      <c r="G1" s="102"/>
      <c r="H1" s="102"/>
      <c r="I1" s="102"/>
      <c r="J1" s="102"/>
      <c r="K1" s="102"/>
      <c r="L1" s="102"/>
      <c r="M1" s="102"/>
      <c r="N1" s="102"/>
      <c r="O1" s="102"/>
      <c r="P1" s="102"/>
      <c r="Q1" s="102"/>
      <c r="R1" s="102"/>
      <c r="S1" s="102"/>
      <c r="T1" s="102"/>
      <c r="U1" s="102"/>
    </row>
    <row r="2" spans="2:21" ht="15.75" thickBot="1" x14ac:dyDescent="0.3"/>
    <row r="3" spans="2:21" ht="33" customHeight="1" thickBot="1" x14ac:dyDescent="0.3">
      <c r="B3" s="92" t="s">
        <v>81</v>
      </c>
      <c r="C3" s="93"/>
      <c r="D3" s="93"/>
      <c r="E3" s="93"/>
      <c r="F3" s="93"/>
      <c r="G3" s="93"/>
      <c r="H3" s="93"/>
      <c r="I3" s="93"/>
      <c r="J3" s="93"/>
      <c r="K3" s="93"/>
      <c r="L3" s="93"/>
      <c r="M3" s="93"/>
      <c r="N3" s="93"/>
      <c r="O3" s="93"/>
      <c r="P3" s="93"/>
      <c r="Q3" s="93"/>
      <c r="R3" s="93"/>
      <c r="S3" s="93"/>
      <c r="T3" s="93"/>
      <c r="U3" s="94"/>
    </row>
    <row r="4" spans="2:21" ht="6.75" customHeight="1" thickBot="1" x14ac:dyDescent="0.3"/>
    <row r="5" spans="2:21" ht="15.75" thickBot="1" x14ac:dyDescent="0.3">
      <c r="B5" s="106" t="s">
        <v>46</v>
      </c>
      <c r="C5" s="107"/>
      <c r="D5" s="107"/>
      <c r="E5" s="107"/>
      <c r="F5" s="108"/>
      <c r="H5" s="36" t="s">
        <v>58</v>
      </c>
      <c r="J5" s="63" t="s">
        <v>60</v>
      </c>
      <c r="K5" s="64" t="s">
        <v>61</v>
      </c>
      <c r="L5" s="64" t="s">
        <v>62</v>
      </c>
      <c r="M5" s="64" t="s">
        <v>63</v>
      </c>
      <c r="N5" s="64" t="s">
        <v>64</v>
      </c>
      <c r="O5" s="64" t="s">
        <v>65</v>
      </c>
      <c r="P5" s="64" t="s">
        <v>66</v>
      </c>
      <c r="Q5" s="64" t="s">
        <v>67</v>
      </c>
      <c r="R5" s="64" t="s">
        <v>68</v>
      </c>
      <c r="S5" s="64" t="s">
        <v>69</v>
      </c>
      <c r="T5" s="64" t="s">
        <v>70</v>
      </c>
      <c r="U5" s="65" t="s">
        <v>71</v>
      </c>
    </row>
    <row r="6" spans="2:21" ht="30.75" thickBot="1" x14ac:dyDescent="0.3">
      <c r="B6" s="109"/>
      <c r="C6" s="110"/>
      <c r="D6" s="110"/>
      <c r="E6" s="110"/>
      <c r="F6" s="111"/>
      <c r="H6" s="62" t="s">
        <v>59</v>
      </c>
      <c r="J6" s="127">
        <v>3000</v>
      </c>
      <c r="K6" s="56">
        <v>3200</v>
      </c>
      <c r="L6" s="56">
        <v>3500</v>
      </c>
      <c r="M6" s="56">
        <v>3800</v>
      </c>
      <c r="N6" s="56">
        <v>3500</v>
      </c>
      <c r="O6" s="56">
        <v>3200</v>
      </c>
      <c r="P6" s="56">
        <v>3800</v>
      </c>
      <c r="Q6" s="56">
        <v>3900</v>
      </c>
      <c r="R6" s="56">
        <v>4100</v>
      </c>
      <c r="S6" s="56">
        <v>4150</v>
      </c>
      <c r="T6" s="56">
        <v>4500</v>
      </c>
      <c r="U6" s="58">
        <v>4800</v>
      </c>
    </row>
    <row r="7" spans="2:21" ht="6" customHeight="1" thickBot="1" x14ac:dyDescent="0.3"/>
    <row r="8" spans="2:21" ht="30.75" thickBot="1" x14ac:dyDescent="0.3">
      <c r="B8" s="41" t="s">
        <v>47</v>
      </c>
      <c r="C8" s="42" t="s">
        <v>27</v>
      </c>
      <c r="D8" s="42" t="s">
        <v>28</v>
      </c>
      <c r="E8" s="42" t="s">
        <v>48</v>
      </c>
      <c r="F8" s="43" t="s">
        <v>30</v>
      </c>
    </row>
    <row r="9" spans="2:21" ht="15.75" thickBot="1" x14ac:dyDescent="0.3">
      <c r="B9" s="44" t="s">
        <v>52</v>
      </c>
      <c r="C9" s="45" t="s">
        <v>49</v>
      </c>
      <c r="D9" s="46">
        <v>3785</v>
      </c>
      <c r="E9" s="46">
        <v>2</v>
      </c>
      <c r="F9" s="47">
        <v>7570</v>
      </c>
      <c r="J9" s="131">
        <f>J6*F9</f>
        <v>22710000</v>
      </c>
      <c r="K9" s="131">
        <f>J6*F9</f>
        <v>22710000</v>
      </c>
      <c r="L9" s="131">
        <f>J6*F9</f>
        <v>22710000</v>
      </c>
      <c r="M9" s="131">
        <f>J6*F9</f>
        <v>22710000</v>
      </c>
      <c r="N9" s="131">
        <f>J6*F9</f>
        <v>22710000</v>
      </c>
      <c r="O9" s="131">
        <f>J6*F9</f>
        <v>22710000</v>
      </c>
      <c r="P9" s="131">
        <f>J6*F9</f>
        <v>22710000</v>
      </c>
      <c r="Q9" s="131">
        <f>J6*F9</f>
        <v>22710000</v>
      </c>
      <c r="R9" s="131">
        <f>J6*F9</f>
        <v>22710000</v>
      </c>
      <c r="S9" s="131">
        <f>J6*F9</f>
        <v>22710000</v>
      </c>
      <c r="T9" s="131">
        <f>J6*F9</f>
        <v>22710000</v>
      </c>
      <c r="U9" s="131">
        <f>U6*F9</f>
        <v>36336000</v>
      </c>
    </row>
    <row r="10" spans="2:21" ht="15.75" thickBot="1" x14ac:dyDescent="0.3">
      <c r="B10" s="20" t="s">
        <v>53</v>
      </c>
      <c r="C10" s="32" t="s">
        <v>49</v>
      </c>
      <c r="D10" s="21">
        <v>3785</v>
      </c>
      <c r="E10" s="49">
        <v>1.5</v>
      </c>
      <c r="F10" s="48">
        <v>5677.5</v>
      </c>
      <c r="J10" s="131">
        <f>J6*F10</f>
        <v>17032500</v>
      </c>
      <c r="K10" s="131">
        <f>K6*F10</f>
        <v>18168000</v>
      </c>
      <c r="L10" s="131">
        <f>L6*F10</f>
        <v>19871250</v>
      </c>
      <c r="M10" s="131">
        <f>M6*F10</f>
        <v>21574500</v>
      </c>
      <c r="N10" s="131">
        <f>N6*F10</f>
        <v>19871250</v>
      </c>
      <c r="O10" s="131">
        <f>O6*F10</f>
        <v>18168000</v>
      </c>
      <c r="P10" s="131">
        <f>P6*F10</f>
        <v>21574500</v>
      </c>
      <c r="Q10" s="131">
        <f>Q6*F10</f>
        <v>22142250</v>
      </c>
      <c r="R10" s="131">
        <f>R6*F10</f>
        <v>23277750</v>
      </c>
      <c r="S10" s="131">
        <f>S6*F10</f>
        <v>23561625</v>
      </c>
      <c r="T10" s="131">
        <f>T6*F10</f>
        <v>25548750</v>
      </c>
      <c r="U10" s="131">
        <f>U6*F10</f>
        <v>27252000</v>
      </c>
    </row>
    <row r="11" spans="2:21" ht="15.75" thickBot="1" x14ac:dyDescent="0.3">
      <c r="B11" s="20" t="s">
        <v>54</v>
      </c>
      <c r="C11" s="32" t="s">
        <v>49</v>
      </c>
      <c r="D11" s="21">
        <v>3785</v>
      </c>
      <c r="E11" s="21">
        <v>3</v>
      </c>
      <c r="F11" s="48">
        <v>11355</v>
      </c>
      <c r="J11" s="131">
        <f>J6*F11</f>
        <v>34065000</v>
      </c>
      <c r="K11" s="131">
        <f>K6*F11</f>
        <v>36336000</v>
      </c>
      <c r="L11" s="131">
        <f>L6*F11</f>
        <v>39742500</v>
      </c>
      <c r="M11" s="131">
        <f>M6*F11</f>
        <v>43149000</v>
      </c>
      <c r="N11" s="131">
        <f>N6*F11</f>
        <v>39742500</v>
      </c>
      <c r="O11" s="131">
        <f>O6*F11</f>
        <v>36336000</v>
      </c>
      <c r="P11" s="131">
        <f>P6*F11</f>
        <v>43149000</v>
      </c>
      <c r="Q11" s="131">
        <f>Q6*F11</f>
        <v>44284500</v>
      </c>
      <c r="R11" s="131">
        <f>R6*F11</f>
        <v>46555500</v>
      </c>
      <c r="S11" s="131">
        <f>S6*F11</f>
        <v>47123250</v>
      </c>
      <c r="T11" s="131">
        <f>T6*F11</f>
        <v>51097500</v>
      </c>
      <c r="U11" s="131">
        <f>U6*F11</f>
        <v>54504000</v>
      </c>
    </row>
    <row r="12" spans="2:21" ht="15.75" thickBot="1" x14ac:dyDescent="0.3">
      <c r="B12" s="37" t="s">
        <v>55</v>
      </c>
      <c r="C12" s="38" t="s">
        <v>49</v>
      </c>
      <c r="D12" s="39">
        <v>3785</v>
      </c>
      <c r="E12" s="39">
        <v>1</v>
      </c>
      <c r="F12" s="40">
        <v>3785</v>
      </c>
      <c r="J12" s="131">
        <f>J6*F12</f>
        <v>11355000</v>
      </c>
      <c r="K12" s="131">
        <f>K6*F12</f>
        <v>12112000</v>
      </c>
      <c r="L12" s="131">
        <f>L6*F12</f>
        <v>13247500</v>
      </c>
      <c r="M12" s="131">
        <f>M6*F12</f>
        <v>14383000</v>
      </c>
      <c r="N12" s="131">
        <f>N6*F12</f>
        <v>13247500</v>
      </c>
      <c r="O12" s="131">
        <f>O6*F12</f>
        <v>12112000</v>
      </c>
      <c r="P12" s="131">
        <f>P6*F12</f>
        <v>14383000</v>
      </c>
      <c r="Q12" s="131">
        <f>Q6*F12</f>
        <v>14761500</v>
      </c>
      <c r="R12" s="131">
        <f>R6*F12</f>
        <v>15518500</v>
      </c>
      <c r="S12" s="131">
        <f>S6*F12</f>
        <v>15707750</v>
      </c>
      <c r="T12" s="131">
        <f>T6*F12</f>
        <v>17032500</v>
      </c>
      <c r="U12" s="131">
        <f>U6*F12</f>
        <v>18168000</v>
      </c>
    </row>
    <row r="13" spans="2:21" ht="15.75" thickBot="1" x14ac:dyDescent="0.3">
      <c r="J13" s="135"/>
      <c r="K13" s="135"/>
      <c r="L13" s="135"/>
      <c r="M13" s="135"/>
      <c r="N13" s="135"/>
      <c r="O13" s="135"/>
      <c r="P13" s="135"/>
      <c r="Q13" s="135"/>
      <c r="R13" s="135"/>
      <c r="S13" s="135"/>
      <c r="T13" s="135"/>
      <c r="U13" s="135"/>
    </row>
    <row r="14" spans="2:21" ht="15.75" thickBot="1" x14ac:dyDescent="0.3">
      <c r="B14" s="84" t="s">
        <v>51</v>
      </c>
      <c r="C14" s="85"/>
      <c r="D14" s="85"/>
      <c r="E14" s="86"/>
      <c r="F14" s="35">
        <f>SUM(F4:F13)</f>
        <v>28387.5</v>
      </c>
      <c r="J14" s="132">
        <f>SUM(J9:J13)</f>
        <v>85162500</v>
      </c>
      <c r="K14" s="133">
        <f>SUM(K9:K13)</f>
        <v>89326000</v>
      </c>
      <c r="L14" s="133">
        <f>SUM(L9:L13)</f>
        <v>95571250</v>
      </c>
      <c r="M14" s="133">
        <f>SUM(M9:M13)</f>
        <v>101816500</v>
      </c>
      <c r="N14" s="133">
        <f>SUM(N9:N13)</f>
        <v>95571250</v>
      </c>
      <c r="O14" s="133">
        <f>SUM(O9:O13)</f>
        <v>89326000</v>
      </c>
      <c r="P14" s="133">
        <f>SUM(P9:P13)</f>
        <v>101816500</v>
      </c>
      <c r="Q14" s="133">
        <f>SUM(Q9:Q13)</f>
        <v>103898250</v>
      </c>
      <c r="R14" s="133">
        <f>SUM(R9:R13)</f>
        <v>108061750</v>
      </c>
      <c r="S14" s="133">
        <f>SUM(S9:S13)</f>
        <v>109102625</v>
      </c>
      <c r="T14" s="133">
        <f>SUM(T9:T13)</f>
        <v>116388750</v>
      </c>
      <c r="U14" s="134">
        <f>SUM(U9:U13)</f>
        <v>136260000</v>
      </c>
    </row>
  </sheetData>
  <mergeCells count="5">
    <mergeCell ref="B14:E14"/>
    <mergeCell ref="D1:U1"/>
    <mergeCell ref="B1:C1"/>
    <mergeCell ref="B5:F6"/>
    <mergeCell ref="B3:U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00E9C-90DB-4433-B1D4-6C1C9A87ECF7}">
  <dimension ref="B1:U11"/>
  <sheetViews>
    <sheetView tabSelected="1" workbookViewId="0">
      <selection activeCell="L14" sqref="L14"/>
    </sheetView>
  </sheetViews>
  <sheetFormatPr baseColWidth="10" defaultRowHeight="15" x14ac:dyDescent="0.25"/>
  <cols>
    <col min="1" max="4" width="11.42578125" style="1"/>
    <col min="5" max="5" width="12.7109375" style="1" customWidth="1"/>
    <col min="6" max="6" width="11.42578125" style="1"/>
    <col min="7" max="7" width="1.7109375" style="1" customWidth="1"/>
    <col min="8" max="8" width="11.42578125" style="1"/>
    <col min="9" max="9" width="1.7109375" style="1" customWidth="1"/>
    <col min="10" max="16384" width="11.42578125" style="1"/>
  </cols>
  <sheetData>
    <row r="1" spans="2:21" s="2" customFormat="1" ht="83.25" customHeight="1" thickBot="1" x14ac:dyDescent="0.3">
      <c r="B1" s="77"/>
      <c r="C1" s="78"/>
      <c r="D1" s="101" t="s">
        <v>74</v>
      </c>
      <c r="E1" s="102"/>
      <c r="F1" s="102"/>
      <c r="G1" s="102"/>
      <c r="H1" s="102"/>
      <c r="I1" s="102"/>
      <c r="J1" s="102"/>
      <c r="K1" s="102"/>
      <c r="L1" s="102"/>
      <c r="M1" s="102"/>
      <c r="N1" s="102"/>
      <c r="O1" s="102"/>
      <c r="P1" s="102"/>
      <c r="Q1" s="102"/>
      <c r="R1" s="102"/>
      <c r="S1" s="102"/>
      <c r="T1" s="102"/>
      <c r="U1" s="102"/>
    </row>
    <row r="2" spans="2:21" ht="15.75" thickBot="1" x14ac:dyDescent="0.3"/>
    <row r="3" spans="2:21" ht="33" customHeight="1" thickBot="1" x14ac:dyDescent="0.3">
      <c r="B3" s="92" t="s">
        <v>85</v>
      </c>
      <c r="C3" s="93"/>
      <c r="D3" s="93"/>
      <c r="E3" s="93"/>
      <c r="F3" s="93"/>
      <c r="G3" s="93"/>
      <c r="H3" s="93"/>
      <c r="I3" s="93"/>
      <c r="J3" s="93"/>
      <c r="K3" s="93"/>
      <c r="L3" s="93"/>
      <c r="M3" s="93"/>
      <c r="N3" s="93"/>
      <c r="O3" s="93"/>
      <c r="P3" s="93"/>
      <c r="Q3" s="93"/>
      <c r="R3" s="93"/>
      <c r="S3" s="93"/>
      <c r="T3" s="93"/>
      <c r="U3" s="94"/>
    </row>
    <row r="4" spans="2:21" ht="6.75" customHeight="1" thickBot="1" x14ac:dyDescent="0.3"/>
    <row r="5" spans="2:21" ht="15.75" thickBot="1" x14ac:dyDescent="0.3">
      <c r="B5" s="106" t="s">
        <v>50</v>
      </c>
      <c r="C5" s="107"/>
      <c r="D5" s="107"/>
      <c r="E5" s="107"/>
      <c r="F5" s="108"/>
      <c r="H5" s="36" t="s">
        <v>58</v>
      </c>
      <c r="J5" s="63" t="s">
        <v>60</v>
      </c>
      <c r="K5" s="64" t="s">
        <v>61</v>
      </c>
      <c r="L5" s="64" t="s">
        <v>62</v>
      </c>
      <c r="M5" s="64" t="s">
        <v>63</v>
      </c>
      <c r="N5" s="64" t="s">
        <v>64</v>
      </c>
      <c r="O5" s="64" t="s">
        <v>65</v>
      </c>
      <c r="P5" s="64" t="s">
        <v>66</v>
      </c>
      <c r="Q5" s="64" t="s">
        <v>67</v>
      </c>
      <c r="R5" s="64" t="s">
        <v>68</v>
      </c>
      <c r="S5" s="64" t="s">
        <v>69</v>
      </c>
      <c r="T5" s="64" t="s">
        <v>70</v>
      </c>
      <c r="U5" s="65" t="s">
        <v>71</v>
      </c>
    </row>
    <row r="6" spans="2:21" ht="30.75" thickBot="1" x14ac:dyDescent="0.3">
      <c r="B6" s="109"/>
      <c r="C6" s="110"/>
      <c r="D6" s="110"/>
      <c r="E6" s="110"/>
      <c r="F6" s="111"/>
      <c r="H6" s="62" t="s">
        <v>59</v>
      </c>
      <c r="J6" s="127">
        <v>3000</v>
      </c>
      <c r="K6" s="56">
        <v>3200</v>
      </c>
      <c r="L6" s="56">
        <v>3500</v>
      </c>
      <c r="M6" s="56">
        <v>3800</v>
      </c>
      <c r="N6" s="56">
        <v>3500</v>
      </c>
      <c r="O6" s="56">
        <v>3200</v>
      </c>
      <c r="P6" s="56">
        <v>3800</v>
      </c>
      <c r="Q6" s="56">
        <v>3900</v>
      </c>
      <c r="R6" s="56">
        <v>4100</v>
      </c>
      <c r="S6" s="56">
        <v>4150</v>
      </c>
      <c r="T6" s="56">
        <v>4500</v>
      </c>
      <c r="U6" s="58">
        <v>4800</v>
      </c>
    </row>
    <row r="7" spans="2:21" ht="6" customHeight="1" thickBot="1" x14ac:dyDescent="0.3"/>
    <row r="8" spans="2:21" ht="22.5" customHeight="1" thickBot="1" x14ac:dyDescent="0.3">
      <c r="B8" s="112" t="s">
        <v>47</v>
      </c>
      <c r="C8" s="113"/>
      <c r="D8" s="113"/>
      <c r="E8" s="114"/>
      <c r="F8" s="43" t="s">
        <v>30</v>
      </c>
    </row>
    <row r="9" spans="2:21" ht="45" customHeight="1" thickBot="1" x14ac:dyDescent="0.3">
      <c r="B9" s="115" t="s">
        <v>57</v>
      </c>
      <c r="C9" s="116"/>
      <c r="D9" s="116"/>
      <c r="E9" s="117"/>
      <c r="F9" s="40">
        <v>2338.5929962435744</v>
      </c>
      <c r="J9" s="61">
        <f>('Presupuesto de Materia Prima'!J19+'Presupuesto MOD'!J14)*2.5%</f>
        <v>7015778.9887307249</v>
      </c>
      <c r="K9" s="61">
        <f>('Presupuesto de Materia Prima'!K19+'Presupuesto MOD'!K14)*2.5%</f>
        <v>7445647.5879794378</v>
      </c>
      <c r="L9" s="61">
        <f>('Presupuesto de Materia Prima'!L19+'Presupuesto MOD'!L14)*2.5%</f>
        <v>8090450.4868525118</v>
      </c>
      <c r="M9" s="61">
        <f>('Presupuesto de Materia Prima'!M19+'Presupuesto MOD'!M14)*2.5%</f>
        <v>8735253.3857255857</v>
      </c>
      <c r="N9" s="61">
        <f>('Presupuesto de Materia Prima'!N19+'Presupuesto MOD'!N14)*2.5%</f>
        <v>8090450.4868525118</v>
      </c>
      <c r="O9" s="61">
        <f>('Presupuesto de Materia Prima'!O19+'Presupuesto MOD'!O14)*2.5%</f>
        <v>7445647.5879794378</v>
      </c>
      <c r="P9" s="61">
        <f>('Presupuesto de Materia Prima'!P19+'Presupuesto MOD'!P14)*2.5%</f>
        <v>8735253.3857255857</v>
      </c>
      <c r="Q9" s="61">
        <f>('Presupuesto de Materia Prima'!Q19+'Presupuesto MOD'!Q14)*2.5%</f>
        <v>8950187.6853499394</v>
      </c>
      <c r="R9" s="61">
        <f>('Presupuesto de Materia Prima'!R19+'Presupuesto MOD'!R14)*2.5%</f>
        <v>9380056.2845986541</v>
      </c>
      <c r="S9" s="61">
        <f>('Presupuesto de Materia Prima'!S19+'Presupuesto MOD'!S14)*2.5%</f>
        <v>9487523.4344108347</v>
      </c>
      <c r="T9" s="61">
        <f>('Presupuesto de Materia Prima'!T19+'Presupuesto MOD'!T14)*2.5%</f>
        <v>10239793.483096085</v>
      </c>
      <c r="U9" s="61">
        <f>('Presupuesto de Materia Prima'!U19+'Presupuesto MOD'!U14)*2.5%</f>
        <v>11225246.381969159</v>
      </c>
    </row>
    <row r="10" spans="2:21" ht="7.5" customHeight="1" thickBot="1" x14ac:dyDescent="0.3"/>
    <row r="11" spans="2:21" ht="15.75" thickBot="1" x14ac:dyDescent="0.3">
      <c r="B11" s="84" t="s">
        <v>84</v>
      </c>
      <c r="C11" s="85"/>
      <c r="D11" s="85"/>
      <c r="E11" s="86"/>
      <c r="F11" s="35">
        <f>SUM(F4:F10)</f>
        <v>2338.5929962435744</v>
      </c>
      <c r="J11" s="66">
        <f>('Presupuesto de Materia Prima'!J19+'Presupuesto MOD'!J14)*2.5%</f>
        <v>7015778.9887307249</v>
      </c>
      <c r="K11" s="66">
        <f>('Presupuesto de Materia Prima'!K19+'Presupuesto MOD'!K14)*2.5%</f>
        <v>7445647.5879794378</v>
      </c>
      <c r="L11" s="66">
        <f>('Presupuesto de Materia Prima'!L19+'Presupuesto MOD'!L14)*2.5%</f>
        <v>8090450.4868525118</v>
      </c>
      <c r="M11" s="66">
        <f>('Presupuesto de Materia Prima'!M19+'Presupuesto MOD'!M14)*2.5%</f>
        <v>8735253.3857255857</v>
      </c>
      <c r="N11" s="66">
        <f>('Presupuesto de Materia Prima'!N19+'Presupuesto MOD'!N14)*2.5%</f>
        <v>8090450.4868525118</v>
      </c>
      <c r="O11" s="66">
        <f>('Presupuesto de Materia Prima'!O19+'Presupuesto MOD'!O14)*2.5%</f>
        <v>7445647.5879794378</v>
      </c>
      <c r="P11" s="66">
        <f>('Presupuesto de Materia Prima'!P19+'Presupuesto MOD'!P14)*2.5%</f>
        <v>8735253.3857255857</v>
      </c>
      <c r="Q11" s="66">
        <f>('Presupuesto de Materia Prima'!Q19+'Presupuesto MOD'!Q14)*2.5%</f>
        <v>8950187.6853499394</v>
      </c>
      <c r="R11" s="66">
        <f>('Presupuesto de Materia Prima'!R19+'Presupuesto MOD'!R14)*2.5%</f>
        <v>9380056.2845986541</v>
      </c>
      <c r="S11" s="66">
        <f>('Presupuesto de Materia Prima'!S19+'Presupuesto MOD'!S14)*2.5%</f>
        <v>9487523.4344108347</v>
      </c>
      <c r="T11" s="66">
        <f>('Presupuesto de Materia Prima'!T19+'Presupuesto MOD'!T14)*2.5%</f>
        <v>10239793.483096085</v>
      </c>
      <c r="U11" s="66">
        <f>('Presupuesto de Materia Prima'!U19+'Presupuesto MOD'!U14)*2.5%</f>
        <v>11225246.381969159</v>
      </c>
    </row>
  </sheetData>
  <mergeCells count="7">
    <mergeCell ref="B8:E8"/>
    <mergeCell ref="B1:C1"/>
    <mergeCell ref="B3:U3"/>
    <mergeCell ref="B5:F6"/>
    <mergeCell ref="B11:E11"/>
    <mergeCell ref="D1:U1"/>
    <mergeCell ref="B9:E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5EDE9-2E62-4C9D-9CC8-648C50C140BB}">
  <dimension ref="B1:D10"/>
  <sheetViews>
    <sheetView workbookViewId="0">
      <selection activeCell="C5" sqref="C5:D5"/>
    </sheetView>
  </sheetViews>
  <sheetFormatPr baseColWidth="10" defaultRowHeight="15" x14ac:dyDescent="0.25"/>
  <cols>
    <col min="1" max="1" width="11.42578125" style="1"/>
    <col min="2" max="2" width="21.7109375" style="1" customWidth="1"/>
    <col min="3" max="3" width="43.42578125" style="1" customWidth="1"/>
    <col min="4" max="4" width="47.7109375" style="1" customWidth="1"/>
    <col min="5" max="16384" width="11.42578125" style="1"/>
  </cols>
  <sheetData>
    <row r="1" spans="2:4" s="2" customFormat="1" ht="85.5" customHeight="1" thickBot="1" x14ac:dyDescent="0.3">
      <c r="B1" s="67"/>
      <c r="C1" s="79" t="s">
        <v>93</v>
      </c>
      <c r="D1" s="80"/>
    </row>
    <row r="2" spans="2:4" ht="15.75" thickBot="1" x14ac:dyDescent="0.3"/>
    <row r="3" spans="2:4" ht="33" customHeight="1" thickBot="1" x14ac:dyDescent="0.3">
      <c r="B3" s="120" t="s">
        <v>86</v>
      </c>
      <c r="C3" s="121"/>
      <c r="D3" s="122"/>
    </row>
    <row r="4" spans="2:4" ht="15.75" thickBot="1" x14ac:dyDescent="0.3"/>
    <row r="5" spans="2:4" ht="92.25" customHeight="1" x14ac:dyDescent="0.25">
      <c r="B5" s="68" t="s">
        <v>87</v>
      </c>
      <c r="C5" s="123"/>
      <c r="D5" s="124"/>
    </row>
    <row r="6" spans="2:4" ht="92.25" customHeight="1" x14ac:dyDescent="0.25">
      <c r="B6" s="69" t="s">
        <v>88</v>
      </c>
      <c r="C6" s="125"/>
      <c r="D6" s="126"/>
    </row>
    <row r="7" spans="2:4" ht="92.25" customHeight="1" x14ac:dyDescent="0.25">
      <c r="B7" s="69" t="s">
        <v>89</v>
      </c>
      <c r="C7" s="125"/>
      <c r="D7" s="126"/>
    </row>
    <row r="8" spans="2:4" ht="92.25" customHeight="1" x14ac:dyDescent="0.25">
      <c r="B8" s="69" t="s">
        <v>90</v>
      </c>
      <c r="C8" s="125"/>
      <c r="D8" s="126"/>
    </row>
    <row r="9" spans="2:4" ht="92.25" customHeight="1" x14ac:dyDescent="0.25">
      <c r="B9" s="69" t="s">
        <v>91</v>
      </c>
      <c r="C9" s="125"/>
      <c r="D9" s="126"/>
    </row>
    <row r="10" spans="2:4" ht="92.25" customHeight="1" thickBot="1" x14ac:dyDescent="0.3">
      <c r="B10" s="70" t="s">
        <v>92</v>
      </c>
      <c r="C10" s="118"/>
      <c r="D10" s="119"/>
    </row>
  </sheetData>
  <mergeCells count="8">
    <mergeCell ref="C10:D10"/>
    <mergeCell ref="C1:D1"/>
    <mergeCell ref="B3:D3"/>
    <mergeCell ref="C5:D5"/>
    <mergeCell ref="C6:D6"/>
    <mergeCell ref="C7:D7"/>
    <mergeCell ref="C8:D8"/>
    <mergeCell ref="C9:D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Portada</vt:lpstr>
      <vt:lpstr>Tabla de Roles</vt:lpstr>
      <vt:lpstr>Datos Informativos</vt:lpstr>
      <vt:lpstr>Presupuesto de Ventas</vt:lpstr>
      <vt:lpstr>Presupuesto de Materia Prima</vt:lpstr>
      <vt:lpstr>Presupuesto MOD</vt:lpstr>
      <vt:lpstr>Presupuesto CIF</vt:lpstr>
      <vt:lpstr>Análisis Variaciones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Karol Julieth Mancera Vargas</dc:creator>
  <cp:lastModifiedBy>User</cp:lastModifiedBy>
  <dcterms:created xsi:type="dcterms:W3CDTF">2021-12-19T21:11:50Z</dcterms:created>
  <dcterms:modified xsi:type="dcterms:W3CDTF">2022-01-25T18:29:31Z</dcterms:modified>
</cp:coreProperties>
</file>