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" windowWidth="20112" windowHeight="12588" tabRatio="781" firstSheet="6" activeTab="10"/>
  </bookViews>
  <sheets>
    <sheet name="Irradiations" sheetId="1" r:id="rId1"/>
    <sheet name="Graph1" sheetId="7" r:id="rId2"/>
    <sheet name="Courbe étalonnage RED - 1909" sheetId="2" r:id="rId3"/>
    <sheet name="Courbe étalonnage GREEN - 1909" sheetId="5" r:id="rId4"/>
    <sheet name="Courbe étalonnage BLUE - 1909" sheetId="6" r:id="rId5"/>
    <sheet name="comparaison des scripts" sheetId="8" r:id="rId6"/>
    <sheet name="Courbe étal RED paysage - 0610" sheetId="9" r:id="rId7"/>
    <sheet name="Courbe étal GREEN paysag - 0610" sheetId="10" r:id="rId8"/>
    <sheet name="Courbe étalonnage RED - 0610" sheetId="12" r:id="rId9"/>
    <sheet name="Courbe étalonnage GREEN - 0610" sheetId="13" r:id="rId10"/>
    <sheet name="Comparaison portrait paysage" sheetId="14" r:id="rId11"/>
  </sheets>
  <calcPr calcId="145621"/>
</workbook>
</file>

<file path=xl/calcChain.xml><?xml version="1.0" encoding="utf-8"?>
<calcChain xmlns="http://schemas.openxmlformats.org/spreadsheetml/2006/main">
  <c r="D49" i="12" l="1"/>
  <c r="D46" i="12"/>
  <c r="D43" i="12"/>
  <c r="AG10" i="8"/>
  <c r="Z47" i="8" l="1"/>
  <c r="E10" i="13" l="1"/>
  <c r="D7" i="13"/>
  <c r="D40" i="12"/>
  <c r="D37" i="12"/>
  <c r="F49" i="13"/>
  <c r="G49" i="13" s="1"/>
  <c r="F46" i="13"/>
  <c r="G46" i="13" s="1"/>
  <c r="F43" i="13"/>
  <c r="G43" i="13" s="1"/>
  <c r="F40" i="13"/>
  <c r="G40" i="13" s="1"/>
  <c r="F37" i="13"/>
  <c r="G37" i="13" s="1"/>
  <c r="F34" i="13"/>
  <c r="G34" i="13" s="1"/>
  <c r="D31" i="13"/>
  <c r="E31" i="13" s="1"/>
  <c r="D28" i="13"/>
  <c r="E28" i="13" s="1"/>
  <c r="D25" i="13"/>
  <c r="E25" i="13" s="1"/>
  <c r="D22" i="13"/>
  <c r="E22" i="13" s="1"/>
  <c r="D19" i="13"/>
  <c r="E19" i="13" s="1"/>
  <c r="D16" i="13"/>
  <c r="E16" i="13" s="1"/>
  <c r="D13" i="13"/>
  <c r="E13" i="13" s="1"/>
  <c r="D10" i="13"/>
  <c r="K3" i="13"/>
  <c r="L3" i="13" s="1"/>
  <c r="F49" i="12"/>
  <c r="G49" i="12" s="1"/>
  <c r="F46" i="12"/>
  <c r="G46" i="12" s="1"/>
  <c r="F43" i="12"/>
  <c r="G43" i="12" s="1"/>
  <c r="F40" i="12"/>
  <c r="G40" i="12" s="1"/>
  <c r="F37" i="12"/>
  <c r="G37" i="12" s="1"/>
  <c r="F34" i="12"/>
  <c r="G34" i="12" s="1"/>
  <c r="D31" i="12"/>
  <c r="E31" i="12" s="1"/>
  <c r="D28" i="12"/>
  <c r="E28" i="12" s="1"/>
  <c r="D25" i="12"/>
  <c r="E25" i="12" s="1"/>
  <c r="D22" i="12"/>
  <c r="E22" i="12" s="1"/>
  <c r="D19" i="12"/>
  <c r="E19" i="12" s="1"/>
  <c r="D16" i="12"/>
  <c r="E16" i="12" s="1"/>
  <c r="D13" i="12"/>
  <c r="E13" i="12" s="1"/>
  <c r="D10" i="12"/>
  <c r="E10" i="12" s="1"/>
  <c r="D7" i="12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V10" i="8"/>
  <c r="D34" i="13" l="1"/>
  <c r="E34" i="13" s="1"/>
  <c r="D34" i="12"/>
  <c r="E34" i="12" s="1"/>
  <c r="R10" i="8" l="1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AA47" i="8"/>
  <c r="Y47" i="8"/>
  <c r="AG24" i="8" l="1"/>
  <c r="R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24" i="8" l="1"/>
  <c r="I34" i="9"/>
  <c r="J34" i="9" s="1"/>
  <c r="Z22" i="8" l="1"/>
  <c r="Z11" i="8"/>
  <c r="Z12" i="8"/>
  <c r="Z13" i="8"/>
  <c r="Z14" i="8"/>
  <c r="Z15" i="8"/>
  <c r="Z16" i="8"/>
  <c r="Z17" i="8"/>
  <c r="Z18" i="8"/>
  <c r="Z19" i="8"/>
  <c r="Z20" i="8"/>
  <c r="Z21" i="8"/>
  <c r="Z23" i="8"/>
  <c r="Z10" i="8"/>
  <c r="Z24" i="8" l="1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 l="1"/>
  <c r="E10" i="8" l="1"/>
  <c r="F49" i="10" l="1"/>
  <c r="E49" i="10"/>
  <c r="I49" i="10" s="1"/>
  <c r="J49" i="10" s="1"/>
  <c r="F46" i="10"/>
  <c r="E46" i="10"/>
  <c r="I46" i="10" s="1"/>
  <c r="J46" i="10" s="1"/>
  <c r="F43" i="10"/>
  <c r="E43" i="10"/>
  <c r="I43" i="10" s="1"/>
  <c r="J43" i="10" s="1"/>
  <c r="F40" i="10"/>
  <c r="E40" i="10"/>
  <c r="I40" i="10" s="1"/>
  <c r="J40" i="10" s="1"/>
  <c r="F37" i="10"/>
  <c r="E37" i="10"/>
  <c r="I37" i="10" s="1"/>
  <c r="J37" i="10" s="1"/>
  <c r="F34" i="10"/>
  <c r="E34" i="10"/>
  <c r="G34" i="10" s="1"/>
  <c r="H34" i="10" s="1"/>
  <c r="F31" i="10"/>
  <c r="E31" i="10"/>
  <c r="G31" i="10" s="1"/>
  <c r="H31" i="10" s="1"/>
  <c r="F28" i="10"/>
  <c r="E28" i="10"/>
  <c r="G28" i="10" s="1"/>
  <c r="H28" i="10" s="1"/>
  <c r="F25" i="10"/>
  <c r="E25" i="10"/>
  <c r="G25" i="10" s="1"/>
  <c r="H25" i="10" s="1"/>
  <c r="F22" i="10"/>
  <c r="E22" i="10"/>
  <c r="G22" i="10" s="1"/>
  <c r="H22" i="10" s="1"/>
  <c r="F19" i="10"/>
  <c r="E19" i="10"/>
  <c r="G19" i="10" s="1"/>
  <c r="H19" i="10" s="1"/>
  <c r="F16" i="10"/>
  <c r="E16" i="10"/>
  <c r="G16" i="10" s="1"/>
  <c r="H16" i="10" s="1"/>
  <c r="F13" i="10"/>
  <c r="E13" i="10"/>
  <c r="G13" i="10" s="1"/>
  <c r="H13" i="10" s="1"/>
  <c r="F10" i="10"/>
  <c r="E10" i="10"/>
  <c r="G10" i="10" s="1"/>
  <c r="H10" i="10" s="1"/>
  <c r="F7" i="10"/>
  <c r="E7" i="10"/>
  <c r="G7" i="10" s="1"/>
  <c r="F49" i="9"/>
  <c r="E49" i="9"/>
  <c r="I49" i="9" s="1"/>
  <c r="J49" i="9" s="1"/>
  <c r="F46" i="9"/>
  <c r="E46" i="9"/>
  <c r="I46" i="9" s="1"/>
  <c r="J46" i="9" s="1"/>
  <c r="F43" i="9"/>
  <c r="E43" i="9"/>
  <c r="I43" i="9" s="1"/>
  <c r="J43" i="9" s="1"/>
  <c r="F40" i="9"/>
  <c r="E40" i="9"/>
  <c r="I40" i="9" s="1"/>
  <c r="J40" i="9" s="1"/>
  <c r="F37" i="9"/>
  <c r="E37" i="9"/>
  <c r="I37" i="9" s="1"/>
  <c r="J37" i="9" s="1"/>
  <c r="F34" i="9"/>
  <c r="E34" i="9"/>
  <c r="F31" i="9"/>
  <c r="E31" i="9"/>
  <c r="G31" i="9" s="1"/>
  <c r="H31" i="9" s="1"/>
  <c r="F28" i="9"/>
  <c r="E28" i="9"/>
  <c r="G28" i="9" s="1"/>
  <c r="H28" i="9" s="1"/>
  <c r="F25" i="9"/>
  <c r="E25" i="9"/>
  <c r="G25" i="9" s="1"/>
  <c r="H25" i="9" s="1"/>
  <c r="F22" i="9"/>
  <c r="E22" i="9"/>
  <c r="G22" i="9" s="1"/>
  <c r="H22" i="9" s="1"/>
  <c r="F19" i="9"/>
  <c r="E19" i="9"/>
  <c r="G19" i="9" s="1"/>
  <c r="H19" i="9" s="1"/>
  <c r="F16" i="9"/>
  <c r="E16" i="9"/>
  <c r="G16" i="9" s="1"/>
  <c r="H16" i="9" s="1"/>
  <c r="F13" i="9"/>
  <c r="E13" i="9"/>
  <c r="G13" i="9" s="1"/>
  <c r="H13" i="9" s="1"/>
  <c r="F10" i="9"/>
  <c r="E10" i="9"/>
  <c r="G10" i="9" s="1"/>
  <c r="H10" i="9" s="1"/>
  <c r="F7" i="9"/>
  <c r="E7" i="9"/>
  <c r="G7" i="9" s="1"/>
  <c r="I34" i="10" l="1"/>
  <c r="J34" i="10" s="1"/>
  <c r="G34" i="9"/>
  <c r="H34" i="9" s="1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I16" i="8"/>
  <c r="I17" i="8"/>
  <c r="I18" i="8"/>
  <c r="I19" i="8"/>
  <c r="I20" i="8"/>
  <c r="I21" i="8"/>
  <c r="I22" i="8"/>
  <c r="I23" i="8"/>
  <c r="I11" i="8"/>
  <c r="I12" i="8"/>
  <c r="I13" i="8"/>
  <c r="I14" i="8"/>
  <c r="I15" i="8"/>
  <c r="I10" i="8"/>
  <c r="I24" i="8" l="1"/>
  <c r="M24" i="8"/>
  <c r="K24" i="8"/>
  <c r="G19" i="8"/>
  <c r="G20" i="8"/>
  <c r="G21" i="8"/>
  <c r="G22" i="8"/>
  <c r="G23" i="8"/>
  <c r="E19" i="8"/>
  <c r="E20" i="8"/>
  <c r="E21" i="8"/>
  <c r="E22" i="8"/>
  <c r="E23" i="8"/>
  <c r="C19" i="8"/>
  <c r="C20" i="8"/>
  <c r="C21" i="8"/>
  <c r="C22" i="8"/>
  <c r="C23" i="8"/>
  <c r="G11" i="8"/>
  <c r="G12" i="8"/>
  <c r="G13" i="8"/>
  <c r="G14" i="8"/>
  <c r="G15" i="8"/>
  <c r="G16" i="8"/>
  <c r="G17" i="8"/>
  <c r="G18" i="8"/>
  <c r="E11" i="8"/>
  <c r="E12" i="8"/>
  <c r="E13" i="8"/>
  <c r="E14" i="8"/>
  <c r="E15" i="8"/>
  <c r="E16" i="8"/>
  <c r="E17" i="8"/>
  <c r="E18" i="8"/>
  <c r="C11" i="8"/>
  <c r="C12" i="8"/>
  <c r="C13" i="8"/>
  <c r="C14" i="8"/>
  <c r="C15" i="8"/>
  <c r="C16" i="8"/>
  <c r="C17" i="8"/>
  <c r="C18" i="8"/>
  <c r="G10" i="8"/>
  <c r="C10" i="8"/>
  <c r="E24" i="8" l="1"/>
  <c r="G24" i="8"/>
  <c r="C24" i="8"/>
  <c r="F8" i="1" l="1"/>
  <c r="F49" i="6" l="1"/>
  <c r="E49" i="6"/>
  <c r="I49" i="6" s="1"/>
  <c r="J49" i="6" s="1"/>
  <c r="F46" i="6"/>
  <c r="E46" i="6"/>
  <c r="I46" i="6" s="1"/>
  <c r="J46" i="6" s="1"/>
  <c r="F43" i="6"/>
  <c r="E43" i="6"/>
  <c r="I43" i="6" s="1"/>
  <c r="J43" i="6" s="1"/>
  <c r="F40" i="6"/>
  <c r="E40" i="6"/>
  <c r="I40" i="6" s="1"/>
  <c r="J40" i="6" s="1"/>
  <c r="F37" i="6"/>
  <c r="E37" i="6"/>
  <c r="I37" i="6" s="1"/>
  <c r="J37" i="6" s="1"/>
  <c r="F34" i="6"/>
  <c r="E34" i="6"/>
  <c r="I34" i="6" s="1"/>
  <c r="J34" i="6" s="1"/>
  <c r="F31" i="6"/>
  <c r="E31" i="6"/>
  <c r="G31" i="6" s="1"/>
  <c r="H31" i="6" s="1"/>
  <c r="F28" i="6"/>
  <c r="E28" i="6"/>
  <c r="G28" i="6" s="1"/>
  <c r="H28" i="6" s="1"/>
  <c r="F25" i="6"/>
  <c r="E25" i="6"/>
  <c r="G25" i="6" s="1"/>
  <c r="H25" i="6" s="1"/>
  <c r="F22" i="6"/>
  <c r="E22" i="6"/>
  <c r="G22" i="6" s="1"/>
  <c r="H22" i="6" s="1"/>
  <c r="F19" i="6"/>
  <c r="E19" i="6"/>
  <c r="G19" i="6" s="1"/>
  <c r="H19" i="6" s="1"/>
  <c r="F16" i="6"/>
  <c r="E16" i="6"/>
  <c r="G16" i="6" s="1"/>
  <c r="H16" i="6" s="1"/>
  <c r="F13" i="6"/>
  <c r="E13" i="6"/>
  <c r="G13" i="6" s="1"/>
  <c r="H13" i="6" s="1"/>
  <c r="F10" i="6"/>
  <c r="E10" i="6"/>
  <c r="G10" i="6" s="1"/>
  <c r="H10" i="6" s="1"/>
  <c r="F7" i="6"/>
  <c r="E7" i="6"/>
  <c r="G7" i="6" s="1"/>
  <c r="N3" i="6"/>
  <c r="O3" i="6" s="1"/>
  <c r="E7" i="5"/>
  <c r="G7" i="5" s="1"/>
  <c r="E10" i="5"/>
  <c r="E13" i="5"/>
  <c r="G13" i="5" s="1"/>
  <c r="H13" i="5" s="1"/>
  <c r="E16" i="5"/>
  <c r="E19" i="5"/>
  <c r="G19" i="5" s="1"/>
  <c r="H19" i="5" s="1"/>
  <c r="E22" i="5"/>
  <c r="G22" i="5" s="1"/>
  <c r="H22" i="5" s="1"/>
  <c r="E25" i="5"/>
  <c r="G25" i="5" s="1"/>
  <c r="H25" i="5" s="1"/>
  <c r="E28" i="5"/>
  <c r="G28" i="5" s="1"/>
  <c r="H28" i="5" s="1"/>
  <c r="E31" i="5"/>
  <c r="G31" i="5" s="1"/>
  <c r="H31" i="5" s="1"/>
  <c r="E34" i="5"/>
  <c r="F49" i="5"/>
  <c r="E49" i="5"/>
  <c r="I49" i="5" s="1"/>
  <c r="J49" i="5" s="1"/>
  <c r="F46" i="5"/>
  <c r="E46" i="5"/>
  <c r="I46" i="5" s="1"/>
  <c r="J46" i="5" s="1"/>
  <c r="F43" i="5"/>
  <c r="E43" i="5"/>
  <c r="I43" i="5" s="1"/>
  <c r="J43" i="5" s="1"/>
  <c r="F40" i="5"/>
  <c r="E40" i="5"/>
  <c r="I40" i="5" s="1"/>
  <c r="J40" i="5" s="1"/>
  <c r="F37" i="5"/>
  <c r="E37" i="5"/>
  <c r="I37" i="5" s="1"/>
  <c r="J37" i="5" s="1"/>
  <c r="F34" i="5"/>
  <c r="I34" i="5"/>
  <c r="J34" i="5" s="1"/>
  <c r="F31" i="5"/>
  <c r="F28" i="5"/>
  <c r="F25" i="5"/>
  <c r="F22" i="5"/>
  <c r="F19" i="5"/>
  <c r="G16" i="5"/>
  <c r="H16" i="5" s="1"/>
  <c r="F16" i="5"/>
  <c r="F13" i="5"/>
  <c r="F10" i="5"/>
  <c r="G10" i="5"/>
  <c r="H10" i="5" s="1"/>
  <c r="F7" i="5"/>
  <c r="N3" i="5"/>
  <c r="G34" i="6" l="1"/>
  <c r="H34" i="6" s="1"/>
  <c r="O3" i="5"/>
  <c r="G34" i="5"/>
  <c r="H34" i="5" s="1"/>
  <c r="E34" i="2" l="1"/>
  <c r="G34" i="2" s="1"/>
  <c r="N3" i="2" l="1"/>
  <c r="F37" i="2" l="1"/>
  <c r="F40" i="2"/>
  <c r="F43" i="2"/>
  <c r="F46" i="2"/>
  <c r="F49" i="2"/>
  <c r="E37" i="2"/>
  <c r="E40" i="2"/>
  <c r="I40" i="2" s="1"/>
  <c r="J40" i="2" s="1"/>
  <c r="E43" i="2"/>
  <c r="I43" i="2" s="1"/>
  <c r="J43" i="2" s="1"/>
  <c r="E46" i="2"/>
  <c r="I46" i="2" s="1"/>
  <c r="J46" i="2" s="1"/>
  <c r="E49" i="2"/>
  <c r="F10" i="2"/>
  <c r="F13" i="2"/>
  <c r="F16" i="2"/>
  <c r="F19" i="2"/>
  <c r="F22" i="2"/>
  <c r="F25" i="2"/>
  <c r="F28" i="2"/>
  <c r="F31" i="2"/>
  <c r="F34" i="2"/>
  <c r="F7" i="2"/>
  <c r="E16" i="2"/>
  <c r="G16" i="2" s="1"/>
  <c r="H16" i="2" s="1"/>
  <c r="E13" i="2"/>
  <c r="G13" i="2" s="1"/>
  <c r="H13" i="2" s="1"/>
  <c r="E10" i="2"/>
  <c r="G10" i="2" s="1"/>
  <c r="H10" i="2" s="1"/>
  <c r="E19" i="2"/>
  <c r="G19" i="2" s="1"/>
  <c r="H19" i="2" s="1"/>
  <c r="E22" i="2"/>
  <c r="G22" i="2" s="1"/>
  <c r="H22" i="2" s="1"/>
  <c r="E25" i="2"/>
  <c r="G25" i="2" s="1"/>
  <c r="H25" i="2" s="1"/>
  <c r="E28" i="2"/>
  <c r="G28" i="2" s="1"/>
  <c r="H28" i="2" s="1"/>
  <c r="E31" i="2"/>
  <c r="G31" i="2" s="1"/>
  <c r="H31" i="2" s="1"/>
  <c r="E7" i="2"/>
  <c r="G7" i="2" s="1"/>
  <c r="I49" i="2" l="1"/>
  <c r="J49" i="2" s="1"/>
  <c r="I37" i="2"/>
  <c r="J37" i="2" s="1"/>
  <c r="O3" i="2"/>
  <c r="H34" i="2"/>
  <c r="I34" i="2"/>
  <c r="J34" i="2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21" i="1" l="1"/>
  <c r="H12" i="1"/>
  <c r="C26" i="1" l="1"/>
  <c r="D26" i="1" s="1"/>
  <c r="C30" i="1"/>
  <c r="D30" i="1" s="1"/>
  <c r="C27" i="1"/>
  <c r="D27" i="1" s="1"/>
  <c r="C31" i="1"/>
  <c r="D31" i="1" s="1"/>
  <c r="C28" i="1"/>
  <c r="D28" i="1" s="1"/>
  <c r="C32" i="1"/>
  <c r="D32" i="1" s="1"/>
  <c r="C25" i="1"/>
  <c r="D25" i="1" s="1"/>
  <c r="C29" i="1"/>
  <c r="D29" i="1" s="1"/>
  <c r="C35" i="1"/>
  <c r="D35" i="1" s="1"/>
  <c r="C34" i="1"/>
  <c r="D34" i="1" s="1"/>
  <c r="C33" i="1"/>
  <c r="D33" i="1" s="1"/>
  <c r="C20" i="1"/>
  <c r="C19" i="1"/>
  <c r="C18" i="1"/>
  <c r="C21" i="1"/>
  <c r="D21" i="1" s="1"/>
  <c r="L8" i="1"/>
  <c r="C38" i="1"/>
  <c r="D38" i="1" s="1"/>
  <c r="C37" i="1"/>
  <c r="D37" i="1" s="1"/>
  <c r="C36" i="1"/>
  <c r="D36" i="1" s="1"/>
</calcChain>
</file>

<file path=xl/sharedStrings.xml><?xml version="1.0" encoding="utf-8"?>
<sst xmlns="http://schemas.openxmlformats.org/spreadsheetml/2006/main" count="266" uniqueCount="94">
  <si>
    <t xml:space="preserve">Etalonnage EBT3 lot </t>
  </si>
  <si>
    <t>TrueBeam 6MV WFF</t>
  </si>
  <si>
    <t>10x10 BU (MLC retracté)</t>
  </si>
  <si>
    <t>Z=10cm</t>
  </si>
  <si>
    <t>DSP=90cm</t>
  </si>
  <si>
    <t>Débit 600 Um/min</t>
  </si>
  <si>
    <t>Gy</t>
  </si>
  <si>
    <t>Gy/UM</t>
  </si>
  <si>
    <t>Dans RS on a</t>
  </si>
  <si>
    <t>Débit de référence (Gy/400UM)</t>
  </si>
  <si>
    <t>CI de référence</t>
  </si>
  <si>
    <t>Ndw</t>
  </si>
  <si>
    <t>Gy/C</t>
  </si>
  <si>
    <t>kQ,Q0</t>
  </si>
  <si>
    <t>Krec</t>
  </si>
  <si>
    <t>mesure dans les plaques RW3</t>
  </si>
  <si>
    <t>L1</t>
  </si>
  <si>
    <t>L2</t>
  </si>
  <si>
    <t>L3</t>
  </si>
  <si>
    <t>nC</t>
  </si>
  <si>
    <t>Lmean</t>
  </si>
  <si>
    <t>dose (Gy)</t>
  </si>
  <si>
    <t>P (hPa)</t>
  </si>
  <si>
    <t>T (°C)</t>
  </si>
  <si>
    <t>KTP</t>
  </si>
  <si>
    <t>UM</t>
  </si>
  <si>
    <t>film</t>
  </si>
  <si>
    <t>Dose (Gy)</t>
  </si>
  <si>
    <t>Mean</t>
  </si>
  <si>
    <t>std</t>
  </si>
  <si>
    <t>Moyenne</t>
  </si>
  <si>
    <t>Ecart-type de la moyenne</t>
  </si>
  <si>
    <t>a</t>
  </si>
  <si>
    <t>b</t>
  </si>
  <si>
    <t>c</t>
  </si>
  <si>
    <t>d</t>
  </si>
  <si>
    <t>Film 0 Gy scanné 2ème fois</t>
  </si>
  <si>
    <t>Courbe 2</t>
  </si>
  <si>
    <t>Courbe 3</t>
  </si>
  <si>
    <t>Ecart dose calculée / dose irradiée (%)</t>
  </si>
  <si>
    <t>Dose calculée courbe 2 (Gy)</t>
  </si>
  <si>
    <t>Dose calculée courbe 3 (Gy)</t>
  </si>
  <si>
    <t xml:space="preserve">film 1: doses de 0 à 5Gy </t>
  </si>
  <si>
    <t>film 2: doses de 8 à 25Gy</t>
  </si>
  <si>
    <t>dose script (Gy)</t>
  </si>
  <si>
    <t>ROI</t>
  </si>
  <si>
    <t>14,9 mm²</t>
  </si>
  <si>
    <t>3 couleurs</t>
  </si>
  <si>
    <t>2%/2mm local 10%</t>
  </si>
  <si>
    <t>2%/2mm local 20%</t>
  </si>
  <si>
    <t>2%/2mm global 10%</t>
  </si>
  <si>
    <t>rouge</t>
  </si>
  <si>
    <t>rouge - vert</t>
  </si>
  <si>
    <t>non filtré</t>
  </si>
  <si>
    <t>RED</t>
  </si>
  <si>
    <t>RG</t>
  </si>
  <si>
    <t>RGB</t>
  </si>
  <si>
    <t>filtre median 2</t>
  </si>
  <si>
    <t>script RED: courbe rouge en 2 morceaux (0-5 et &gt;5-25Gy)</t>
  </si>
  <si>
    <t>script RG: courbe rouge de 0 à 5Gy et courbe verte au dela de 5Gy</t>
  </si>
  <si>
    <t>script RGB: méthode 3 couleurs</t>
  </si>
  <si>
    <t>&gt;&gt;&gt;&gt;&gt;   Utiliser le script rouge-vert en priorité et sans filtre median</t>
  </si>
  <si>
    <t>application a 2 plans de ttt: faibles doses (villien 1,5Gy) et fortes doses (pottier 10Gy)</t>
  </si>
  <si>
    <t>dose théorique (Gy)</t>
  </si>
  <si>
    <t>moyenne</t>
  </si>
  <si>
    <t>test filtre median 2 pixels appliqué sur les images RBG avant conversion (imageJ)</t>
  </si>
  <si>
    <t>filtré</t>
  </si>
  <si>
    <t>écart / sans filtre</t>
  </si>
  <si>
    <t>écart / théorie</t>
  </si>
  <si>
    <t>(1) le filtre a très peu d'impact sur la courbe de calibration (zones homogènes). Par contre il dégrade très fortement les plans modulés</t>
  </si>
  <si>
    <t>Villien</t>
  </si>
  <si>
    <t>Pottier</t>
  </si>
  <si>
    <t>Conclusions:</t>
  </si>
  <si>
    <t>(2) la méthode rouge-vert est la plus efficace sur les films d'étalonnage et sur le patient pottier (fortes doses)</t>
  </si>
  <si>
    <t>Mesures réalisées le 05/10/22 pour évaluer la reproductibilité dans le temps</t>
  </si>
  <si>
    <t>écart / valeur donnée par le script lors de l'étalonnage</t>
  </si>
  <si>
    <t>RG moindre carré</t>
  </si>
  <si>
    <r>
      <t xml:space="preserve">Films re-scannés le </t>
    </r>
    <r>
      <rPr>
        <b/>
        <sz val="11"/>
        <color rgb="FFFF0000"/>
        <rFont val="Calibri"/>
        <family val="2"/>
        <scheme val="minor"/>
      </rPr>
      <t>05/10</t>
    </r>
    <r>
      <rPr>
        <b/>
        <sz val="11"/>
        <color theme="1"/>
        <rFont val="Calibri"/>
        <family val="2"/>
        <scheme val="minor"/>
      </rPr>
      <t xml:space="preserve">, calcul de la dose avec les courbes d'étalonnage </t>
    </r>
    <r>
      <rPr>
        <b/>
        <sz val="11"/>
        <color rgb="FFFF0000"/>
        <rFont val="Calibri"/>
        <family val="2"/>
        <scheme val="minor"/>
      </rPr>
      <t>RG</t>
    </r>
    <r>
      <rPr>
        <b/>
        <sz val="11"/>
        <color theme="1"/>
        <rFont val="Calibri"/>
        <family val="2"/>
        <scheme val="minor"/>
      </rPr>
      <t xml:space="preserve"> des scans du </t>
    </r>
    <r>
      <rPr>
        <b/>
        <sz val="11"/>
        <color rgb="FFFF0000"/>
        <rFont val="Calibri"/>
        <family val="2"/>
        <scheme val="minor"/>
      </rPr>
      <t>19/09</t>
    </r>
    <r>
      <rPr>
        <b/>
        <sz val="11"/>
        <color theme="1"/>
        <rFont val="Calibri"/>
        <family val="2"/>
        <scheme val="minor"/>
      </rPr>
      <t xml:space="preserve"> (images non filtrées)</t>
    </r>
  </si>
  <si>
    <r>
      <t xml:space="preserve">Films en </t>
    </r>
    <r>
      <rPr>
        <b/>
        <sz val="11"/>
        <color rgb="FFFF0000"/>
        <rFont val="Calibri"/>
        <family val="2"/>
        <scheme val="minor"/>
      </rPr>
      <t>paysage</t>
    </r>
    <r>
      <rPr>
        <b/>
        <sz val="11"/>
        <color theme="1"/>
        <rFont val="Calibri"/>
        <family val="2"/>
        <scheme val="minor"/>
      </rPr>
      <t xml:space="preserve"> (courbe d'étalonnage paysage </t>
    </r>
    <r>
      <rPr>
        <b/>
        <sz val="11"/>
        <color rgb="FFFF0000"/>
        <rFont val="Calibri"/>
        <family val="2"/>
        <scheme val="minor"/>
      </rPr>
      <t>RG</t>
    </r>
    <r>
      <rPr>
        <b/>
        <sz val="11"/>
        <color theme="1"/>
        <rFont val="Calibri"/>
        <family val="2"/>
        <scheme val="minor"/>
      </rPr>
      <t xml:space="preserve"> créée le 06/10/2022) (images non filtrées)</t>
    </r>
  </si>
  <si>
    <t>Comparaison RG et RG moindre carrés portraits du 19/09 - coubre 19/09</t>
  </si>
  <si>
    <t>Comparaison RG et RG moindre carrés paysage du 06/10 - coubre 06/10</t>
  </si>
  <si>
    <t>Comparaison RG et RG moindre carrés portraits du 06/10 - coubre 19/09</t>
  </si>
  <si>
    <t>Date du scan des films</t>
  </si>
  <si>
    <t>Volume ROI</t>
  </si>
  <si>
    <t>1,49cmx1,49cm</t>
  </si>
  <si>
    <r>
      <t>Test étalonnage avec</t>
    </r>
    <r>
      <rPr>
        <b/>
        <sz val="11"/>
        <color rgb="FFFF0000"/>
        <rFont val="Calibri"/>
        <family val="2"/>
        <scheme val="minor"/>
      </rPr>
      <t xml:space="preserve"> RG en moindre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carré</t>
    </r>
    <r>
      <rPr>
        <b/>
        <sz val="11"/>
        <color theme="1"/>
        <rFont val="Calibri"/>
        <family val="2"/>
        <scheme val="minor"/>
      </rPr>
      <t xml:space="preserve"> avec scan en </t>
    </r>
    <r>
      <rPr>
        <b/>
        <sz val="11"/>
        <color rgb="FFFF0000"/>
        <rFont val="Calibri"/>
        <family val="2"/>
        <scheme val="minor"/>
      </rPr>
      <t>portrait</t>
    </r>
    <r>
      <rPr>
        <b/>
        <sz val="11"/>
        <color theme="1"/>
        <rFont val="Calibri"/>
        <family val="2"/>
        <scheme val="minor"/>
      </rPr>
      <t xml:space="preserve"> du </t>
    </r>
    <r>
      <rPr>
        <b/>
        <sz val="11"/>
        <color rgb="FFFF0000"/>
        <rFont val="Calibri"/>
        <family val="2"/>
        <scheme val="minor"/>
      </rPr>
      <t>19/09</t>
    </r>
    <r>
      <rPr>
        <b/>
        <sz val="11"/>
        <rFont val="Calibri"/>
        <family val="2"/>
        <scheme val="minor"/>
      </rPr>
      <t xml:space="preserve"> (images non filtrées)</t>
    </r>
  </si>
  <si>
    <r>
      <t xml:space="preserve">Test étalonnage avec </t>
    </r>
    <r>
      <rPr>
        <b/>
        <sz val="11"/>
        <color rgb="FFFF0000"/>
        <rFont val="Calibri"/>
        <family val="2"/>
        <scheme val="minor"/>
      </rPr>
      <t>RG en moindre carré</t>
    </r>
    <r>
      <rPr>
        <b/>
        <sz val="11"/>
        <color theme="1"/>
        <rFont val="Calibri"/>
        <family val="2"/>
        <scheme val="minor"/>
      </rPr>
      <t xml:space="preserve">avec scan en </t>
    </r>
    <r>
      <rPr>
        <b/>
        <sz val="11"/>
        <color rgb="FFFF0000"/>
        <rFont val="Calibri"/>
        <family val="2"/>
        <scheme val="minor"/>
      </rPr>
      <t>paysage</t>
    </r>
    <r>
      <rPr>
        <b/>
        <sz val="11"/>
        <color theme="1"/>
        <rFont val="Calibri"/>
        <family val="2"/>
        <scheme val="minor"/>
      </rPr>
      <t xml:space="preserve"> du </t>
    </r>
    <r>
      <rPr>
        <b/>
        <sz val="11"/>
        <color rgb="FFFF0000"/>
        <rFont val="Calibri"/>
        <family val="2"/>
        <scheme val="minor"/>
      </rPr>
      <t>06/10/2022</t>
    </r>
    <r>
      <rPr>
        <b/>
        <sz val="11"/>
        <rFont val="Calibri"/>
        <family val="2"/>
        <scheme val="minor"/>
      </rPr>
      <t xml:space="preserve"> (images non filtrées)</t>
    </r>
  </si>
  <si>
    <r>
      <t xml:space="preserve">Test étalonnage avec </t>
    </r>
    <r>
      <rPr>
        <b/>
        <sz val="11"/>
        <color rgb="FFFF0000"/>
        <rFont val="Calibri"/>
        <family val="2"/>
        <scheme val="minor"/>
      </rPr>
      <t>RG en moindre carré</t>
    </r>
    <r>
      <rPr>
        <b/>
        <sz val="11"/>
        <color theme="1"/>
        <rFont val="Calibri"/>
        <family val="2"/>
        <scheme val="minor"/>
      </rPr>
      <t xml:space="preserve"> avec scan en </t>
    </r>
    <r>
      <rPr>
        <b/>
        <sz val="11"/>
        <color rgb="FFFF0000"/>
        <rFont val="Calibri"/>
        <family val="2"/>
        <scheme val="minor"/>
      </rPr>
      <t>portrait</t>
    </r>
    <r>
      <rPr>
        <b/>
        <sz val="11"/>
        <color theme="1"/>
        <rFont val="Calibri"/>
        <family val="2"/>
        <scheme val="minor"/>
      </rPr>
      <t xml:space="preserve"> du </t>
    </r>
    <r>
      <rPr>
        <b/>
        <sz val="11"/>
        <color rgb="FFFF0000"/>
        <rFont val="Calibri"/>
        <family val="2"/>
        <scheme val="minor"/>
      </rPr>
      <t>06/10</t>
    </r>
    <r>
      <rPr>
        <b/>
        <sz val="11"/>
        <rFont val="Calibri"/>
        <family val="2"/>
        <scheme val="minor"/>
      </rPr>
      <t xml:space="preserve"> (images non filtrées)</t>
    </r>
  </si>
  <si>
    <r>
      <rPr>
        <b/>
        <sz val="11"/>
        <color theme="1"/>
        <rFont val="Calibri"/>
        <family val="2"/>
        <scheme val="minor"/>
      </rPr>
      <t xml:space="preserve">Conclusion : </t>
    </r>
    <r>
      <rPr>
        <sz val="11"/>
        <color theme="1"/>
        <rFont val="Calibri"/>
        <family val="2"/>
        <scheme val="minor"/>
      </rPr>
      <t xml:space="preserve">
(1) Résultats comparables
(2) Mais le script RG moindre carré met 20 min pour convertir une image A3 (3min en cropant autour des films)</t>
    </r>
  </si>
  <si>
    <t>Moyenne RED portrait</t>
  </si>
  <si>
    <t>Moyenne RED paysage</t>
  </si>
  <si>
    <t>Moyenne GREEN portrait</t>
  </si>
  <si>
    <t>Moyenne GREEN paysage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</si>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</sst>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E+00"/>
    <numFmt numFmtId="166" formatCode="0.000"/>
    <numFmt numFmtId="167" formatCode="0.0%"/>
    <numFmt numFmtId="168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3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Fill="1" applyBorder="1"/>
    <xf numFmtId="165" fontId="0" fillId="2" borderId="0" xfId="0" applyNumberFormat="1" applyFill="1" applyBorder="1"/>
    <xf numFmtId="166" fontId="0" fillId="2" borderId="5" xfId="0" applyNumberFormat="1" applyFill="1" applyBorder="1"/>
    <xf numFmtId="165" fontId="0" fillId="2" borderId="7" xfId="0" applyNumberFormat="1" applyFill="1" applyBorder="1"/>
    <xf numFmtId="10" fontId="0" fillId="2" borderId="8" xfId="1" applyNumberFormat="1" applyFont="1" applyFill="1" applyBorder="1"/>
    <xf numFmtId="165" fontId="0" fillId="0" borderId="0" xfId="0" applyNumberFormat="1"/>
    <xf numFmtId="1" fontId="0" fillId="3" borderId="0" xfId="0" applyNumberFormat="1" applyFill="1"/>
    <xf numFmtId="0" fontId="0" fillId="3" borderId="0" xfId="0" applyFill="1"/>
    <xf numFmtId="2" fontId="0" fillId="0" borderId="0" xfId="0" applyNumberFormat="1"/>
    <xf numFmtId="166" fontId="0" fillId="3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1" fontId="2" fillId="0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0" fontId="0" fillId="3" borderId="0" xfId="1" applyNumberFormat="1" applyFont="1" applyFill="1" applyAlignment="1">
      <alignment horizontal="center" vertical="center" wrapText="1"/>
    </xf>
    <xf numFmtId="10" fontId="0" fillId="3" borderId="0" xfId="1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7" fontId="0" fillId="0" borderId="0" xfId="1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0" fillId="0" borderId="0" xfId="1" applyNumberFormat="1" applyFont="1"/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0" fontId="0" fillId="0" borderId="15" xfId="0" applyBorder="1"/>
    <xf numFmtId="167" fontId="0" fillId="0" borderId="20" xfId="0" applyNumberFormat="1" applyBorder="1"/>
    <xf numFmtId="167" fontId="0" fillId="4" borderId="20" xfId="0" applyNumberFormat="1" applyFill="1" applyBorder="1"/>
    <xf numFmtId="167" fontId="3" fillId="4" borderId="19" xfId="1" applyNumberFormat="1" applyFont="1" applyFill="1" applyBorder="1"/>
    <xf numFmtId="167" fontId="0" fillId="4" borderId="19" xfId="1" applyNumberFormat="1" applyFont="1" applyFill="1" applyBorder="1"/>
    <xf numFmtId="167" fontId="0" fillId="5" borderId="19" xfId="1" applyNumberFormat="1" applyFont="1" applyFill="1" applyBorder="1"/>
    <xf numFmtId="167" fontId="0" fillId="0" borderId="19" xfId="1" applyNumberFormat="1" applyFont="1" applyBorder="1"/>
    <xf numFmtId="167" fontId="3" fillId="0" borderId="19" xfId="1" applyNumberFormat="1" applyFont="1" applyFill="1" applyBorder="1"/>
    <xf numFmtId="167" fontId="0" fillId="0" borderId="20" xfId="0" applyNumberFormat="1" applyFill="1" applyBorder="1"/>
    <xf numFmtId="0" fontId="0" fillId="0" borderId="21" xfId="0" applyBorder="1" applyAlignment="1">
      <alignment horizontal="center" vertical="center" wrapText="1"/>
    </xf>
    <xf numFmtId="167" fontId="3" fillId="5" borderId="28" xfId="1" applyNumberFormat="1" applyFont="1" applyFill="1" applyBorder="1"/>
    <xf numFmtId="167" fontId="0" fillId="5" borderId="28" xfId="1" applyNumberFormat="1" applyFont="1" applyFill="1" applyBorder="1"/>
    <xf numFmtId="167" fontId="0" fillId="0" borderId="28" xfId="1" applyNumberFormat="1" applyFont="1" applyBorder="1"/>
    <xf numFmtId="167" fontId="0" fillId="5" borderId="29" xfId="1" applyNumberFormat="1" applyFont="1" applyFill="1" applyBorder="1"/>
    <xf numFmtId="167" fontId="0" fillId="4" borderId="29" xfId="1" applyNumberFormat="1" applyFont="1" applyFill="1" applyBorder="1"/>
    <xf numFmtId="167" fontId="0" fillId="0" borderId="30" xfId="1" applyNumberFormat="1" applyFont="1" applyBorder="1"/>
    <xf numFmtId="167" fontId="3" fillId="0" borderId="28" xfId="1" applyNumberFormat="1" applyFont="1" applyFill="1" applyBorder="1"/>
    <xf numFmtId="167" fontId="0" fillId="0" borderId="28" xfId="1" applyNumberFormat="1" applyFont="1" applyFill="1" applyBorder="1"/>
    <xf numFmtId="166" fontId="0" fillId="0" borderId="4" xfId="0" applyNumberFormat="1" applyBorder="1"/>
    <xf numFmtId="166" fontId="0" fillId="0" borderId="6" xfId="0" applyNumberFormat="1" applyBorder="1"/>
    <xf numFmtId="166" fontId="0" fillId="0" borderId="0" xfId="0" applyNumberFormat="1" applyBorder="1"/>
    <xf numFmtId="167" fontId="0" fillId="4" borderId="28" xfId="1" applyNumberFormat="1" applyFont="1" applyFill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6" fontId="0" fillId="0" borderId="1" xfId="0" applyNumberFormat="1" applyBorder="1"/>
    <xf numFmtId="167" fontId="0" fillId="0" borderId="32" xfId="1" applyNumberFormat="1" applyFont="1" applyBorder="1"/>
    <xf numFmtId="166" fontId="0" fillId="0" borderId="2" xfId="0" applyNumberFormat="1" applyBorder="1"/>
    <xf numFmtId="0" fontId="0" fillId="0" borderId="32" xfId="0" applyBorder="1"/>
    <xf numFmtId="0" fontId="0" fillId="0" borderId="33" xfId="0" applyBorder="1"/>
    <xf numFmtId="167" fontId="3" fillId="0" borderId="29" xfId="1" applyNumberFormat="1" applyFont="1" applyFill="1" applyBorder="1"/>
    <xf numFmtId="167" fontId="3" fillId="0" borderId="30" xfId="1" applyNumberFormat="1" applyFont="1" applyFill="1" applyBorder="1"/>
    <xf numFmtId="166" fontId="0" fillId="0" borderId="7" xfId="0" applyNumberFormat="1" applyBorder="1"/>
    <xf numFmtId="167" fontId="0" fillId="5" borderId="20" xfId="0" applyNumberFormat="1" applyFill="1" applyBorder="1"/>
    <xf numFmtId="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0" fontId="0" fillId="3" borderId="0" xfId="1" applyNumberFormat="1" applyFont="1" applyFill="1" applyAlignment="1">
      <alignment horizontal="center" vertical="center" wrapText="1"/>
    </xf>
    <xf numFmtId="10" fontId="0" fillId="3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7" fontId="3" fillId="5" borderId="19" xfId="1" applyNumberFormat="1" applyFont="1" applyFill="1" applyBorder="1"/>
    <xf numFmtId="0" fontId="4" fillId="0" borderId="0" xfId="0" applyFont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/>
    <xf numFmtId="0" fontId="0" fillId="6" borderId="2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0" xfId="0" applyFill="1" applyBorder="1"/>
    <xf numFmtId="166" fontId="0" fillId="6" borderId="0" xfId="0" applyNumberFormat="1" applyFill="1" applyBorder="1"/>
    <xf numFmtId="0" fontId="0" fillId="6" borderId="32" xfId="0" applyFill="1" applyBorder="1"/>
    <xf numFmtId="0" fontId="0" fillId="6" borderId="13" xfId="0" applyFill="1" applyBorder="1"/>
    <xf numFmtId="167" fontId="3" fillId="6" borderId="19" xfId="1" applyNumberFormat="1" applyFont="1" applyFill="1" applyBorder="1"/>
    <xf numFmtId="0" fontId="0" fillId="6" borderId="15" xfId="0" applyFill="1" applyBorder="1"/>
    <xf numFmtId="166" fontId="0" fillId="6" borderId="7" xfId="0" applyNumberFormat="1" applyFill="1" applyBorder="1"/>
    <xf numFmtId="167" fontId="0" fillId="6" borderId="20" xfId="0" applyNumberFormat="1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14" xfId="0" applyFill="1" applyBorder="1"/>
    <xf numFmtId="0" fontId="0" fillId="6" borderId="5" xfId="0" applyFill="1" applyBorder="1"/>
    <xf numFmtId="10" fontId="0" fillId="6" borderId="14" xfId="1" applyNumberFormat="1" applyFont="1" applyFill="1" applyBorder="1"/>
    <xf numFmtId="10" fontId="0" fillId="6" borderId="0" xfId="1" applyNumberFormat="1" applyFont="1" applyFill="1" applyBorder="1"/>
    <xf numFmtId="10" fontId="0" fillId="6" borderId="5" xfId="1" applyNumberFormat="1" applyFont="1" applyFill="1" applyBorder="1"/>
    <xf numFmtId="10" fontId="0" fillId="6" borderId="4" xfId="1" applyNumberFormat="1" applyFont="1" applyFill="1" applyBorder="1"/>
    <xf numFmtId="0" fontId="4" fillId="6" borderId="0" xfId="0" applyFont="1" applyFill="1"/>
    <xf numFmtId="10" fontId="0" fillId="6" borderId="6" xfId="1" applyNumberFormat="1" applyFont="1" applyFill="1" applyBorder="1"/>
    <xf numFmtId="10" fontId="0" fillId="6" borderId="34" xfId="1" applyNumberFormat="1" applyFont="1" applyFill="1" applyBorder="1"/>
    <xf numFmtId="10" fontId="0" fillId="6" borderId="7" xfId="1" applyNumberFormat="1" applyFont="1" applyFill="1" applyBorder="1"/>
    <xf numFmtId="10" fontId="0" fillId="6" borderId="8" xfId="1" applyNumberFormat="1" applyFont="1" applyFill="1" applyBorder="1"/>
    <xf numFmtId="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10" fontId="0" fillId="4" borderId="0" xfId="1" applyNumberFormat="1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0" fontId="0" fillId="3" borderId="0" xfId="1" applyNumberFormat="1" applyFont="1" applyFill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'Courbe étalonnage RED - 1909'!$E$7:$E$51</c:f>
              <c:numCache>
                <c:formatCode>0.00</c:formatCode>
                <c:ptCount val="45"/>
                <c:pt idx="0">
                  <c:v>41816.889666666662</c:v>
                </c:pt>
                <c:pt idx="3">
                  <c:v>40432.651666666665</c:v>
                </c:pt>
                <c:pt idx="6">
                  <c:v>37743.272000000004</c:v>
                </c:pt>
                <c:pt idx="9">
                  <c:v>35597.777999999998</c:v>
                </c:pt>
                <c:pt idx="12">
                  <c:v>33742.129333333338</c:v>
                </c:pt>
                <c:pt idx="15">
                  <c:v>31494.653666666665</c:v>
                </c:pt>
                <c:pt idx="18">
                  <c:v>28640.544666666668</c:v>
                </c:pt>
                <c:pt idx="21">
                  <c:v>26460.421000000002</c:v>
                </c:pt>
                <c:pt idx="24">
                  <c:v>23198.697333333334</c:v>
                </c:pt>
                <c:pt idx="27">
                  <c:v>19156.118666666665</c:v>
                </c:pt>
                <c:pt idx="30">
                  <c:v>15807.663666666667</c:v>
                </c:pt>
                <c:pt idx="33">
                  <c:v>14193.860999999999</c:v>
                </c:pt>
                <c:pt idx="36">
                  <c:v>11242.236999999999</c:v>
                </c:pt>
                <c:pt idx="39">
                  <c:v>9827.9433333333327</c:v>
                </c:pt>
                <c:pt idx="42">
                  <c:v>8389.8843333333334</c:v>
                </c:pt>
              </c:numCache>
            </c:numRef>
          </c:xVal>
          <c:yVal>
            <c:numRef>
              <c:f>'Courbe étalonnage RED - 1909'!$B$7:$B$51</c:f>
              <c:numCache>
                <c:formatCode>General</c:formatCode>
                <c:ptCount val="45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  <c:pt idx="30">
                  <c:v>8</c:v>
                </c:pt>
                <c:pt idx="33">
                  <c:v>10</c:v>
                </c:pt>
                <c:pt idx="36">
                  <c:v>15</c:v>
                </c:pt>
                <c:pt idx="39">
                  <c:v>20</c:v>
                </c:pt>
                <c:pt idx="42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03-491C-AAF7-E4BD737B129B}"/>
            </c:ext>
          </c:extLst>
        </c:ser>
        <c:ser>
          <c:idx val="1"/>
          <c:order val="1"/>
          <c:tx>
            <c:v>green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'Courbe étalonnage GREEN - 1909'!$E$7:$E$51</c:f>
              <c:numCache>
                <c:formatCode>0.00</c:formatCode>
                <c:ptCount val="45"/>
                <c:pt idx="0">
                  <c:v>40365.606666666667</c:v>
                </c:pt>
                <c:pt idx="3">
                  <c:v>39734.131333333331</c:v>
                </c:pt>
                <c:pt idx="6">
                  <c:v>38036.276999999995</c:v>
                </c:pt>
                <c:pt idx="9">
                  <c:v>36741.865333333328</c:v>
                </c:pt>
                <c:pt idx="12">
                  <c:v>35303.341666666667</c:v>
                </c:pt>
                <c:pt idx="15">
                  <c:v>33445.384333333328</c:v>
                </c:pt>
                <c:pt idx="18">
                  <c:v>31024.911666666667</c:v>
                </c:pt>
                <c:pt idx="21">
                  <c:v>29116.612333333334</c:v>
                </c:pt>
                <c:pt idx="24">
                  <c:v>25896.680333333334</c:v>
                </c:pt>
                <c:pt idx="27">
                  <c:v>21691.366999999998</c:v>
                </c:pt>
                <c:pt idx="30">
                  <c:v>18176.527666666665</c:v>
                </c:pt>
                <c:pt idx="33">
                  <c:v>16344.615666666667</c:v>
                </c:pt>
                <c:pt idx="36">
                  <c:v>13148.778</c:v>
                </c:pt>
                <c:pt idx="39">
                  <c:v>11149.470333333333</c:v>
                </c:pt>
                <c:pt idx="42">
                  <c:v>9479.1606666666685</c:v>
                </c:pt>
              </c:numCache>
            </c:numRef>
          </c:xVal>
          <c:yVal>
            <c:numRef>
              <c:f>'Courbe étalonnage GREEN - 1909'!$B$7:$B$51</c:f>
              <c:numCache>
                <c:formatCode>General</c:formatCode>
                <c:ptCount val="45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  <c:pt idx="30">
                  <c:v>8</c:v>
                </c:pt>
                <c:pt idx="33">
                  <c:v>10</c:v>
                </c:pt>
                <c:pt idx="36">
                  <c:v>15</c:v>
                </c:pt>
                <c:pt idx="39">
                  <c:v>20</c:v>
                </c:pt>
                <c:pt idx="42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03-491C-AAF7-E4BD737B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5616"/>
        <c:axId val="92137728"/>
      </c:scatterChart>
      <c:valAx>
        <c:axId val="9097561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92137728"/>
        <c:crosses val="autoZero"/>
        <c:crossBetween val="midCat"/>
      </c:valAx>
      <c:valAx>
        <c:axId val="921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75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4543788276465442"/>
                  <c:y val="-0.6445789588801399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 RED paysage - 0610'!$E$7:$E$36</c:f>
              <c:numCache>
                <c:formatCode>0.00</c:formatCode>
                <c:ptCount val="30"/>
                <c:pt idx="0">
                  <c:v>42975.667999999998</c:v>
                </c:pt>
                <c:pt idx="3">
                  <c:v>41272.862666666661</c:v>
                </c:pt>
                <c:pt idx="6">
                  <c:v>38541.273999999998</c:v>
                </c:pt>
                <c:pt idx="9">
                  <c:v>36544.307999999997</c:v>
                </c:pt>
                <c:pt idx="12">
                  <c:v>34739.341666666667</c:v>
                </c:pt>
                <c:pt idx="15">
                  <c:v>32693.766333333333</c:v>
                </c:pt>
                <c:pt idx="18">
                  <c:v>30010.731333333333</c:v>
                </c:pt>
                <c:pt idx="21">
                  <c:v>27854.283666666666</c:v>
                </c:pt>
                <c:pt idx="24">
                  <c:v>24496.727333333332</c:v>
                </c:pt>
                <c:pt idx="27">
                  <c:v>20357.300333333333</c:v>
                </c:pt>
              </c:numCache>
            </c:numRef>
          </c:xVal>
          <c:yVal>
            <c:numRef>
              <c:f>'Courbe étal RED paysage - 0610'!$B$7:$B$36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DD-40B7-8C77-CCD89E70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28256"/>
        <c:axId val="85746816"/>
      </c:scatterChart>
      <c:valAx>
        <c:axId val="857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  <a:r>
                  <a:rPr lang="fr-FR" baseline="0"/>
                  <a:t> moyenne ROI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46816"/>
        <c:crosses val="autoZero"/>
        <c:crossBetween val="midCat"/>
        <c:majorUnit val="20000"/>
        <c:minorUnit val="1000"/>
      </c:valAx>
      <c:valAx>
        <c:axId val="857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(Gy)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8730096237970255E-2"/>
                  <c:y val="-0.533955234762321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 RED paysage - 0610'!$E$34:$E$51</c:f>
              <c:numCache>
                <c:formatCode>0.00</c:formatCode>
                <c:ptCount val="18"/>
                <c:pt idx="0">
                  <c:v>20357.300333333333</c:v>
                </c:pt>
                <c:pt idx="3">
                  <c:v>16928.952999999998</c:v>
                </c:pt>
                <c:pt idx="6">
                  <c:v>15164.225666666665</c:v>
                </c:pt>
                <c:pt idx="9">
                  <c:v>12185.551666666666</c:v>
                </c:pt>
                <c:pt idx="12">
                  <c:v>9888.7726666666658</c:v>
                </c:pt>
                <c:pt idx="15">
                  <c:v>8444.1253333333352</c:v>
                </c:pt>
              </c:numCache>
            </c:numRef>
          </c:xVal>
          <c:yVal>
            <c:numRef>
              <c:f>'Courbe étal RED paysage - 0610'!$B$34:$B$51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DA-4145-BEE4-7CCF334D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9872"/>
        <c:axId val="85761408"/>
      </c:scatterChart>
      <c:valAx>
        <c:axId val="85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61408"/>
        <c:crosses val="autoZero"/>
        <c:crossBetween val="midCat"/>
      </c:valAx>
      <c:valAx>
        <c:axId val="85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015944881889763"/>
                  <c:y val="-0.6155602945465150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 GREEN paysag - 0610'!$E$7:$E$36</c:f>
              <c:numCache>
                <c:formatCode>0.00</c:formatCode>
                <c:ptCount val="30"/>
                <c:pt idx="0">
                  <c:v>41422.884666666665</c:v>
                </c:pt>
                <c:pt idx="3">
                  <c:v>40420.700333333334</c:v>
                </c:pt>
                <c:pt idx="6">
                  <c:v>38541.956666666665</c:v>
                </c:pt>
                <c:pt idx="9">
                  <c:v>37336.111333333334</c:v>
                </c:pt>
                <c:pt idx="12">
                  <c:v>35973.206666666665</c:v>
                </c:pt>
                <c:pt idx="15">
                  <c:v>34512.644999999997</c:v>
                </c:pt>
                <c:pt idx="18">
                  <c:v>32222.037</c:v>
                </c:pt>
                <c:pt idx="21">
                  <c:v>30366.89333333333</c:v>
                </c:pt>
                <c:pt idx="24">
                  <c:v>27188.951666666671</c:v>
                </c:pt>
                <c:pt idx="27">
                  <c:v>23038.954666666668</c:v>
                </c:pt>
              </c:numCache>
            </c:numRef>
          </c:xVal>
          <c:yVal>
            <c:numRef>
              <c:f>'Courbe étal GREEN paysag - 0610'!$B$7:$B$36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EE-4C74-B9E7-5224DF86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344"/>
        <c:axId val="86026880"/>
      </c:scatterChart>
      <c:valAx>
        <c:axId val="860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6880"/>
        <c:crosses val="autoZero"/>
        <c:crossBetween val="midCat"/>
      </c:valAx>
      <c:valAx>
        <c:axId val="860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8730096237970255E-2"/>
                  <c:y val="-0.533955234762321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 GREEN paysag - 0610'!$E$34:$E$51</c:f>
              <c:numCache>
                <c:formatCode>0.00</c:formatCode>
                <c:ptCount val="18"/>
                <c:pt idx="0">
                  <c:v>23038.954666666668</c:v>
                </c:pt>
                <c:pt idx="3">
                  <c:v>19072.142666666667</c:v>
                </c:pt>
                <c:pt idx="6">
                  <c:v>17235.121666666666</c:v>
                </c:pt>
                <c:pt idx="9">
                  <c:v>13981.300000000001</c:v>
                </c:pt>
                <c:pt idx="12">
                  <c:v>11986.444333333333</c:v>
                </c:pt>
                <c:pt idx="15">
                  <c:v>10177.164666666666</c:v>
                </c:pt>
              </c:numCache>
            </c:numRef>
          </c:xVal>
          <c:yVal>
            <c:numRef>
              <c:f>'Courbe étal GREEN paysag - 0610'!$B$34:$B$51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0D-451D-9BE0-339660E0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8128"/>
        <c:axId val="86393984"/>
      </c:scatterChart>
      <c:valAx>
        <c:axId val="860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93984"/>
        <c:crosses val="autoZero"/>
        <c:crossBetween val="midCat"/>
      </c:valAx>
      <c:valAx>
        <c:axId val="863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4543788276465442"/>
                  <c:y val="-0.6445789588801399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RED - 0610'!$C$7:$C$36</c:f>
              <c:numCache>
                <c:formatCode>0.00</c:formatCode>
                <c:ptCount val="30"/>
                <c:pt idx="0">
                  <c:v>40476.017</c:v>
                </c:pt>
                <c:pt idx="3">
                  <c:v>38707.599000000002</c:v>
                </c:pt>
                <c:pt idx="6">
                  <c:v>36002.271000000001</c:v>
                </c:pt>
                <c:pt idx="9">
                  <c:v>34050.76</c:v>
                </c:pt>
                <c:pt idx="12">
                  <c:v>32259.361000000001</c:v>
                </c:pt>
                <c:pt idx="15">
                  <c:v>30069.883000000002</c:v>
                </c:pt>
                <c:pt idx="18">
                  <c:v>27284.725999999999</c:v>
                </c:pt>
                <c:pt idx="21">
                  <c:v>25209.218000000001</c:v>
                </c:pt>
                <c:pt idx="24">
                  <c:v>21939.02</c:v>
                </c:pt>
                <c:pt idx="27">
                  <c:v>18164.736000000001</c:v>
                </c:pt>
              </c:numCache>
            </c:numRef>
          </c:xVal>
          <c:yVal>
            <c:numRef>
              <c:f>'Courbe étalonnage RED - 0610'!$B$7:$B$36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51-4776-8838-053B94919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9712"/>
        <c:axId val="86421888"/>
      </c:scatterChart>
      <c:valAx>
        <c:axId val="864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  <a:r>
                  <a:rPr lang="fr-FR" baseline="0"/>
                  <a:t> moyenne ROI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21888"/>
        <c:crosses val="autoZero"/>
        <c:crossBetween val="midCat"/>
        <c:majorUnit val="20000"/>
        <c:minorUnit val="1000"/>
      </c:valAx>
      <c:valAx>
        <c:axId val="86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(Gy)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8730096237970255E-2"/>
                  <c:y val="-0.533955234762321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RED - 0610'!$C$34:$C$51</c:f>
              <c:numCache>
                <c:formatCode>0.00</c:formatCode>
                <c:ptCount val="18"/>
                <c:pt idx="0">
                  <c:v>18164.736000000001</c:v>
                </c:pt>
                <c:pt idx="3">
                  <c:v>15009.308999999999</c:v>
                </c:pt>
                <c:pt idx="6">
                  <c:v>13629.395</c:v>
                </c:pt>
                <c:pt idx="9">
                  <c:v>10968.446</c:v>
                </c:pt>
                <c:pt idx="12">
                  <c:v>8954.3819999999996</c:v>
                </c:pt>
                <c:pt idx="15">
                  <c:v>7676.7389999999996</c:v>
                </c:pt>
              </c:numCache>
            </c:numRef>
          </c:xVal>
          <c:yVal>
            <c:numRef>
              <c:f>'Courbe étalonnage RED - 0610'!$B$34:$B$51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64-4782-B5D2-956AAAC4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9376"/>
        <c:axId val="86710912"/>
      </c:scatterChart>
      <c:valAx>
        <c:axId val="867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710912"/>
        <c:crosses val="autoZero"/>
        <c:crossBetween val="midCat"/>
      </c:valAx>
      <c:valAx>
        <c:axId val="867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7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191841644794402"/>
                  <c:y val="-0.5973122630504520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GREEN - 0610'!$C$7:$C$36</c:f>
              <c:numCache>
                <c:formatCode>General</c:formatCode>
                <c:ptCount val="30"/>
                <c:pt idx="0">
                  <c:v>38996.962</c:v>
                </c:pt>
                <c:pt idx="3">
                  <c:v>37908.43</c:v>
                </c:pt>
                <c:pt idx="6">
                  <c:v>36125.230000000003</c:v>
                </c:pt>
                <c:pt idx="9" formatCode="0.00">
                  <c:v>34923.165000000001</c:v>
                </c:pt>
                <c:pt idx="12" formatCode="0.00">
                  <c:v>33592.087</c:v>
                </c:pt>
                <c:pt idx="15" formatCode="0.00">
                  <c:v>32048.096000000001</c:v>
                </c:pt>
                <c:pt idx="18" formatCode="0.00">
                  <c:v>29723.731</c:v>
                </c:pt>
                <c:pt idx="21" formatCode="0.00">
                  <c:v>27847.605</c:v>
                </c:pt>
                <c:pt idx="24" formatCode="0.00">
                  <c:v>24737.838</c:v>
                </c:pt>
                <c:pt idx="27" formatCode="0.00">
                  <c:v>20660</c:v>
                </c:pt>
              </c:numCache>
            </c:numRef>
          </c:xVal>
          <c:yVal>
            <c:numRef>
              <c:f>'Courbe étalonnage GREEN - 0610'!$B$7:$B$36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7A-41B3-B884-C734C7AE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4208"/>
        <c:axId val="87135744"/>
      </c:scatterChart>
      <c:valAx>
        <c:axId val="871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35744"/>
        <c:crosses val="autoZero"/>
        <c:crossBetween val="midCat"/>
      </c:valAx>
      <c:valAx>
        <c:axId val="871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8730096237970255E-2"/>
                  <c:y val="-0.533955234762321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GREEN - 0610'!$C$34:$C$51</c:f>
              <c:numCache>
                <c:formatCode>0.00</c:formatCode>
                <c:ptCount val="18"/>
                <c:pt idx="0">
                  <c:v>20660</c:v>
                </c:pt>
                <c:pt idx="3">
                  <c:v>16977.113000000001</c:v>
                </c:pt>
                <c:pt idx="6">
                  <c:v>15386.351000000001</c:v>
                </c:pt>
                <c:pt idx="9">
                  <c:v>12443.204</c:v>
                </c:pt>
                <c:pt idx="12">
                  <c:v>10563.089</c:v>
                </c:pt>
                <c:pt idx="15">
                  <c:v>9013.982</c:v>
                </c:pt>
              </c:numCache>
            </c:numRef>
          </c:xVal>
          <c:yVal>
            <c:numRef>
              <c:f>'Courbe étalonnage GREEN - 0610'!$B$34:$B$51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A4-42C1-888B-26319652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71392"/>
        <c:axId val="87777280"/>
      </c:scatterChart>
      <c:valAx>
        <c:axId val="877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777280"/>
        <c:crosses val="autoZero"/>
        <c:crossBetween val="midCat"/>
      </c:valAx>
      <c:valAx>
        <c:axId val="87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7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Canal RED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 portrait</c:v>
          </c:tx>
          <c:marker>
            <c:symbol val="square"/>
            <c:size val="2"/>
          </c:marker>
          <c:xVal>
            <c:numRef>
              <c:f>'Comparaison portrait paysage'!$B$5:$B$49</c:f>
              <c:numCache>
                <c:formatCode>General</c:formatCode>
                <c:ptCount val="45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  <c:pt idx="30">
                  <c:v>8</c:v>
                </c:pt>
                <c:pt idx="33">
                  <c:v>10</c:v>
                </c:pt>
                <c:pt idx="36">
                  <c:v>15</c:v>
                </c:pt>
                <c:pt idx="39">
                  <c:v>20</c:v>
                </c:pt>
                <c:pt idx="42">
                  <c:v>25</c:v>
                </c:pt>
              </c:numCache>
            </c:numRef>
          </c:xVal>
          <c:yVal>
            <c:numRef>
              <c:f>'Comparaison portrait paysage'!$C$5:$C$49</c:f>
              <c:numCache>
                <c:formatCode>General</c:formatCode>
                <c:ptCount val="45"/>
                <c:pt idx="0">
                  <c:v>40476.017</c:v>
                </c:pt>
                <c:pt idx="3">
                  <c:v>38707.599000000002</c:v>
                </c:pt>
                <c:pt idx="6">
                  <c:v>36002.271000000001</c:v>
                </c:pt>
                <c:pt idx="9">
                  <c:v>34050.76</c:v>
                </c:pt>
                <c:pt idx="12">
                  <c:v>32259.361000000001</c:v>
                </c:pt>
                <c:pt idx="15">
                  <c:v>30069.883000000002</c:v>
                </c:pt>
                <c:pt idx="18">
                  <c:v>27284.725999999999</c:v>
                </c:pt>
                <c:pt idx="21">
                  <c:v>25209.218000000001</c:v>
                </c:pt>
                <c:pt idx="24">
                  <c:v>21939.02</c:v>
                </c:pt>
                <c:pt idx="27">
                  <c:v>18164.736000000001</c:v>
                </c:pt>
                <c:pt idx="30">
                  <c:v>15009.308999999999</c:v>
                </c:pt>
                <c:pt idx="33">
                  <c:v>13629.395</c:v>
                </c:pt>
                <c:pt idx="36">
                  <c:v>10968.446</c:v>
                </c:pt>
                <c:pt idx="39">
                  <c:v>8954.3819999999996</c:v>
                </c:pt>
                <c:pt idx="42">
                  <c:v>7676.7389999999996</c:v>
                </c:pt>
              </c:numCache>
            </c:numRef>
          </c:yVal>
          <c:smooth val="0"/>
        </c:ser>
        <c:ser>
          <c:idx val="1"/>
          <c:order val="1"/>
          <c:tx>
            <c:v>RED paysage</c:v>
          </c:tx>
          <c:marker>
            <c:symbol val="diamond"/>
            <c:size val="2"/>
          </c:marker>
          <c:xVal>
            <c:numRef>
              <c:f>'Comparaison portrait paysage'!$B$5:$B$49</c:f>
              <c:numCache>
                <c:formatCode>General</c:formatCode>
                <c:ptCount val="45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  <c:pt idx="30">
                  <c:v>8</c:v>
                </c:pt>
                <c:pt idx="33">
                  <c:v>10</c:v>
                </c:pt>
                <c:pt idx="36">
                  <c:v>15</c:v>
                </c:pt>
                <c:pt idx="39">
                  <c:v>20</c:v>
                </c:pt>
                <c:pt idx="42">
                  <c:v>25</c:v>
                </c:pt>
              </c:numCache>
            </c:numRef>
          </c:xVal>
          <c:yVal>
            <c:numRef>
              <c:f>'Comparaison portrait paysage'!$D$5:$D$49</c:f>
              <c:numCache>
                <c:formatCode>General</c:formatCode>
                <c:ptCount val="45"/>
                <c:pt idx="0">
                  <c:v>42975.667999999998</c:v>
                </c:pt>
                <c:pt idx="3">
                  <c:v>41272.862666666661</c:v>
                </c:pt>
                <c:pt idx="6">
                  <c:v>38541.273999999998</c:v>
                </c:pt>
                <c:pt idx="9">
                  <c:v>36544.307999999997</c:v>
                </c:pt>
                <c:pt idx="12">
                  <c:v>34739.341666666667</c:v>
                </c:pt>
                <c:pt idx="15">
                  <c:v>32693.766333333333</c:v>
                </c:pt>
                <c:pt idx="18">
                  <c:v>30010.731333333333</c:v>
                </c:pt>
                <c:pt idx="21">
                  <c:v>27854.283666666666</c:v>
                </c:pt>
                <c:pt idx="24">
                  <c:v>24496.727333333332</c:v>
                </c:pt>
                <c:pt idx="27">
                  <c:v>20357.300333333333</c:v>
                </c:pt>
                <c:pt idx="30">
                  <c:v>16928.952999999998</c:v>
                </c:pt>
                <c:pt idx="33">
                  <c:v>15164.225666666665</c:v>
                </c:pt>
                <c:pt idx="36">
                  <c:v>12185.551666666666</c:v>
                </c:pt>
                <c:pt idx="39">
                  <c:v>9888.7726666666658</c:v>
                </c:pt>
                <c:pt idx="42">
                  <c:v>8444.1253333333352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3280"/>
        <c:axId val="67231744"/>
      </c:scatterChart>
      <c:valAx>
        <c:axId val="67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31744"/>
        <c:crosses val="autoZero"/>
        <c:crossBetween val="midCat"/>
      </c:valAx>
      <c:valAx>
        <c:axId val="672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3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Canal GREEN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GREEN portrait</c:v>
          </c:tx>
          <c:marker>
            <c:symbol val="square"/>
            <c:size val="2"/>
          </c:marker>
          <c:xVal>
            <c:numRef>
              <c:f>'Comparaison portrait paysage'!$B$5:$B$49</c:f>
              <c:numCache>
                <c:formatCode>General</c:formatCode>
                <c:ptCount val="45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  <c:pt idx="30">
                  <c:v>8</c:v>
                </c:pt>
                <c:pt idx="33">
                  <c:v>10</c:v>
                </c:pt>
                <c:pt idx="36">
                  <c:v>15</c:v>
                </c:pt>
                <c:pt idx="39">
                  <c:v>20</c:v>
                </c:pt>
                <c:pt idx="42">
                  <c:v>25</c:v>
                </c:pt>
              </c:numCache>
            </c:numRef>
          </c:xVal>
          <c:yVal>
            <c:numRef>
              <c:f>'Comparaison portrait paysage'!$E$5:$E$49</c:f>
              <c:numCache>
                <c:formatCode>General</c:formatCode>
                <c:ptCount val="45"/>
                <c:pt idx="0">
                  <c:v>38996.962</c:v>
                </c:pt>
                <c:pt idx="3">
                  <c:v>37908.43</c:v>
                </c:pt>
                <c:pt idx="6">
                  <c:v>36125.230000000003</c:v>
                </c:pt>
                <c:pt idx="9">
                  <c:v>34923.165000000001</c:v>
                </c:pt>
                <c:pt idx="12">
                  <c:v>33592.087</c:v>
                </c:pt>
                <c:pt idx="15">
                  <c:v>32048.096000000001</c:v>
                </c:pt>
                <c:pt idx="18">
                  <c:v>29723.731</c:v>
                </c:pt>
                <c:pt idx="21">
                  <c:v>27847.605</c:v>
                </c:pt>
                <c:pt idx="24">
                  <c:v>24737.838</c:v>
                </c:pt>
                <c:pt idx="27">
                  <c:v>20660</c:v>
                </c:pt>
                <c:pt idx="30">
                  <c:v>16977.113000000001</c:v>
                </c:pt>
                <c:pt idx="33">
                  <c:v>15386.351000000001</c:v>
                </c:pt>
                <c:pt idx="36">
                  <c:v>12443.204</c:v>
                </c:pt>
                <c:pt idx="39">
                  <c:v>10563.089</c:v>
                </c:pt>
                <c:pt idx="42">
                  <c:v>9013.982</c:v>
                </c:pt>
              </c:numCache>
            </c:numRef>
          </c:yVal>
          <c:smooth val="0"/>
        </c:ser>
        <c:ser>
          <c:idx val="1"/>
          <c:order val="1"/>
          <c:tx>
            <c:v>GREEN paysage</c:v>
          </c:tx>
          <c:marker>
            <c:symbol val="diamond"/>
            <c:size val="2"/>
          </c:marker>
          <c:xVal>
            <c:numRef>
              <c:f>'Comparaison portrait paysage'!$B$5:$B$49</c:f>
              <c:numCache>
                <c:formatCode>General</c:formatCode>
                <c:ptCount val="45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  <c:pt idx="30">
                  <c:v>8</c:v>
                </c:pt>
                <c:pt idx="33">
                  <c:v>10</c:v>
                </c:pt>
                <c:pt idx="36">
                  <c:v>15</c:v>
                </c:pt>
                <c:pt idx="39">
                  <c:v>20</c:v>
                </c:pt>
                <c:pt idx="42">
                  <c:v>25</c:v>
                </c:pt>
              </c:numCache>
            </c:numRef>
          </c:xVal>
          <c:yVal>
            <c:numRef>
              <c:f>'Comparaison portrait paysage'!$F$5:$F$49</c:f>
              <c:numCache>
                <c:formatCode>General</c:formatCode>
                <c:ptCount val="45"/>
                <c:pt idx="0">
                  <c:v>41422.884666666665</c:v>
                </c:pt>
                <c:pt idx="3">
                  <c:v>40420.700333333334</c:v>
                </c:pt>
                <c:pt idx="6">
                  <c:v>38541.956666666665</c:v>
                </c:pt>
                <c:pt idx="9">
                  <c:v>37336.111333333334</c:v>
                </c:pt>
                <c:pt idx="12">
                  <c:v>35973.206666666665</c:v>
                </c:pt>
                <c:pt idx="15">
                  <c:v>34512.644999999997</c:v>
                </c:pt>
                <c:pt idx="18">
                  <c:v>32222.037</c:v>
                </c:pt>
                <c:pt idx="21">
                  <c:v>30366.89333333333</c:v>
                </c:pt>
                <c:pt idx="24">
                  <c:v>27188.951666666671</c:v>
                </c:pt>
                <c:pt idx="27">
                  <c:v>23038.954666666668</c:v>
                </c:pt>
                <c:pt idx="30">
                  <c:v>19072.142666666667</c:v>
                </c:pt>
                <c:pt idx="33">
                  <c:v>17235.121666666666</c:v>
                </c:pt>
                <c:pt idx="36">
                  <c:v>13981.300000000001</c:v>
                </c:pt>
                <c:pt idx="39">
                  <c:v>11986.444333333333</c:v>
                </c:pt>
                <c:pt idx="42">
                  <c:v>10177.164666666666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07648"/>
        <c:axId val="102505856"/>
      </c:scatterChart>
      <c:valAx>
        <c:axId val="1025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05856"/>
        <c:crosses val="autoZero"/>
        <c:crossBetween val="midCat"/>
      </c:valAx>
      <c:valAx>
        <c:axId val="1025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0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4543788276465442"/>
                  <c:y val="-0.6445789588801399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RED - 1909'!$E$7:$E$36</c:f>
              <c:numCache>
                <c:formatCode>0.00</c:formatCode>
                <c:ptCount val="30"/>
                <c:pt idx="0">
                  <c:v>41816.889666666662</c:v>
                </c:pt>
                <c:pt idx="3">
                  <c:v>40432.651666666665</c:v>
                </c:pt>
                <c:pt idx="6">
                  <c:v>37743.272000000004</c:v>
                </c:pt>
                <c:pt idx="9">
                  <c:v>35597.777999999998</c:v>
                </c:pt>
                <c:pt idx="12">
                  <c:v>33742.129333333338</c:v>
                </c:pt>
                <c:pt idx="15">
                  <c:v>31494.653666666665</c:v>
                </c:pt>
                <c:pt idx="18">
                  <c:v>28640.544666666668</c:v>
                </c:pt>
                <c:pt idx="21">
                  <c:v>26460.421000000002</c:v>
                </c:pt>
                <c:pt idx="24">
                  <c:v>23198.697333333334</c:v>
                </c:pt>
                <c:pt idx="27">
                  <c:v>19156.118666666665</c:v>
                </c:pt>
              </c:numCache>
            </c:numRef>
          </c:xVal>
          <c:yVal>
            <c:numRef>
              <c:f>'Courbe étalonnage RED - 1909'!$B$7:$B$36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3C-4D41-908E-6E308261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5056"/>
        <c:axId val="140368128"/>
      </c:scatterChart>
      <c:valAx>
        <c:axId val="1402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  <a:r>
                  <a:rPr lang="fr-FR" baseline="0"/>
                  <a:t> moyenne ROI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68128"/>
        <c:crosses val="autoZero"/>
        <c:crossBetween val="midCat"/>
        <c:majorUnit val="20000"/>
        <c:minorUnit val="1000"/>
      </c:valAx>
      <c:valAx>
        <c:axId val="1403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8730096237970255E-2"/>
                  <c:y val="-0.533955234762321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RED - 1909'!$E$34:$E$51</c:f>
              <c:numCache>
                <c:formatCode>0.00</c:formatCode>
                <c:ptCount val="18"/>
                <c:pt idx="0">
                  <c:v>19156.118666666665</c:v>
                </c:pt>
                <c:pt idx="3">
                  <c:v>15807.663666666667</c:v>
                </c:pt>
                <c:pt idx="6">
                  <c:v>14193.860999999999</c:v>
                </c:pt>
                <c:pt idx="9">
                  <c:v>11242.236999999999</c:v>
                </c:pt>
                <c:pt idx="12">
                  <c:v>9827.9433333333327</c:v>
                </c:pt>
                <c:pt idx="15">
                  <c:v>8389.8843333333334</c:v>
                </c:pt>
              </c:numCache>
            </c:numRef>
          </c:xVal>
          <c:yVal>
            <c:numRef>
              <c:f>'Courbe étalonnage RED - 1909'!$B$34:$B$51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C5-4946-88E2-02944C45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7760"/>
        <c:axId val="79479552"/>
      </c:scatterChart>
      <c:valAx>
        <c:axId val="794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79552"/>
        <c:crosses val="autoZero"/>
        <c:crossBetween val="midCat"/>
      </c:valAx>
      <c:valAx>
        <c:axId val="794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015944881889763"/>
                  <c:y val="-0.6155602945465150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GREEN - 1909'!$E$7:$E$36</c:f>
              <c:numCache>
                <c:formatCode>0.00</c:formatCode>
                <c:ptCount val="30"/>
                <c:pt idx="0">
                  <c:v>40365.606666666667</c:v>
                </c:pt>
                <c:pt idx="3">
                  <c:v>39734.131333333331</c:v>
                </c:pt>
                <c:pt idx="6">
                  <c:v>38036.276999999995</c:v>
                </c:pt>
                <c:pt idx="9">
                  <c:v>36741.865333333328</c:v>
                </c:pt>
                <c:pt idx="12">
                  <c:v>35303.341666666667</c:v>
                </c:pt>
                <c:pt idx="15">
                  <c:v>33445.384333333328</c:v>
                </c:pt>
                <c:pt idx="18">
                  <c:v>31024.911666666667</c:v>
                </c:pt>
                <c:pt idx="21">
                  <c:v>29116.612333333334</c:v>
                </c:pt>
                <c:pt idx="24">
                  <c:v>25896.680333333334</c:v>
                </c:pt>
                <c:pt idx="27">
                  <c:v>21691.366999999998</c:v>
                </c:pt>
              </c:numCache>
            </c:numRef>
          </c:xVal>
          <c:yVal>
            <c:numRef>
              <c:f>'Courbe étalonnage GREEN - 1909'!$B$7:$B$36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3C-4D41-908E-6E308261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5024"/>
        <c:axId val="79666560"/>
      </c:scatterChart>
      <c:valAx>
        <c:axId val="796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66560"/>
        <c:crosses val="autoZero"/>
        <c:crossBetween val="midCat"/>
      </c:valAx>
      <c:valAx>
        <c:axId val="796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8730096237970255E-2"/>
                  <c:y val="-0.533955234762321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GREEN - 1909'!$E$34:$E$51</c:f>
              <c:numCache>
                <c:formatCode>0.00</c:formatCode>
                <c:ptCount val="18"/>
                <c:pt idx="0">
                  <c:v>21691.366999999998</c:v>
                </c:pt>
                <c:pt idx="3">
                  <c:v>18176.527666666665</c:v>
                </c:pt>
                <c:pt idx="6">
                  <c:v>16344.615666666667</c:v>
                </c:pt>
                <c:pt idx="9">
                  <c:v>13148.778</c:v>
                </c:pt>
                <c:pt idx="12">
                  <c:v>11149.470333333333</c:v>
                </c:pt>
                <c:pt idx="15">
                  <c:v>9479.1606666666685</c:v>
                </c:pt>
              </c:numCache>
            </c:numRef>
          </c:xVal>
          <c:yVal>
            <c:numRef>
              <c:f>'Courbe étalonnage GREEN - 1909'!$B$34:$B$51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C5-4946-88E2-02944C45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7344"/>
        <c:axId val="79898880"/>
      </c:scatterChart>
      <c:valAx>
        <c:axId val="798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8880"/>
        <c:crosses val="autoZero"/>
        <c:crossBetween val="midCat"/>
      </c:valAx>
      <c:valAx>
        <c:axId val="79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015944881889763"/>
                  <c:y val="-0.6155602945465150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BLUE - 1909'!$E$7:$E$36</c:f>
              <c:numCache>
                <c:formatCode>0.00</c:formatCode>
                <c:ptCount val="30"/>
                <c:pt idx="0">
                  <c:v>28360.065666666665</c:v>
                </c:pt>
                <c:pt idx="3">
                  <c:v>28359.850666666665</c:v>
                </c:pt>
                <c:pt idx="6">
                  <c:v>27632.316333333332</c:v>
                </c:pt>
                <c:pt idx="9">
                  <c:v>27385.537</c:v>
                </c:pt>
                <c:pt idx="12">
                  <c:v>26797.37566666667</c:v>
                </c:pt>
                <c:pt idx="15">
                  <c:v>25975.367999999999</c:v>
                </c:pt>
                <c:pt idx="18">
                  <c:v>25087.081333333335</c:v>
                </c:pt>
                <c:pt idx="21">
                  <c:v>24471.307666666671</c:v>
                </c:pt>
                <c:pt idx="24">
                  <c:v>22990.284666666663</c:v>
                </c:pt>
                <c:pt idx="27">
                  <c:v>20757.407666666666</c:v>
                </c:pt>
              </c:numCache>
            </c:numRef>
          </c:xVal>
          <c:yVal>
            <c:numRef>
              <c:f>'Courbe étalonnage BLUE - 1909'!$B$7:$B$36</c:f>
              <c:numCache>
                <c:formatCode>General</c:formatCode>
                <c:ptCount val="30"/>
                <c:pt idx="0">
                  <c:v>0</c:v>
                </c:pt>
                <c:pt idx="3">
                  <c:v>0.10299999999999999</c:v>
                </c:pt>
                <c:pt idx="6">
                  <c:v>0.30199999999999999</c:v>
                </c:pt>
                <c:pt idx="9">
                  <c:v>0.501</c:v>
                </c:pt>
                <c:pt idx="12">
                  <c:v>0.7</c:v>
                </c:pt>
                <c:pt idx="15">
                  <c:v>1</c:v>
                </c:pt>
                <c:pt idx="18">
                  <c:v>1.5</c:v>
                </c:pt>
                <c:pt idx="21">
                  <c:v>2</c:v>
                </c:pt>
                <c:pt idx="24">
                  <c:v>3</c:v>
                </c:pt>
                <c:pt idx="27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3C-4D41-908E-6E308261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2320"/>
        <c:axId val="79926400"/>
      </c:scatterChart>
      <c:valAx>
        <c:axId val="799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26400"/>
        <c:crosses val="autoZero"/>
        <c:crossBetween val="midCat"/>
      </c:valAx>
      <c:valAx>
        <c:axId val="799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8730096237970255E-2"/>
                  <c:y val="-0.533955234762321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'Courbe étalonnage BLUE - 1909'!$E$34:$E$51</c:f>
              <c:numCache>
                <c:formatCode>0.00</c:formatCode>
                <c:ptCount val="18"/>
                <c:pt idx="0">
                  <c:v>20757.407666666666</c:v>
                </c:pt>
                <c:pt idx="3">
                  <c:v>18811.655666666669</c:v>
                </c:pt>
                <c:pt idx="6">
                  <c:v>17564.518</c:v>
                </c:pt>
                <c:pt idx="9">
                  <c:v>15252.576333333333</c:v>
                </c:pt>
                <c:pt idx="12">
                  <c:v>13604.457333333334</c:v>
                </c:pt>
                <c:pt idx="15">
                  <c:v>12213.019333333335</c:v>
                </c:pt>
              </c:numCache>
            </c:numRef>
          </c:xVal>
          <c:yVal>
            <c:numRef>
              <c:f>'Courbe étalonnage BLUE - 1909'!$B$34:$B$51</c:f>
              <c:numCache>
                <c:formatCode>General</c:formatCode>
                <c:ptCount val="18"/>
                <c:pt idx="0">
                  <c:v>5</c:v>
                </c:pt>
                <c:pt idx="3">
                  <c:v>8</c:v>
                </c:pt>
                <c:pt idx="6">
                  <c:v>10</c:v>
                </c:pt>
                <c:pt idx="9">
                  <c:v>15</c:v>
                </c:pt>
                <c:pt idx="12">
                  <c:v>20</c:v>
                </c:pt>
                <c:pt idx="15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C5-4946-88E2-02944C45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7264"/>
        <c:axId val="79948800"/>
      </c:scatterChart>
      <c:valAx>
        <c:axId val="799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48800"/>
        <c:crosses val="autoZero"/>
        <c:crossBetween val="midCat"/>
      </c:valAx>
      <c:valAx>
        <c:axId val="79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9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Dose calculée par le script pour 2 dates de numérisation avec la courbe d'étalonnage RG du 19/09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Scan du 19/09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699769671648186E-2"/>
                  <c:y val="9.64974115077720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1,0006x - 0,0044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'comparaison des scripts'!$A$9:$A$23</c:f>
              <c:numCache>
                <c:formatCode>General</c:formatCode>
                <c:ptCount val="15"/>
                <c:pt idx="0">
                  <c:v>0</c:v>
                </c:pt>
                <c:pt idx="1">
                  <c:v>0.10299999999999999</c:v>
                </c:pt>
                <c:pt idx="2">
                  <c:v>0.30199999999999999</c:v>
                </c:pt>
                <c:pt idx="3">
                  <c:v>0.501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'comparaison des scripts'!$D$9:$D$23</c:f>
              <c:numCache>
                <c:formatCode>0.000</c:formatCode>
                <c:ptCount val="15"/>
                <c:pt idx="0">
                  <c:v>-2.5999999999999999E-2</c:v>
                </c:pt>
                <c:pt idx="1">
                  <c:v>0.10299999999999999</c:v>
                </c:pt>
                <c:pt idx="2">
                  <c:v>0.32400000000000001</c:v>
                </c:pt>
                <c:pt idx="3">
                  <c:v>0.50800000000000001</c:v>
                </c:pt>
                <c:pt idx="4">
                  <c:v>0.69199999999999995</c:v>
                </c:pt>
                <c:pt idx="5">
                  <c:v>0.98399999999999999</c:v>
                </c:pt>
                <c:pt idx="6">
                  <c:v>1.4730000000000001</c:v>
                </c:pt>
                <c:pt idx="7">
                  <c:v>1.9890000000000001</c:v>
                </c:pt>
                <c:pt idx="8">
                  <c:v>3.0569999999999999</c:v>
                </c:pt>
                <c:pt idx="9">
                  <c:v>4.9690000000000003</c:v>
                </c:pt>
                <c:pt idx="10">
                  <c:v>7.9829999999999997</c:v>
                </c:pt>
                <c:pt idx="11">
                  <c:v>9.9860000000000007</c:v>
                </c:pt>
                <c:pt idx="12">
                  <c:v>15.116</c:v>
                </c:pt>
                <c:pt idx="13">
                  <c:v>19.88</c:v>
                </c:pt>
                <c:pt idx="14">
                  <c:v>25.06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75-46CA-AD20-706AD417C69C}"/>
            </c:ext>
          </c:extLst>
        </c:ser>
        <c:ser>
          <c:idx val="1"/>
          <c:order val="1"/>
          <c:tx>
            <c:v>Scan du 05/10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713562590390489E-2"/>
                  <c:y val="1.51170577362040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1,0741x + 0,2397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'comparaison des scripts'!$P$9:$P$23</c:f>
              <c:numCache>
                <c:formatCode>General</c:formatCode>
                <c:ptCount val="15"/>
                <c:pt idx="0">
                  <c:v>0</c:v>
                </c:pt>
                <c:pt idx="1">
                  <c:v>0.10299999999999999</c:v>
                </c:pt>
                <c:pt idx="2">
                  <c:v>0.30199999999999999</c:v>
                </c:pt>
                <c:pt idx="3">
                  <c:v>0.501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'comparaison des scripts'!$Q$9:$Q$23</c:f>
              <c:numCache>
                <c:formatCode>0.000</c:formatCode>
                <c:ptCount val="15"/>
                <c:pt idx="0">
                  <c:v>9.9000000000000005E-2</c:v>
                </c:pt>
                <c:pt idx="1">
                  <c:v>0.246</c:v>
                </c:pt>
                <c:pt idx="2">
                  <c:v>0.47099999999999997</c:v>
                </c:pt>
                <c:pt idx="3">
                  <c:v>0.66</c:v>
                </c:pt>
                <c:pt idx="4">
                  <c:v>0.871</c:v>
                </c:pt>
                <c:pt idx="5">
                  <c:v>1.2010000000000001</c:v>
                </c:pt>
                <c:pt idx="6">
                  <c:v>1.772</c:v>
                </c:pt>
                <c:pt idx="7">
                  <c:v>2.3559999999999999</c:v>
                </c:pt>
                <c:pt idx="8">
                  <c:v>3.5659999999999998</c:v>
                </c:pt>
                <c:pt idx="9">
                  <c:v>5.8150000000000004</c:v>
                </c:pt>
                <c:pt idx="10">
                  <c:v>9.23</c:v>
                </c:pt>
                <c:pt idx="11">
                  <c:v>11.266</c:v>
                </c:pt>
                <c:pt idx="12">
                  <c:v>16.628</c:v>
                </c:pt>
                <c:pt idx="13">
                  <c:v>21.582999999999998</c:v>
                </c:pt>
                <c:pt idx="14">
                  <c:v>26.759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75-46CA-AD20-706AD417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8016"/>
        <c:axId val="83960192"/>
      </c:scatterChart>
      <c:valAx>
        <c:axId val="839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théorique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60192"/>
        <c:crosses val="autoZero"/>
        <c:crossBetween val="midCat"/>
      </c:valAx>
      <c:valAx>
        <c:axId val="839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calculée</a:t>
                </a:r>
                <a:r>
                  <a:rPr lang="fr-FR" baseline="0"/>
                  <a:t> par le script (Gy)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5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Dose calculée par le script pour 2 dates de numérisation avec la courbe d'étalonnage RG moindre carré du 19/09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 moindre carré 19/09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10405809922926E-2"/>
                  <c:y val="0.125662175325288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0,9999x + 0,0075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'comparaison des scripts'!$X$9:$X$23</c:f>
              <c:numCache>
                <c:formatCode>General</c:formatCode>
                <c:ptCount val="15"/>
                <c:pt idx="0">
                  <c:v>0</c:v>
                </c:pt>
                <c:pt idx="1">
                  <c:v>0.10299999999999999</c:v>
                </c:pt>
                <c:pt idx="2">
                  <c:v>0.30199999999999999</c:v>
                </c:pt>
                <c:pt idx="3">
                  <c:v>0.501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'comparaison des scripts'!$Y$9:$Y$23</c:f>
              <c:numCache>
                <c:formatCode>0.000</c:formatCode>
                <c:ptCount val="15"/>
                <c:pt idx="0">
                  <c:v>-1E-3</c:v>
                </c:pt>
                <c:pt idx="1">
                  <c:v>0.10100000000000001</c:v>
                </c:pt>
                <c:pt idx="2">
                  <c:v>0.32900000000000001</c:v>
                </c:pt>
                <c:pt idx="3">
                  <c:v>0.51</c:v>
                </c:pt>
                <c:pt idx="4">
                  <c:v>0.70499999999999996</c:v>
                </c:pt>
                <c:pt idx="5">
                  <c:v>0.997</c:v>
                </c:pt>
                <c:pt idx="6">
                  <c:v>1.49</c:v>
                </c:pt>
                <c:pt idx="7">
                  <c:v>1.9850000000000001</c:v>
                </c:pt>
                <c:pt idx="8">
                  <c:v>3.0409999999999999</c:v>
                </c:pt>
                <c:pt idx="9">
                  <c:v>5.0039999999999996</c:v>
                </c:pt>
                <c:pt idx="10">
                  <c:v>8.0139999999999993</c:v>
                </c:pt>
                <c:pt idx="11">
                  <c:v>9.9350000000000005</c:v>
                </c:pt>
                <c:pt idx="12">
                  <c:v>15.275</c:v>
                </c:pt>
                <c:pt idx="13">
                  <c:v>19.754000000000001</c:v>
                </c:pt>
                <c:pt idx="14">
                  <c:v>25.1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32-4C8D-917D-2C9B1BC67A1A}"/>
            </c:ext>
          </c:extLst>
        </c:ser>
        <c:ser>
          <c:idx val="1"/>
          <c:order val="1"/>
          <c:tx>
            <c:v>RG moindre carré 06/10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673842477299848E-2"/>
                  <c:y val="-3.526178929904338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1,0927x + 0,1846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'comparaison des scripts'!$AE$9:$AE$23</c:f>
              <c:numCache>
                <c:formatCode>General</c:formatCode>
                <c:ptCount val="15"/>
                <c:pt idx="0">
                  <c:v>0</c:v>
                </c:pt>
                <c:pt idx="1">
                  <c:v>0.10299999999999999</c:v>
                </c:pt>
                <c:pt idx="2">
                  <c:v>0.30199999999999999</c:v>
                </c:pt>
                <c:pt idx="3">
                  <c:v>0.501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'comparaison des scripts'!$AF$9:$AF$23</c:f>
              <c:numCache>
                <c:formatCode>0.000</c:formatCode>
                <c:ptCount val="15"/>
                <c:pt idx="0">
                  <c:v>0.151</c:v>
                </c:pt>
                <c:pt idx="1">
                  <c:v>0.29699999999999999</c:v>
                </c:pt>
                <c:pt idx="2">
                  <c:v>0.53200000000000003</c:v>
                </c:pt>
                <c:pt idx="3">
                  <c:v>0.71899999999999997</c:v>
                </c:pt>
                <c:pt idx="4">
                  <c:v>0.93600000000000005</c:v>
                </c:pt>
                <c:pt idx="5">
                  <c:v>1.2470000000000001</c:v>
                </c:pt>
                <c:pt idx="6">
                  <c:v>1.8</c:v>
                </c:pt>
                <c:pt idx="7">
                  <c:v>2.3570000000000002</c:v>
                </c:pt>
                <c:pt idx="8">
                  <c:v>3.5350000000000001</c:v>
                </c:pt>
                <c:pt idx="9">
                  <c:v>5.8860000000000001</c:v>
                </c:pt>
                <c:pt idx="10">
                  <c:v>9.0519999999999996</c:v>
                </c:pt>
                <c:pt idx="11">
                  <c:v>10.958</c:v>
                </c:pt>
                <c:pt idx="12">
                  <c:v>16.367999999999999</c:v>
                </c:pt>
                <c:pt idx="13">
                  <c:v>22.158000000000001</c:v>
                </c:pt>
                <c:pt idx="14">
                  <c:v>27.585000000000001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32-4C8D-917D-2C9B1BC67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6672"/>
        <c:axId val="83998208"/>
      </c:scatterChart>
      <c:valAx>
        <c:axId val="839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98208"/>
        <c:crosses val="autoZero"/>
        <c:crossBetween val="midCat"/>
      </c:valAx>
      <c:valAx>
        <c:axId val="83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3</xdr:row>
      <xdr:rowOff>434340</xdr:rowOff>
    </xdr:from>
    <xdr:to>
      <xdr:col>13</xdr:col>
      <xdr:colOff>0</xdr:colOff>
      <xdr:row>18</xdr:row>
      <xdr:rowOff>68580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784860</xdr:colOff>
      <xdr:row>3</xdr:row>
      <xdr:rowOff>434340</xdr:rowOff>
    </xdr:from>
    <xdr:to>
      <xdr:col>18</xdr:col>
      <xdr:colOff>601980</xdr:colOff>
      <xdr:row>18</xdr:row>
      <xdr:rowOff>68580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12</xdr:row>
      <xdr:rowOff>38100</xdr:rowOff>
    </xdr:from>
    <xdr:to>
      <xdr:col>17</xdr:col>
      <xdr:colOff>100012</xdr:colOff>
      <xdr:row>26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252412</xdr:colOff>
      <xdr:row>12</xdr:row>
      <xdr:rowOff>0</xdr:rowOff>
    </xdr:from>
    <xdr:to>
      <xdr:col>24</xdr:col>
      <xdr:colOff>252412</xdr:colOff>
      <xdr:row>26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12</xdr:row>
      <xdr:rowOff>38100</xdr:rowOff>
    </xdr:from>
    <xdr:to>
      <xdr:col>17</xdr:col>
      <xdr:colOff>100012</xdr:colOff>
      <xdr:row>26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252412</xdr:colOff>
      <xdr:row>12</xdr:row>
      <xdr:rowOff>0</xdr:rowOff>
    </xdr:from>
    <xdr:to>
      <xdr:col>24</xdr:col>
      <xdr:colOff>252412</xdr:colOff>
      <xdr:row>26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12</xdr:row>
      <xdr:rowOff>38100</xdr:rowOff>
    </xdr:from>
    <xdr:to>
      <xdr:col>17</xdr:col>
      <xdr:colOff>100012</xdr:colOff>
      <xdr:row>26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252412</xdr:colOff>
      <xdr:row>12</xdr:row>
      <xdr:rowOff>0</xdr:rowOff>
    </xdr:from>
    <xdr:to>
      <xdr:col>24</xdr:col>
      <xdr:colOff>252412</xdr:colOff>
      <xdr:row>26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26</xdr:row>
      <xdr:rowOff>85724</xdr:rowOff>
    </xdr:from>
    <xdr:to>
      <xdr:col>21</xdr:col>
      <xdr:colOff>114300</xdr:colOff>
      <xdr:row>45</xdr:row>
      <xdr:rowOff>76199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331304</xdr:colOff>
      <xdr:row>46</xdr:row>
      <xdr:rowOff>53007</xdr:rowOff>
    </xdr:from>
    <xdr:to>
      <xdr:col>21</xdr:col>
      <xdr:colOff>107674</xdr:colOff>
      <xdr:row>64</xdr:row>
      <xdr:rowOff>57977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12</xdr:row>
      <xdr:rowOff>38100</xdr:rowOff>
    </xdr:from>
    <xdr:to>
      <xdr:col>17</xdr:col>
      <xdr:colOff>100012</xdr:colOff>
      <xdr:row>26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252412</xdr:colOff>
      <xdr:row>12</xdr:row>
      <xdr:rowOff>0</xdr:rowOff>
    </xdr:from>
    <xdr:to>
      <xdr:col>24</xdr:col>
      <xdr:colOff>252412</xdr:colOff>
      <xdr:row>26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12</xdr:row>
      <xdr:rowOff>38100</xdr:rowOff>
    </xdr:from>
    <xdr:to>
      <xdr:col>17</xdr:col>
      <xdr:colOff>100012</xdr:colOff>
      <xdr:row>26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252412</xdr:colOff>
      <xdr:row>12</xdr:row>
      <xdr:rowOff>0</xdr:rowOff>
    </xdr:from>
    <xdr:to>
      <xdr:col>24</xdr:col>
      <xdr:colOff>252412</xdr:colOff>
      <xdr:row>26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12</xdr:row>
      <xdr:rowOff>38100</xdr:rowOff>
    </xdr:from>
    <xdr:to>
      <xdr:col>14</xdr:col>
      <xdr:colOff>100012</xdr:colOff>
      <xdr:row>26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252412</xdr:colOff>
      <xdr:row>12</xdr:row>
      <xdr:rowOff>0</xdr:rowOff>
    </xdr:from>
    <xdr:to>
      <xdr:col>21</xdr:col>
      <xdr:colOff>252412</xdr:colOff>
      <xdr:row>26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12</xdr:row>
      <xdr:rowOff>38100</xdr:rowOff>
    </xdr:from>
    <xdr:to>
      <xdr:col>14</xdr:col>
      <xdr:colOff>100012</xdr:colOff>
      <xdr:row>26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252412</xdr:colOff>
      <xdr:row>12</xdr:row>
      <xdr:rowOff>0</xdr:rowOff>
    </xdr:from>
    <xdr:to>
      <xdr:col>21</xdr:col>
      <xdr:colOff>252412</xdr:colOff>
      <xdr:row>26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7" workbookViewId="0">
      <selection activeCell="B25" sqref="B25:B38"/>
    </sheetView>
  </sheetViews>
  <sheetFormatPr baseColWidth="10" defaultRowHeight="14.4" x14ac:dyDescent="0.3"/>
  <cols>
    <col min="9" max="9" width="12.33203125" customWidth="1"/>
  </cols>
  <sheetData>
    <row r="1" spans="1:12" ht="15" x14ac:dyDescent="0.25">
      <c r="A1" s="1">
        <v>44819</v>
      </c>
    </row>
    <row r="2" spans="1:12" ht="15" x14ac:dyDescent="0.25">
      <c r="A2" t="s">
        <v>0</v>
      </c>
    </row>
    <row r="3" spans="1:12" ht="15" x14ac:dyDescent="0.25">
      <c r="A3" t="s">
        <v>1</v>
      </c>
    </row>
    <row r="4" spans="1:12" x14ac:dyDescent="0.3">
      <c r="A4" t="s">
        <v>2</v>
      </c>
    </row>
    <row r="5" spans="1:12" ht="15" x14ac:dyDescent="0.25">
      <c r="A5" t="s">
        <v>3</v>
      </c>
    </row>
    <row r="6" spans="1:12" ht="15" x14ac:dyDescent="0.25">
      <c r="A6" t="s">
        <v>4</v>
      </c>
    </row>
    <row r="7" spans="1:12" x14ac:dyDescent="0.3">
      <c r="A7" t="s">
        <v>5</v>
      </c>
    </row>
    <row r="8" spans="1:12" x14ac:dyDescent="0.3">
      <c r="A8" t="s">
        <v>9</v>
      </c>
      <c r="D8">
        <v>3.1840000000000002</v>
      </c>
      <c r="F8" s="2">
        <f>D8/400</f>
        <v>7.9600000000000001E-3</v>
      </c>
      <c r="G8" t="s">
        <v>7</v>
      </c>
      <c r="I8" t="s">
        <v>8</v>
      </c>
      <c r="J8">
        <v>7.9620000000000003E-3</v>
      </c>
      <c r="K8" t="s">
        <v>6</v>
      </c>
      <c r="L8" s="3">
        <f>(J8-F8)/J8</f>
        <v>2.5119316754587608E-4</v>
      </c>
    </row>
    <row r="9" spans="1:12" ht="15.75" thickBot="1" x14ac:dyDescent="0.3"/>
    <row r="10" spans="1:12" x14ac:dyDescent="0.3">
      <c r="A10" s="4" t="s">
        <v>10</v>
      </c>
      <c r="B10" s="5"/>
      <c r="C10" s="5">
        <v>11924</v>
      </c>
      <c r="D10" s="5"/>
      <c r="E10" s="5"/>
      <c r="F10" s="5"/>
      <c r="G10" s="5" t="s">
        <v>23</v>
      </c>
      <c r="H10" s="6">
        <v>21.4</v>
      </c>
    </row>
    <row r="11" spans="1:12" ht="15" x14ac:dyDescent="0.25">
      <c r="A11" s="7" t="s">
        <v>11</v>
      </c>
      <c r="B11" s="8"/>
      <c r="C11" s="15">
        <v>53560000</v>
      </c>
      <c r="D11" s="8" t="s">
        <v>12</v>
      </c>
      <c r="E11" s="8"/>
      <c r="F11" s="8"/>
      <c r="G11" s="8" t="s">
        <v>22</v>
      </c>
      <c r="H11" s="9">
        <v>1009.5</v>
      </c>
    </row>
    <row r="12" spans="1:12" ht="15" x14ac:dyDescent="0.25">
      <c r="A12" s="7" t="s">
        <v>13</v>
      </c>
      <c r="B12" s="8"/>
      <c r="C12" s="8">
        <v>0.99199999999999999</v>
      </c>
      <c r="D12" s="8"/>
      <c r="E12" s="8"/>
      <c r="F12" s="8"/>
      <c r="G12" s="8" t="s">
        <v>24</v>
      </c>
      <c r="H12" s="16">
        <f>(1013*(H10+273.2))/((20+273.15)*H11)</f>
        <v>1.0084304851818351</v>
      </c>
    </row>
    <row r="13" spans="1:12" ht="15.75" thickBot="1" x14ac:dyDescent="0.3">
      <c r="A13" s="10" t="s">
        <v>14</v>
      </c>
      <c r="B13" s="11"/>
      <c r="C13" s="11">
        <v>1.0029999999999999</v>
      </c>
      <c r="D13" s="11"/>
      <c r="E13" s="11"/>
      <c r="F13" s="11"/>
      <c r="G13" s="11"/>
      <c r="H13" s="12"/>
    </row>
    <row r="14" spans="1:12" ht="15.75" thickBot="1" x14ac:dyDescent="0.3"/>
    <row r="15" spans="1:12" ht="15" x14ac:dyDescent="0.25">
      <c r="A15" s="4" t="s">
        <v>15</v>
      </c>
      <c r="B15" s="5"/>
      <c r="C15" s="5"/>
      <c r="D15" s="6"/>
    </row>
    <row r="16" spans="1:12" ht="15" x14ac:dyDescent="0.25">
      <c r="A16" s="7"/>
      <c r="B16" s="8"/>
      <c r="C16" s="8"/>
      <c r="D16" s="9"/>
    </row>
    <row r="17" spans="1:5" ht="15" x14ac:dyDescent="0.25">
      <c r="A17" s="7"/>
      <c r="B17" s="8" t="s">
        <v>19</v>
      </c>
      <c r="C17" s="8" t="s">
        <v>21</v>
      </c>
      <c r="D17" s="9"/>
    </row>
    <row r="18" spans="1:5" ht="15" x14ac:dyDescent="0.25">
      <c r="A18" s="7" t="s">
        <v>16</v>
      </c>
      <c r="B18" s="8">
        <v>58.94</v>
      </c>
      <c r="C18" s="15">
        <f>(B18*0.000000001)*$C$12*$C$13*$H$12*$C$11</f>
        <v>3.1674463757364153</v>
      </c>
      <c r="D18" s="9"/>
    </row>
    <row r="19" spans="1:5" ht="15" x14ac:dyDescent="0.25">
      <c r="A19" s="7" t="s">
        <v>17</v>
      </c>
      <c r="B19" s="8">
        <v>58.92</v>
      </c>
      <c r="C19" s="15">
        <f>(B19*0.000000001)*$C$12*$C$13*$H$12*$C$11</f>
        <v>3.1663715720799046</v>
      </c>
      <c r="D19" s="9"/>
    </row>
    <row r="20" spans="1:5" ht="15" x14ac:dyDescent="0.25">
      <c r="A20" s="7" t="s">
        <v>18</v>
      </c>
      <c r="B20" s="8">
        <v>58.92</v>
      </c>
      <c r="C20" s="15">
        <f>(B20*0.000000001)*$C$12*$C$13*$H$12*$C$11</f>
        <v>3.1663715720799046</v>
      </c>
      <c r="D20" s="9"/>
    </row>
    <row r="21" spans="1:5" ht="15.75" thickBot="1" x14ac:dyDescent="0.3">
      <c r="A21" s="10" t="s">
        <v>20</v>
      </c>
      <c r="B21" s="11">
        <f>AVERAGE(B18:B20)</f>
        <v>58.926666666666669</v>
      </c>
      <c r="C21" s="17">
        <f t="shared" ref="C21" si="0">(B21*0.000000001)*$C$12*$C$13*$H$12*$C$11</f>
        <v>3.1667298399654085</v>
      </c>
      <c r="D21" s="18">
        <f>(C21-D8)/D8</f>
        <v>-5.4240452369948792E-3</v>
      </c>
    </row>
    <row r="23" spans="1:5" ht="15" x14ac:dyDescent="0.25">
      <c r="A23" s="13"/>
      <c r="B23" s="13"/>
      <c r="C23" s="13"/>
      <c r="D23" s="13"/>
    </row>
    <row r="24" spans="1:5" ht="15" x14ac:dyDescent="0.25">
      <c r="A24" s="14" t="s">
        <v>26</v>
      </c>
      <c r="B24" s="14" t="s">
        <v>21</v>
      </c>
      <c r="C24" s="13" t="s">
        <v>25</v>
      </c>
      <c r="D24" s="13"/>
      <c r="E24" s="13"/>
    </row>
    <row r="25" spans="1:5" ht="15" x14ac:dyDescent="0.25">
      <c r="A25" s="21">
        <v>2</v>
      </c>
      <c r="B25" s="21">
        <v>0.10299999999999999</v>
      </c>
      <c r="C25" s="20">
        <f>B25/$F$8</f>
        <v>12.939698492462311</v>
      </c>
      <c r="D25" s="22">
        <f>C25/600</f>
        <v>2.156616415410385E-2</v>
      </c>
      <c r="E25" s="19"/>
    </row>
    <row r="26" spans="1:5" ht="15" x14ac:dyDescent="0.25">
      <c r="A26" s="21">
        <f>A25+1</f>
        <v>3</v>
      </c>
      <c r="B26" s="23">
        <v>0.30199999999999999</v>
      </c>
      <c r="C26" s="20">
        <f t="shared" ref="C26:C38" si="1">B26/$F$8</f>
        <v>37.939698492462313</v>
      </c>
      <c r="D26" s="22">
        <f t="shared" ref="D26:D34" si="2">C26/600</f>
        <v>6.3232830820770525E-2</v>
      </c>
    </row>
    <row r="27" spans="1:5" ht="15" x14ac:dyDescent="0.25">
      <c r="A27" s="21">
        <f t="shared" ref="A27:A38" si="3">A26+1</f>
        <v>4</v>
      </c>
      <c r="B27" s="21">
        <v>0.501</v>
      </c>
      <c r="C27" s="20">
        <f t="shared" si="1"/>
        <v>62.939698492462313</v>
      </c>
      <c r="D27" s="22">
        <f t="shared" si="2"/>
        <v>0.10489949748743718</v>
      </c>
    </row>
    <row r="28" spans="1:5" ht="15" x14ac:dyDescent="0.25">
      <c r="A28" s="21">
        <f t="shared" si="3"/>
        <v>5</v>
      </c>
      <c r="B28" s="21">
        <v>0.7</v>
      </c>
      <c r="C28" s="20">
        <f t="shared" si="1"/>
        <v>87.939698492462298</v>
      </c>
      <c r="D28" s="22">
        <f t="shared" si="2"/>
        <v>0.14656616415410384</v>
      </c>
    </row>
    <row r="29" spans="1:5" ht="15" x14ac:dyDescent="0.25">
      <c r="A29" s="21">
        <f t="shared" si="3"/>
        <v>6</v>
      </c>
      <c r="B29" s="21">
        <v>1</v>
      </c>
      <c r="C29" s="20">
        <f t="shared" si="1"/>
        <v>125.62814070351759</v>
      </c>
      <c r="D29" s="22">
        <f t="shared" si="2"/>
        <v>0.20938023450586266</v>
      </c>
    </row>
    <row r="30" spans="1:5" ht="15" x14ac:dyDescent="0.25">
      <c r="A30" s="21">
        <f t="shared" si="3"/>
        <v>7</v>
      </c>
      <c r="B30" s="21">
        <v>1.5</v>
      </c>
      <c r="C30" s="20">
        <f t="shared" si="1"/>
        <v>188.44221105527637</v>
      </c>
      <c r="D30" s="22">
        <f t="shared" si="2"/>
        <v>0.31407035175879394</v>
      </c>
    </row>
    <row r="31" spans="1:5" ht="15" x14ac:dyDescent="0.25">
      <c r="A31" s="21">
        <f t="shared" si="3"/>
        <v>8</v>
      </c>
      <c r="B31" s="21">
        <v>2</v>
      </c>
      <c r="C31" s="20">
        <f t="shared" si="1"/>
        <v>251.25628140703517</v>
      </c>
      <c r="D31" s="22">
        <f t="shared" si="2"/>
        <v>0.41876046901172531</v>
      </c>
    </row>
    <row r="32" spans="1:5" ht="15" x14ac:dyDescent="0.25">
      <c r="A32" s="21">
        <f t="shared" si="3"/>
        <v>9</v>
      </c>
      <c r="B32" s="21">
        <v>3</v>
      </c>
      <c r="C32" s="20">
        <f t="shared" si="1"/>
        <v>376.88442211055275</v>
      </c>
      <c r="D32" s="22">
        <f t="shared" si="2"/>
        <v>0.62814070351758788</v>
      </c>
    </row>
    <row r="33" spans="1:4" ht="15" x14ac:dyDescent="0.25">
      <c r="A33" s="21">
        <f t="shared" si="3"/>
        <v>10</v>
      </c>
      <c r="B33" s="21">
        <v>5</v>
      </c>
      <c r="C33" s="20">
        <f t="shared" si="1"/>
        <v>628.14070351758789</v>
      </c>
      <c r="D33" s="22">
        <f t="shared" si="2"/>
        <v>1.0469011725293131</v>
      </c>
    </row>
    <row r="34" spans="1:4" ht="15" x14ac:dyDescent="0.25">
      <c r="A34" s="21">
        <f t="shared" si="3"/>
        <v>11</v>
      </c>
      <c r="B34" s="21">
        <v>8</v>
      </c>
      <c r="C34" s="20">
        <f t="shared" si="1"/>
        <v>1005.0251256281407</v>
      </c>
      <c r="D34" s="22">
        <f t="shared" si="2"/>
        <v>1.6750418760469012</v>
      </c>
    </row>
    <row r="35" spans="1:4" ht="15" x14ac:dyDescent="0.25">
      <c r="A35" s="21">
        <f t="shared" si="3"/>
        <v>12</v>
      </c>
      <c r="B35" s="21">
        <v>10</v>
      </c>
      <c r="C35" s="20">
        <f t="shared" si="1"/>
        <v>1256.2814070351758</v>
      </c>
      <c r="D35" s="22">
        <f t="shared" ref="D35:D37" si="4">C35/600</f>
        <v>2.0938023450586263</v>
      </c>
    </row>
    <row r="36" spans="1:4" ht="15" x14ac:dyDescent="0.25">
      <c r="A36" s="21">
        <f t="shared" si="3"/>
        <v>13</v>
      </c>
      <c r="B36" s="21">
        <v>15</v>
      </c>
      <c r="C36" s="20">
        <f t="shared" si="1"/>
        <v>1884.4221105527638</v>
      </c>
      <c r="D36" s="22">
        <f t="shared" si="4"/>
        <v>3.1407035175879399</v>
      </c>
    </row>
    <row r="37" spans="1:4" ht="15" x14ac:dyDescent="0.25">
      <c r="A37" s="21">
        <f t="shared" si="3"/>
        <v>14</v>
      </c>
      <c r="B37" s="21">
        <v>20</v>
      </c>
      <c r="C37" s="20">
        <f t="shared" si="1"/>
        <v>2512.5628140703516</v>
      </c>
      <c r="D37" s="22">
        <f t="shared" si="4"/>
        <v>4.1876046901172526</v>
      </c>
    </row>
    <row r="38" spans="1:4" ht="15" x14ac:dyDescent="0.25">
      <c r="A38" s="21">
        <f t="shared" si="3"/>
        <v>15</v>
      </c>
      <c r="B38" s="21">
        <v>25</v>
      </c>
      <c r="C38" s="20">
        <f t="shared" si="1"/>
        <v>3140.7035175879396</v>
      </c>
      <c r="D38" s="22">
        <f>C38/600</f>
        <v>5.2345058626465661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9"/>
  <sheetViews>
    <sheetView tabSelected="1" topLeftCell="E3" workbookViewId="0">
      <selection activeCell="R27" sqref="R27"/>
    </sheetView>
  </sheetViews>
  <sheetFormatPr baseColWidth="10" defaultRowHeight="14.4" x14ac:dyDescent="0.3"/>
  <sheetData>
    <row r="4" spans="2:6" ht="43.2" x14ac:dyDescent="0.3">
      <c r="B4" s="136" t="s">
        <v>27</v>
      </c>
      <c r="C4" s="136" t="s">
        <v>89</v>
      </c>
      <c r="D4" s="136" t="s">
        <v>90</v>
      </c>
      <c r="E4" s="136" t="s">
        <v>91</v>
      </c>
      <c r="F4" s="136" t="s">
        <v>92</v>
      </c>
    </row>
    <row r="5" spans="2:6" x14ac:dyDescent="0.3">
      <c r="B5" s="168">
        <v>0</v>
      </c>
      <c r="C5" s="168">
        <v>40476.017</v>
      </c>
      <c r="D5" s="168">
        <v>42975.667999999998</v>
      </c>
      <c r="E5" s="168">
        <v>38996.962</v>
      </c>
      <c r="F5" s="168">
        <v>41422.884666666665</v>
      </c>
    </row>
    <row r="6" spans="2:6" x14ac:dyDescent="0.3">
      <c r="B6" s="168"/>
      <c r="C6" s="168"/>
      <c r="D6" s="168"/>
      <c r="E6" s="168"/>
      <c r="F6" s="168"/>
    </row>
    <row r="7" spans="2:6" x14ac:dyDescent="0.3">
      <c r="B7" s="168"/>
      <c r="C7" s="168"/>
      <c r="D7" s="168"/>
      <c r="E7" s="168"/>
      <c r="F7" s="168"/>
    </row>
    <row r="8" spans="2:6" x14ac:dyDescent="0.3">
      <c r="B8" s="168">
        <v>0.10299999999999999</v>
      </c>
      <c r="C8" s="168">
        <v>38707.599000000002</v>
      </c>
      <c r="D8" s="168">
        <v>41272.862666666661</v>
      </c>
      <c r="E8" s="168">
        <v>37908.43</v>
      </c>
      <c r="F8" s="168">
        <v>40420.700333333334</v>
      </c>
    </row>
    <row r="9" spans="2:6" x14ac:dyDescent="0.3">
      <c r="B9" s="168"/>
      <c r="C9" s="168"/>
      <c r="D9" s="168"/>
      <c r="E9" s="168"/>
      <c r="F9" s="168"/>
    </row>
    <row r="10" spans="2:6" x14ac:dyDescent="0.3">
      <c r="B10" s="168"/>
      <c r="C10" s="168"/>
      <c r="D10" s="168"/>
      <c r="E10" s="168"/>
      <c r="F10" s="168"/>
    </row>
    <row r="11" spans="2:6" x14ac:dyDescent="0.3">
      <c r="B11" s="168">
        <v>0.30199999999999999</v>
      </c>
      <c r="C11" s="168">
        <v>36002.271000000001</v>
      </c>
      <c r="D11" s="168">
        <v>38541.273999999998</v>
      </c>
      <c r="E11" s="168">
        <v>36125.230000000003</v>
      </c>
      <c r="F11" s="168">
        <v>38541.956666666665</v>
      </c>
    </row>
    <row r="12" spans="2:6" x14ac:dyDescent="0.3">
      <c r="B12" s="168"/>
      <c r="C12" s="168"/>
      <c r="D12" s="168"/>
      <c r="E12" s="168"/>
      <c r="F12" s="168"/>
    </row>
    <row r="13" spans="2:6" x14ac:dyDescent="0.3">
      <c r="B13" s="168"/>
      <c r="C13" s="168"/>
      <c r="D13" s="168"/>
      <c r="E13" s="168"/>
      <c r="F13" s="168"/>
    </row>
    <row r="14" spans="2:6" x14ac:dyDescent="0.3">
      <c r="B14" s="168">
        <v>0.501</v>
      </c>
      <c r="C14" s="168">
        <v>34050.76</v>
      </c>
      <c r="D14" s="168">
        <v>36544.307999999997</v>
      </c>
      <c r="E14" s="168">
        <v>34923.165000000001</v>
      </c>
      <c r="F14" s="168">
        <v>37336.111333333334</v>
      </c>
    </row>
    <row r="15" spans="2:6" x14ac:dyDescent="0.3">
      <c r="B15" s="168"/>
      <c r="C15" s="168"/>
      <c r="D15" s="168"/>
      <c r="E15" s="168"/>
      <c r="F15" s="168"/>
    </row>
    <row r="16" spans="2:6" x14ac:dyDescent="0.3">
      <c r="B16" s="168"/>
      <c r="C16" s="168"/>
      <c r="D16" s="168"/>
      <c r="E16" s="168"/>
      <c r="F16" s="168"/>
    </row>
    <row r="17" spans="2:18" x14ac:dyDescent="0.3">
      <c r="B17" s="168">
        <v>0.7</v>
      </c>
      <c r="C17" s="168">
        <v>32259.361000000001</v>
      </c>
      <c r="D17" s="168">
        <v>34739.341666666667</v>
      </c>
      <c r="E17" s="168">
        <v>33592.087</v>
      </c>
      <c r="F17" s="168">
        <v>35973.206666666665</v>
      </c>
    </row>
    <row r="18" spans="2:18" x14ac:dyDescent="0.3">
      <c r="B18" s="168"/>
      <c r="C18" s="168"/>
      <c r="D18" s="168"/>
      <c r="E18" s="168"/>
      <c r="F18" s="168"/>
    </row>
    <row r="19" spans="2:18" x14ac:dyDescent="0.3">
      <c r="B19" s="168"/>
      <c r="C19" s="168"/>
      <c r="D19" s="168"/>
      <c r="E19" s="168"/>
      <c r="F19" s="168"/>
    </row>
    <row r="20" spans="2:18" x14ac:dyDescent="0.3">
      <c r="B20" s="168">
        <v>1</v>
      </c>
      <c r="C20" s="168">
        <v>30069.883000000002</v>
      </c>
      <c r="D20" s="168">
        <v>32693.766333333333</v>
      </c>
      <c r="E20" s="168">
        <v>32048.096000000001</v>
      </c>
      <c r="F20" s="168">
        <v>34512.644999999997</v>
      </c>
    </row>
    <row r="21" spans="2:18" x14ac:dyDescent="0.3">
      <c r="B21" s="168"/>
      <c r="C21" s="168"/>
      <c r="D21" s="168"/>
      <c r="E21" s="168"/>
      <c r="F21" s="168"/>
    </row>
    <row r="22" spans="2:18" x14ac:dyDescent="0.3">
      <c r="B22" s="168"/>
      <c r="C22" s="168"/>
      <c r="D22" s="168"/>
      <c r="E22" s="168"/>
      <c r="F22" s="168"/>
    </row>
    <row r="23" spans="2:18" x14ac:dyDescent="0.3">
      <c r="B23" s="168">
        <v>1.5</v>
      </c>
      <c r="C23" s="168">
        <v>27284.725999999999</v>
      </c>
      <c r="D23" s="168">
        <v>30010.731333333333</v>
      </c>
      <c r="E23" s="168">
        <v>29723.731</v>
      </c>
      <c r="F23" s="168">
        <v>32222.037</v>
      </c>
    </row>
    <row r="24" spans="2:18" x14ac:dyDescent="0.3">
      <c r="B24" s="168"/>
      <c r="C24" s="168"/>
      <c r="D24" s="168"/>
      <c r="E24" s="168"/>
      <c r="F24" s="168"/>
    </row>
    <row r="25" spans="2:18" x14ac:dyDescent="0.3">
      <c r="B25" s="168"/>
      <c r="C25" s="168"/>
      <c r="D25" s="168"/>
      <c r="E25" s="168"/>
      <c r="F25" s="168"/>
    </row>
    <row r="26" spans="2:18" x14ac:dyDescent="0.3">
      <c r="B26" s="168">
        <v>2</v>
      </c>
      <c r="C26" s="168">
        <v>25209.218000000001</v>
      </c>
      <c r="D26" s="168">
        <v>27854.283666666666</v>
      </c>
      <c r="E26" s="168">
        <v>27847.605</v>
      </c>
      <c r="F26" s="168">
        <v>30366.89333333333</v>
      </c>
    </row>
    <row r="27" spans="2:18" x14ac:dyDescent="0.3">
      <c r="B27" s="168"/>
      <c r="C27" s="168"/>
      <c r="D27" s="168"/>
      <c r="E27" s="168"/>
      <c r="F27" s="168"/>
      <c r="R27" t="s">
        <v>93</v>
      </c>
    </row>
    <row r="28" spans="2:18" x14ac:dyDescent="0.3">
      <c r="B28" s="168"/>
      <c r="C28" s="168"/>
      <c r="D28" s="168"/>
      <c r="E28" s="168"/>
      <c r="F28" s="168"/>
    </row>
    <row r="29" spans="2:18" x14ac:dyDescent="0.3">
      <c r="B29" s="168">
        <v>3</v>
      </c>
      <c r="C29" s="168">
        <v>21939.02</v>
      </c>
      <c r="D29" s="168">
        <v>24496.727333333332</v>
      </c>
      <c r="E29" s="168">
        <v>24737.838</v>
      </c>
      <c r="F29" s="168">
        <v>27188.951666666671</v>
      </c>
    </row>
    <row r="30" spans="2:18" x14ac:dyDescent="0.3">
      <c r="B30" s="168"/>
      <c r="C30" s="168"/>
      <c r="D30" s="168"/>
      <c r="E30" s="168"/>
      <c r="F30" s="168"/>
    </row>
    <row r="31" spans="2:18" x14ac:dyDescent="0.3">
      <c r="B31" s="168"/>
      <c r="C31" s="168"/>
      <c r="D31" s="168"/>
      <c r="E31" s="168"/>
      <c r="F31" s="168"/>
    </row>
    <row r="32" spans="2:18" x14ac:dyDescent="0.3">
      <c r="B32" s="168">
        <v>5</v>
      </c>
      <c r="C32" s="168">
        <v>18164.736000000001</v>
      </c>
      <c r="D32" s="168">
        <v>20357.300333333333</v>
      </c>
      <c r="E32" s="168">
        <v>20660</v>
      </c>
      <c r="F32" s="168">
        <v>23038.954666666668</v>
      </c>
    </row>
    <row r="33" spans="2:6" x14ac:dyDescent="0.3">
      <c r="B33" s="168"/>
      <c r="C33" s="168"/>
      <c r="D33" s="168"/>
      <c r="E33" s="168"/>
      <c r="F33" s="168"/>
    </row>
    <row r="34" spans="2:6" x14ac:dyDescent="0.3">
      <c r="B34" s="168"/>
      <c r="C34" s="168"/>
      <c r="D34" s="168"/>
      <c r="E34" s="168"/>
      <c r="F34" s="168"/>
    </row>
    <row r="35" spans="2:6" x14ac:dyDescent="0.3">
      <c r="B35" s="168">
        <v>8</v>
      </c>
      <c r="C35" s="168">
        <v>15009.308999999999</v>
      </c>
      <c r="D35" s="168">
        <v>16928.952999999998</v>
      </c>
      <c r="E35" s="168">
        <v>16977.113000000001</v>
      </c>
      <c r="F35" s="168">
        <v>19072.142666666667</v>
      </c>
    </row>
    <row r="36" spans="2:6" x14ac:dyDescent="0.3">
      <c r="B36" s="168"/>
      <c r="C36" s="168"/>
      <c r="D36" s="168"/>
      <c r="E36" s="168"/>
      <c r="F36" s="168"/>
    </row>
    <row r="37" spans="2:6" x14ac:dyDescent="0.3">
      <c r="B37" s="168"/>
      <c r="C37" s="168"/>
      <c r="D37" s="168"/>
      <c r="E37" s="168"/>
      <c r="F37" s="168"/>
    </row>
    <row r="38" spans="2:6" x14ac:dyDescent="0.3">
      <c r="B38" s="168">
        <v>10</v>
      </c>
      <c r="C38" s="168">
        <v>13629.395</v>
      </c>
      <c r="D38" s="168">
        <v>15164.225666666665</v>
      </c>
      <c r="E38" s="168">
        <v>15386.351000000001</v>
      </c>
      <c r="F38" s="168">
        <v>17235.121666666666</v>
      </c>
    </row>
    <row r="39" spans="2:6" x14ac:dyDescent="0.3">
      <c r="B39" s="168"/>
      <c r="C39" s="168"/>
      <c r="D39" s="168"/>
      <c r="E39" s="168"/>
      <c r="F39" s="168"/>
    </row>
    <row r="40" spans="2:6" x14ac:dyDescent="0.3">
      <c r="B40" s="168"/>
      <c r="C40" s="168"/>
      <c r="D40" s="168"/>
      <c r="E40" s="168"/>
      <c r="F40" s="168"/>
    </row>
    <row r="41" spans="2:6" x14ac:dyDescent="0.3">
      <c r="B41" s="168">
        <v>15</v>
      </c>
      <c r="C41" s="168">
        <v>10968.446</v>
      </c>
      <c r="D41" s="168">
        <v>12185.551666666666</v>
      </c>
      <c r="E41" s="168">
        <v>12443.204</v>
      </c>
      <c r="F41" s="168">
        <v>13981.300000000001</v>
      </c>
    </row>
    <row r="42" spans="2:6" x14ac:dyDescent="0.3">
      <c r="B42" s="168"/>
      <c r="C42" s="168"/>
      <c r="D42" s="168"/>
      <c r="E42" s="168"/>
      <c r="F42" s="168"/>
    </row>
    <row r="43" spans="2:6" x14ac:dyDescent="0.3">
      <c r="B43" s="168"/>
      <c r="C43" s="168"/>
      <c r="D43" s="168"/>
      <c r="E43" s="168"/>
      <c r="F43" s="168"/>
    </row>
    <row r="44" spans="2:6" x14ac:dyDescent="0.3">
      <c r="B44" s="168">
        <v>20</v>
      </c>
      <c r="C44" s="168">
        <v>8954.3819999999996</v>
      </c>
      <c r="D44" s="168">
        <v>9888.7726666666658</v>
      </c>
      <c r="E44" s="168">
        <v>10563.089</v>
      </c>
      <c r="F44" s="168">
        <v>11986.444333333333</v>
      </c>
    </row>
    <row r="45" spans="2:6" x14ac:dyDescent="0.3">
      <c r="B45" s="168"/>
      <c r="C45" s="168"/>
      <c r="D45" s="168"/>
      <c r="E45" s="168"/>
      <c r="F45" s="168"/>
    </row>
    <row r="46" spans="2:6" x14ac:dyDescent="0.3">
      <c r="B46" s="168"/>
      <c r="C46" s="168"/>
      <c r="D46" s="168"/>
      <c r="E46" s="168"/>
      <c r="F46" s="168"/>
    </row>
    <row r="47" spans="2:6" x14ac:dyDescent="0.3">
      <c r="B47" s="168">
        <v>25</v>
      </c>
      <c r="C47" s="168">
        <v>7676.7389999999996</v>
      </c>
      <c r="D47" s="168">
        <v>8444.1253333333352</v>
      </c>
      <c r="E47" s="168">
        <v>9013.982</v>
      </c>
      <c r="F47" s="168">
        <v>10177.164666666666</v>
      </c>
    </row>
    <row r="48" spans="2:6" x14ac:dyDescent="0.3">
      <c r="B48" s="168"/>
      <c r="C48" s="168"/>
      <c r="D48" s="168"/>
      <c r="E48" s="168"/>
      <c r="F48" s="168"/>
    </row>
    <row r="49" spans="2:6" x14ac:dyDescent="0.3">
      <c r="B49" s="168"/>
      <c r="C49" s="168"/>
      <c r="D49" s="168"/>
      <c r="E49" s="168"/>
      <c r="F49" s="168"/>
    </row>
  </sheetData>
  <mergeCells count="75">
    <mergeCell ref="F44:F46"/>
    <mergeCell ref="F47:F49"/>
    <mergeCell ref="F23:F25"/>
    <mergeCell ref="F26:F28"/>
    <mergeCell ref="F29:F31"/>
    <mergeCell ref="F32:F34"/>
    <mergeCell ref="F38:F40"/>
    <mergeCell ref="F41:F43"/>
    <mergeCell ref="E38:E40"/>
    <mergeCell ref="E41:E43"/>
    <mergeCell ref="E44:E46"/>
    <mergeCell ref="E47:E49"/>
    <mergeCell ref="F5:F7"/>
    <mergeCell ref="F8:F10"/>
    <mergeCell ref="F11:F13"/>
    <mergeCell ref="F14:F16"/>
    <mergeCell ref="F17:F19"/>
    <mergeCell ref="F20:F22"/>
    <mergeCell ref="E5:E7"/>
    <mergeCell ref="E17:E19"/>
    <mergeCell ref="E20:E22"/>
    <mergeCell ref="E23:E25"/>
    <mergeCell ref="E26:E28"/>
    <mergeCell ref="E29:E31"/>
    <mergeCell ref="D29:D31"/>
    <mergeCell ref="D32:D34"/>
    <mergeCell ref="D38:D40"/>
    <mergeCell ref="D41:D43"/>
    <mergeCell ref="D44:D46"/>
    <mergeCell ref="D47:D49"/>
    <mergeCell ref="D5:D7"/>
    <mergeCell ref="D8:D10"/>
    <mergeCell ref="D17:D19"/>
    <mergeCell ref="D20:D22"/>
    <mergeCell ref="D23:D25"/>
    <mergeCell ref="D26:D28"/>
    <mergeCell ref="B44:B46"/>
    <mergeCell ref="C44:C46"/>
    <mergeCell ref="B47:B49"/>
    <mergeCell ref="C47:C49"/>
    <mergeCell ref="B38:B40"/>
    <mergeCell ref="C38:C40"/>
    <mergeCell ref="B41:B43"/>
    <mergeCell ref="C41:C43"/>
    <mergeCell ref="B35:B37"/>
    <mergeCell ref="C35:C37"/>
    <mergeCell ref="D35:D37"/>
    <mergeCell ref="F35:F37"/>
    <mergeCell ref="E32:E34"/>
    <mergeCell ref="E35:E37"/>
    <mergeCell ref="B29:B31"/>
    <mergeCell ref="C29:C31"/>
    <mergeCell ref="B32:B34"/>
    <mergeCell ref="C32:C34"/>
    <mergeCell ref="B23:B25"/>
    <mergeCell ref="C23:C25"/>
    <mergeCell ref="B26:B28"/>
    <mergeCell ref="C26:C28"/>
    <mergeCell ref="B17:B19"/>
    <mergeCell ref="C17:C19"/>
    <mergeCell ref="B20:B22"/>
    <mergeCell ref="C20:C22"/>
    <mergeCell ref="E8:E10"/>
    <mergeCell ref="B11:B13"/>
    <mergeCell ref="C11:C13"/>
    <mergeCell ref="D11:D13"/>
    <mergeCell ref="E11:E13"/>
    <mergeCell ref="B14:B16"/>
    <mergeCell ref="C14:C16"/>
    <mergeCell ref="D14:D16"/>
    <mergeCell ref="E14:E16"/>
    <mergeCell ref="B5:B7"/>
    <mergeCell ref="C5:C7"/>
    <mergeCell ref="B8:B10"/>
    <mergeCell ref="C8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workbookViewId="0">
      <selection activeCell="M33" sqref="M33"/>
    </sheetView>
  </sheetViews>
  <sheetFormatPr baseColWidth="10" defaultColWidth="11.44140625" defaultRowHeight="14.4" x14ac:dyDescent="0.3"/>
  <cols>
    <col min="1" max="6" width="11.44140625" style="24"/>
    <col min="7" max="9" width="12.33203125" style="25" customWidth="1"/>
    <col min="10" max="11" width="11.44140625" style="25"/>
    <col min="12" max="16384" width="11.44140625" style="24"/>
  </cols>
  <sheetData>
    <row r="1" spans="1:23" s="25" customFormat="1" x14ac:dyDescent="0.3">
      <c r="B1" s="30"/>
      <c r="L1" s="168" t="s">
        <v>36</v>
      </c>
      <c r="M1" s="168"/>
      <c r="N1" s="168"/>
      <c r="O1" s="24"/>
    </row>
    <row r="2" spans="1:23" s="25" customFormat="1" ht="15" x14ac:dyDescent="0.25">
      <c r="L2">
        <v>41858.392999999996</v>
      </c>
      <c r="M2">
        <v>129.66</v>
      </c>
      <c r="N2" s="24"/>
      <c r="O2" s="24"/>
    </row>
    <row r="3" spans="1:23" s="25" customFormat="1" ht="15" x14ac:dyDescent="0.25">
      <c r="L3">
        <v>41862.49</v>
      </c>
      <c r="M3">
        <v>129.93100000000001</v>
      </c>
      <c r="N3" s="24">
        <f>AVERAGE(L2:L4)</f>
        <v>41869.22</v>
      </c>
      <c r="O3" s="26">
        <f>(N3-E7)/E7</f>
        <v>1.2514162040858975E-3</v>
      </c>
    </row>
    <row r="4" spans="1:23" ht="15" x14ac:dyDescent="0.25">
      <c r="L4">
        <v>41886.777000000002</v>
      </c>
      <c r="M4">
        <v>131.744</v>
      </c>
    </row>
    <row r="6" spans="1:23" ht="57.6" x14ac:dyDescent="0.3">
      <c r="B6" s="24" t="s">
        <v>27</v>
      </c>
      <c r="C6" s="24" t="s">
        <v>28</v>
      </c>
      <c r="D6" s="24" t="s">
        <v>29</v>
      </c>
      <c r="E6" s="24" t="s">
        <v>30</v>
      </c>
      <c r="F6" s="24" t="s">
        <v>31</v>
      </c>
      <c r="G6" s="25" t="s">
        <v>40</v>
      </c>
      <c r="H6" s="25" t="s">
        <v>39</v>
      </c>
      <c r="I6" s="25" t="s">
        <v>41</v>
      </c>
      <c r="J6" s="25" t="s">
        <v>39</v>
      </c>
    </row>
    <row r="7" spans="1:23" x14ac:dyDescent="0.3">
      <c r="A7" s="45"/>
      <c r="B7" s="166">
        <v>0</v>
      </c>
      <c r="C7" s="44">
        <v>41778.716</v>
      </c>
      <c r="D7" s="44">
        <v>133.75299999999999</v>
      </c>
      <c r="E7" s="165">
        <f>AVERAGE(C7:C9)</f>
        <v>41816.889666666662</v>
      </c>
      <c r="F7" s="165">
        <f>STDEV(C7:C9)</f>
        <v>37.168491714533168</v>
      </c>
      <c r="G7" s="171">
        <f>($O$28*E7*E7*E7)+($O$29*E7*E7)+($O$30*E7)+$O$31</f>
        <v>-2.4192794844562826E-2</v>
      </c>
      <c r="H7" s="35"/>
      <c r="N7" s="33"/>
      <c r="O7" s="34"/>
    </row>
    <row r="8" spans="1:23" x14ac:dyDescent="0.3">
      <c r="A8" s="45"/>
      <c r="B8" s="166"/>
      <c r="C8" s="44">
        <v>41852.964</v>
      </c>
      <c r="D8" s="44">
        <v>136.80799999999999</v>
      </c>
      <c r="E8" s="165"/>
      <c r="F8" s="165"/>
      <c r="G8" s="171"/>
      <c r="H8" s="36"/>
      <c r="N8" s="33"/>
      <c r="O8" s="34"/>
    </row>
    <row r="9" spans="1:23" x14ac:dyDescent="0.3">
      <c r="A9" s="45"/>
      <c r="B9" s="166"/>
      <c r="C9" s="44">
        <v>41818.989000000001</v>
      </c>
      <c r="D9" s="44">
        <v>131.56399999999999</v>
      </c>
      <c r="E9" s="165"/>
      <c r="F9" s="165"/>
      <c r="G9" s="171"/>
      <c r="H9" s="36"/>
    </row>
    <row r="10" spans="1:23" x14ac:dyDescent="0.3">
      <c r="A10" s="45"/>
      <c r="B10" s="166">
        <v>0.10299999999999999</v>
      </c>
      <c r="C10" s="44">
        <v>40396.49</v>
      </c>
      <c r="D10" s="44">
        <v>167.02199999999999</v>
      </c>
      <c r="E10" s="165">
        <f>AVERAGE(C10:C12)</f>
        <v>40432.651666666665</v>
      </c>
      <c r="F10" s="165">
        <f t="shared" ref="F10" si="0">STDEV(C10:C12)</f>
        <v>36.920564355563151</v>
      </c>
      <c r="G10" s="171">
        <f>($O$28*E10*E10*E10)+($O$29*E10*E10)+($O$30*E10)+$O$31</f>
        <v>0.1025148227697521</v>
      </c>
      <c r="H10" s="173">
        <f>(G10-B10)/B10</f>
        <v>-4.7104585460960536E-3</v>
      </c>
    </row>
    <row r="11" spans="1:23" x14ac:dyDescent="0.3">
      <c r="A11" s="45"/>
      <c r="B11" s="166"/>
      <c r="C11" s="44">
        <v>40470.286999999997</v>
      </c>
      <c r="D11" s="44">
        <v>171.77799999999999</v>
      </c>
      <c r="E11" s="165"/>
      <c r="F11" s="165"/>
      <c r="G11" s="171"/>
      <c r="H11" s="173"/>
      <c r="I11" s="26"/>
      <c r="N11" s="168" t="s">
        <v>37</v>
      </c>
      <c r="O11" s="168"/>
      <c r="P11" s="168"/>
      <c r="U11" s="168" t="s">
        <v>38</v>
      </c>
      <c r="V11" s="168"/>
      <c r="W11" s="168"/>
    </row>
    <row r="12" spans="1:23" x14ac:dyDescent="0.3">
      <c r="A12" s="45"/>
      <c r="B12" s="166"/>
      <c r="C12" s="44">
        <v>40431.178</v>
      </c>
      <c r="D12" s="44">
        <v>165.268</v>
      </c>
      <c r="E12" s="165"/>
      <c r="F12" s="165"/>
      <c r="G12" s="171"/>
      <c r="H12" s="173"/>
    </row>
    <row r="13" spans="1:23" x14ac:dyDescent="0.3">
      <c r="A13" s="45"/>
      <c r="B13" s="166">
        <v>0.30199999999999999</v>
      </c>
      <c r="C13" s="44">
        <v>37746.442000000003</v>
      </c>
      <c r="D13" s="44">
        <v>162.429</v>
      </c>
      <c r="E13" s="165">
        <f>AVERAGE(C13:C15)</f>
        <v>37743.272000000004</v>
      </c>
      <c r="F13" s="165">
        <f t="shared" ref="F13" si="1">STDEV(C13:C15)</f>
        <v>33.926256793226024</v>
      </c>
      <c r="G13" s="171">
        <f>($O$28*E13*E13*E13)+($O$29*E13*E13)+($O$30*E13)+$O$31</f>
        <v>0.32460091891926268</v>
      </c>
      <c r="H13" s="173">
        <f>(G13-B13)/B13</f>
        <v>7.4837479865108247E-2</v>
      </c>
    </row>
    <row r="14" spans="1:23" x14ac:dyDescent="0.3">
      <c r="A14" s="45"/>
      <c r="B14" s="166"/>
      <c r="C14" s="44">
        <v>37775.502</v>
      </c>
      <c r="D14" s="44">
        <v>159.69399999999999</v>
      </c>
      <c r="E14" s="165"/>
      <c r="F14" s="165"/>
      <c r="G14" s="171"/>
      <c r="H14" s="173"/>
      <c r="I14" s="26"/>
    </row>
    <row r="15" spans="1:23" x14ac:dyDescent="0.3">
      <c r="A15" s="45"/>
      <c r="B15" s="166"/>
      <c r="C15" s="44">
        <v>37707.872000000003</v>
      </c>
      <c r="D15" s="44">
        <v>159.13200000000001</v>
      </c>
      <c r="E15" s="165"/>
      <c r="F15" s="165"/>
      <c r="G15" s="171"/>
      <c r="H15" s="173"/>
    </row>
    <row r="16" spans="1:23" x14ac:dyDescent="0.3">
      <c r="A16" s="45"/>
      <c r="B16" s="166">
        <v>0.501</v>
      </c>
      <c r="C16" s="44">
        <v>35567.887999999999</v>
      </c>
      <c r="D16" s="44">
        <v>142.42400000000001</v>
      </c>
      <c r="E16" s="165">
        <f>AVERAGE(C16:C18)</f>
        <v>35597.777999999998</v>
      </c>
      <c r="F16" s="165">
        <f t="shared" ref="F16" si="2">STDEV(C16:C18)</f>
        <v>31.09054383570879</v>
      </c>
      <c r="G16" s="171">
        <f>($O$28*E16*E16*E16)+($O$29*E16*E16)+($O$30*E16)+$O$31</f>
        <v>0.50767924030249745</v>
      </c>
      <c r="H16" s="173">
        <f>(G16-B16)/B16</f>
        <v>1.3331816971052788E-2</v>
      </c>
    </row>
    <row r="17" spans="1:22" x14ac:dyDescent="0.3">
      <c r="A17" s="45"/>
      <c r="B17" s="166"/>
      <c r="C17" s="44">
        <v>35629.944000000003</v>
      </c>
      <c r="D17" s="44">
        <v>146.10300000000001</v>
      </c>
      <c r="E17" s="165"/>
      <c r="F17" s="165"/>
      <c r="G17" s="171"/>
      <c r="H17" s="173"/>
      <c r="I17" s="26"/>
    </row>
    <row r="18" spans="1:22" x14ac:dyDescent="0.3">
      <c r="A18" s="45"/>
      <c r="B18" s="166"/>
      <c r="C18" s="44">
        <v>35595.502</v>
      </c>
      <c r="D18" s="44">
        <v>141.464</v>
      </c>
      <c r="E18" s="165"/>
      <c r="F18" s="165"/>
      <c r="G18" s="171"/>
      <c r="H18" s="173"/>
    </row>
    <row r="19" spans="1:22" x14ac:dyDescent="0.3">
      <c r="A19" s="45"/>
      <c r="B19" s="166">
        <v>0.7</v>
      </c>
      <c r="C19" s="44">
        <v>33711.142999999996</v>
      </c>
      <c r="D19" s="44">
        <v>156.577</v>
      </c>
      <c r="E19" s="165">
        <f t="shared" ref="E19" si="3">AVERAGE(C19:C21)</f>
        <v>33742.129333333338</v>
      </c>
      <c r="F19" s="165">
        <f t="shared" ref="F19" si="4">STDEV(C19:C21)</f>
        <v>32.31248427981896</v>
      </c>
      <c r="G19" s="171">
        <f>($O$28*E19*E19*E19)+($O$29*E19*E19)+($O$30*E19)+$O$31</f>
        <v>0.69236213114253431</v>
      </c>
      <c r="H19" s="173">
        <f>(G19-B19)/B19</f>
        <v>-1.0911241224950925E-2</v>
      </c>
    </row>
    <row r="20" spans="1:22" x14ac:dyDescent="0.3">
      <c r="A20" s="45"/>
      <c r="B20" s="166"/>
      <c r="C20" s="44">
        <v>33775.622000000003</v>
      </c>
      <c r="D20" s="44">
        <v>159.85</v>
      </c>
      <c r="E20" s="165"/>
      <c r="F20" s="165"/>
      <c r="G20" s="171"/>
      <c r="H20" s="173"/>
      <c r="I20" s="26"/>
    </row>
    <row r="21" spans="1:22" x14ac:dyDescent="0.3">
      <c r="A21" s="45"/>
      <c r="B21" s="166"/>
      <c r="C21" s="44">
        <v>33739.623</v>
      </c>
      <c r="D21" s="44">
        <v>156.86500000000001</v>
      </c>
      <c r="E21" s="165"/>
      <c r="F21" s="165"/>
      <c r="G21" s="171"/>
      <c r="H21" s="173"/>
    </row>
    <row r="22" spans="1:22" x14ac:dyDescent="0.3">
      <c r="A22" s="45"/>
      <c r="B22" s="166">
        <v>1</v>
      </c>
      <c r="C22" s="44">
        <v>31467.411</v>
      </c>
      <c r="D22" s="44">
        <v>140.32400000000001</v>
      </c>
      <c r="E22" s="165">
        <f t="shared" ref="E22" si="5">AVERAGE(C22:C24)</f>
        <v>31494.653666666665</v>
      </c>
      <c r="F22" s="165">
        <f t="shared" ref="F22" si="6">STDEV(C22:C24)</f>
        <v>26.759830891343306</v>
      </c>
      <c r="G22" s="171">
        <f>($O$28*E22*E22*E22)+($O$29*E22*E22)+($O$30*E22)+$O$31</f>
        <v>0.97440118169448553</v>
      </c>
      <c r="H22" s="173">
        <f>(G22-B22)/B22</f>
        <v>-2.559881830551447E-2</v>
      </c>
    </row>
    <row r="23" spans="1:22" x14ac:dyDescent="0.3">
      <c r="A23" s="45"/>
      <c r="B23" s="166"/>
      <c r="C23" s="44">
        <v>31520.902999999998</v>
      </c>
      <c r="D23" s="44">
        <v>140.023</v>
      </c>
      <c r="E23" s="165"/>
      <c r="F23" s="165"/>
      <c r="G23" s="171"/>
      <c r="H23" s="173"/>
      <c r="I23" s="26"/>
    </row>
    <row r="24" spans="1:22" x14ac:dyDescent="0.3">
      <c r="A24" s="45"/>
      <c r="B24" s="166"/>
      <c r="C24" s="44">
        <v>31495.647000000001</v>
      </c>
      <c r="D24" s="44">
        <v>138.82</v>
      </c>
      <c r="E24" s="165"/>
      <c r="F24" s="165"/>
      <c r="G24" s="171"/>
      <c r="H24" s="173"/>
    </row>
    <row r="25" spans="1:22" x14ac:dyDescent="0.3">
      <c r="A25" s="45"/>
      <c r="B25" s="166">
        <v>1.5</v>
      </c>
      <c r="C25" s="44">
        <v>28622.105</v>
      </c>
      <c r="D25" s="44">
        <v>123.285</v>
      </c>
      <c r="E25" s="165">
        <f t="shared" ref="E25" si="7">AVERAGE(C25:C27)</f>
        <v>28640.544666666668</v>
      </c>
      <c r="F25" s="165">
        <f t="shared" ref="F25" si="8">STDEV(C25:C27)</f>
        <v>21.586502271867687</v>
      </c>
      <c r="G25" s="171">
        <f>($O$28*E25*E25*E25)+($O$29*E25*E25)+($O$30*E25)+$O$31</f>
        <v>1.4698029929849739</v>
      </c>
      <c r="H25" s="173">
        <f>(G25-B25)/B25</f>
        <v>-2.013133801001743E-2</v>
      </c>
    </row>
    <row r="26" spans="1:22" x14ac:dyDescent="0.3">
      <c r="A26" s="45"/>
      <c r="B26" s="166"/>
      <c r="C26" s="44">
        <v>28664.289000000001</v>
      </c>
      <c r="D26" s="44">
        <v>123.532</v>
      </c>
      <c r="E26" s="165"/>
      <c r="F26" s="165"/>
      <c r="G26" s="171"/>
      <c r="H26" s="173"/>
      <c r="I26" s="26"/>
    </row>
    <row r="27" spans="1:22" x14ac:dyDescent="0.3">
      <c r="A27" s="45"/>
      <c r="B27" s="166"/>
      <c r="C27" s="44">
        <v>28635.24</v>
      </c>
      <c r="D27" s="44">
        <v>123.99</v>
      </c>
      <c r="E27" s="165"/>
      <c r="F27" s="165"/>
      <c r="G27" s="171"/>
      <c r="H27" s="173"/>
    </row>
    <row r="28" spans="1:22" x14ac:dyDescent="0.3">
      <c r="A28" s="45"/>
      <c r="B28" s="166">
        <v>2</v>
      </c>
      <c r="C28" s="44">
        <v>26437.600999999999</v>
      </c>
      <c r="D28" s="44">
        <v>138.768</v>
      </c>
      <c r="E28" s="165">
        <f t="shared" ref="E28" si="9">AVERAGE(C28:C30)</f>
        <v>26460.421000000002</v>
      </c>
      <c r="F28" s="165">
        <f t="shared" ref="F28" si="10">STDEV(C28:C30)</f>
        <v>21.962692480659882</v>
      </c>
      <c r="G28" s="171">
        <f>($O$28*E28*E28*E28)+($O$29*E28*E28)+($O$30*E28)+$O$31</f>
        <v>1.9872335321673695</v>
      </c>
      <c r="H28" s="173">
        <f>(G28-B28)/B28</f>
        <v>-6.3832339163152341E-3</v>
      </c>
      <c r="N28" s="32" t="s">
        <v>32</v>
      </c>
      <c r="O28" s="38">
        <v>-4.4509999999999999E-13</v>
      </c>
      <c r="U28" s="39" t="s">
        <v>32</v>
      </c>
      <c r="V28" s="40">
        <v>-1.4149999999999999E-11</v>
      </c>
    </row>
    <row r="29" spans="1:22" x14ac:dyDescent="0.3">
      <c r="A29" s="45"/>
      <c r="B29" s="166"/>
      <c r="C29" s="44">
        <v>26481.412</v>
      </c>
      <c r="D29" s="44">
        <v>140.083</v>
      </c>
      <c r="E29" s="165"/>
      <c r="F29" s="165"/>
      <c r="G29" s="171"/>
      <c r="H29" s="173"/>
      <c r="I29" s="26"/>
      <c r="N29" s="32" t="s">
        <v>33</v>
      </c>
      <c r="O29" s="38">
        <v>5.121E-8</v>
      </c>
      <c r="U29" s="39" t="s">
        <v>33</v>
      </c>
      <c r="V29" s="40">
        <v>7.4399999999999999E-7</v>
      </c>
    </row>
    <row r="30" spans="1:22" x14ac:dyDescent="0.3">
      <c r="A30" s="45"/>
      <c r="B30" s="166"/>
      <c r="C30" s="44">
        <v>26462.25</v>
      </c>
      <c r="D30" s="44">
        <v>139.875</v>
      </c>
      <c r="E30" s="165"/>
      <c r="F30" s="165"/>
      <c r="G30" s="171"/>
      <c r="H30" s="173"/>
      <c r="N30" s="32" t="s">
        <v>34</v>
      </c>
      <c r="O30" s="38">
        <v>-2.0449999999999999E-3</v>
      </c>
      <c r="U30" s="39" t="s">
        <v>34</v>
      </c>
      <c r="V30" s="40">
        <v>-1.3899999999999999E-2</v>
      </c>
    </row>
    <row r="31" spans="1:22" x14ac:dyDescent="0.3">
      <c r="A31" s="45"/>
      <c r="B31" s="166">
        <v>3</v>
      </c>
      <c r="C31" s="44">
        <v>23181.114000000001</v>
      </c>
      <c r="D31" s="44">
        <v>148.29499999999999</v>
      </c>
      <c r="E31" s="165">
        <f t="shared" ref="E31" si="11">AVERAGE(C31:C33)</f>
        <v>23198.697333333334</v>
      </c>
      <c r="F31" s="165">
        <f t="shared" ref="F31" si="12">STDEV(C31:C33)</f>
        <v>16.798115142279606</v>
      </c>
      <c r="G31" s="171">
        <f>($O$28*E31*E31*E31)+($O$29*E31*E31)+($O$30*E31)+$O$31</f>
        <v>3.0517368292797791</v>
      </c>
      <c r="H31" s="173">
        <f>(G31-B31)/B31</f>
        <v>1.7245609759926357E-2</v>
      </c>
      <c r="I31" s="165"/>
      <c r="N31" s="32" t="s">
        <v>35</v>
      </c>
      <c r="O31" s="38">
        <v>28.49</v>
      </c>
      <c r="U31" s="39" t="s">
        <v>35</v>
      </c>
      <c r="V31" s="40">
        <v>97.75</v>
      </c>
    </row>
    <row r="32" spans="1:22" x14ac:dyDescent="0.3">
      <c r="A32" s="45"/>
      <c r="B32" s="166"/>
      <c r="C32" s="44">
        <v>23214.580999999998</v>
      </c>
      <c r="D32" s="44">
        <v>148.53700000000001</v>
      </c>
      <c r="E32" s="165"/>
      <c r="F32" s="165"/>
      <c r="G32" s="171"/>
      <c r="H32" s="173"/>
      <c r="I32" s="165"/>
      <c r="J32" s="26"/>
      <c r="N32" s="27"/>
    </row>
    <row r="33" spans="1:10" x14ac:dyDescent="0.3">
      <c r="A33" s="45"/>
      <c r="B33" s="166"/>
      <c r="C33" s="44">
        <v>23200.397000000001</v>
      </c>
      <c r="D33" s="44">
        <v>146.292</v>
      </c>
      <c r="E33" s="165"/>
      <c r="F33" s="165"/>
      <c r="G33" s="171"/>
      <c r="H33" s="173"/>
      <c r="I33" s="165"/>
      <c r="J33" s="26"/>
    </row>
    <row r="34" spans="1:10" x14ac:dyDescent="0.3">
      <c r="A34" s="45"/>
      <c r="B34" s="166">
        <v>5</v>
      </c>
      <c r="C34" s="44">
        <v>19141.591</v>
      </c>
      <c r="D34" s="44">
        <v>117.17</v>
      </c>
      <c r="E34" s="165">
        <f t="shared" ref="E34" si="13">AVERAGE(C34:C36)</f>
        <v>19156.118666666665</v>
      </c>
      <c r="F34" s="165">
        <f t="shared" ref="F34" si="14">STDEV(C34:C36)</f>
        <v>15.68326995027868</v>
      </c>
      <c r="G34" s="171">
        <f>($O$28*E34*E34*E34)+($O$29*E34*E34)+($O$30*E34)+$O$31</f>
        <v>4.9787823609540993</v>
      </c>
      <c r="H34" s="173">
        <f>(G34-B34)/B34</f>
        <v>-4.2435278091801365E-3</v>
      </c>
      <c r="I34" s="165">
        <f>($V$28*E34*E34*E34)+($V$29*E34*E34)+($V$30*E34)+$V$31</f>
        <v>5.0288764004314999</v>
      </c>
      <c r="J34" s="172">
        <f>(I34-B34)/B34</f>
        <v>5.7752800862999722E-3</v>
      </c>
    </row>
    <row r="35" spans="1:10" x14ac:dyDescent="0.3">
      <c r="A35" s="45"/>
      <c r="B35" s="166"/>
      <c r="C35" s="44">
        <v>19172.745999999999</v>
      </c>
      <c r="D35" s="44">
        <v>117.136</v>
      </c>
      <c r="E35" s="165"/>
      <c r="F35" s="165"/>
      <c r="G35" s="171"/>
      <c r="H35" s="173"/>
      <c r="I35" s="165"/>
      <c r="J35" s="172"/>
    </row>
    <row r="36" spans="1:10" x14ac:dyDescent="0.3">
      <c r="A36" s="45"/>
      <c r="B36" s="166"/>
      <c r="C36" s="44">
        <v>19154.019</v>
      </c>
      <c r="D36" s="44">
        <v>118.56100000000001</v>
      </c>
      <c r="E36" s="165"/>
      <c r="F36" s="165"/>
      <c r="G36" s="171"/>
      <c r="H36" s="173"/>
      <c r="I36" s="165"/>
      <c r="J36" s="172"/>
    </row>
    <row r="37" spans="1:10" x14ac:dyDescent="0.3">
      <c r="A37" s="45"/>
      <c r="B37" s="167">
        <v>8</v>
      </c>
      <c r="C37" s="22">
        <v>15806.897000000001</v>
      </c>
      <c r="D37" s="22">
        <v>117.01900000000001</v>
      </c>
      <c r="E37" s="165">
        <f t="shared" ref="E37:E49" si="15">AVERAGE(C37:C39)</f>
        <v>15807.663666666667</v>
      </c>
      <c r="F37" s="165">
        <f t="shared" ref="F37:F49" si="16">STDEV(C37:C39)</f>
        <v>9.7636015042264379</v>
      </c>
      <c r="G37" s="165"/>
      <c r="I37" s="169">
        <f>($V$28*E37*E37*E37)+($V$29*E37*E37)+($V$30*E37)+$V$31</f>
        <v>8.0425868538710859</v>
      </c>
      <c r="J37" s="170">
        <f>(I37-B37)/B37</f>
        <v>5.3233567338857313E-3</v>
      </c>
    </row>
    <row r="38" spans="1:10" x14ac:dyDescent="0.3">
      <c r="A38" s="45"/>
      <c r="B38" s="167"/>
      <c r="C38" s="22">
        <v>15798.306</v>
      </c>
      <c r="D38" s="22">
        <v>116.02</v>
      </c>
      <c r="E38" s="165"/>
      <c r="F38" s="165"/>
      <c r="G38" s="165"/>
      <c r="I38" s="169"/>
      <c r="J38" s="170"/>
    </row>
    <row r="39" spans="1:10" x14ac:dyDescent="0.3">
      <c r="A39" s="45"/>
      <c r="B39" s="167"/>
      <c r="C39" s="22">
        <v>15817.788</v>
      </c>
      <c r="D39" s="22">
        <v>113.331</v>
      </c>
      <c r="E39" s="165"/>
      <c r="F39" s="165"/>
      <c r="G39" s="165"/>
      <c r="I39" s="169"/>
      <c r="J39" s="170"/>
    </row>
    <row r="40" spans="1:10" x14ac:dyDescent="0.3">
      <c r="A40" s="45"/>
      <c r="B40" s="167">
        <v>10</v>
      </c>
      <c r="C40" s="22">
        <v>14188.868</v>
      </c>
      <c r="D40" s="22">
        <v>114.111</v>
      </c>
      <c r="E40" s="165">
        <f t="shared" si="15"/>
        <v>14193.860999999999</v>
      </c>
      <c r="F40" s="165">
        <f t="shared" si="16"/>
        <v>6.1551861872726708</v>
      </c>
      <c r="G40" s="165"/>
      <c r="I40" s="169">
        <f>($V$28*E40*E40*E40)+($V$29*E40*E40)+($V$30*E40)+$V$31</f>
        <v>9.8828051056023725</v>
      </c>
      <c r="J40" s="170">
        <f>(I40-B40)/B40</f>
        <v>-1.1719489439762754E-2</v>
      </c>
    </row>
    <row r="41" spans="1:10" x14ac:dyDescent="0.3">
      <c r="A41" s="45"/>
      <c r="B41" s="167"/>
      <c r="C41" s="22">
        <v>14191.977000000001</v>
      </c>
      <c r="D41" s="22">
        <v>110.61499999999999</v>
      </c>
      <c r="E41" s="165"/>
      <c r="F41" s="165"/>
      <c r="G41" s="165"/>
      <c r="I41" s="169"/>
      <c r="J41" s="170"/>
    </row>
    <row r="42" spans="1:10" x14ac:dyDescent="0.3">
      <c r="A42" s="45"/>
      <c r="B42" s="167"/>
      <c r="C42" s="22">
        <v>14200.737999999999</v>
      </c>
      <c r="D42" s="22">
        <v>111.057</v>
      </c>
      <c r="E42" s="165"/>
      <c r="F42" s="165"/>
      <c r="G42" s="165"/>
      <c r="I42" s="169"/>
      <c r="J42" s="170"/>
    </row>
    <row r="43" spans="1:10" x14ac:dyDescent="0.3">
      <c r="A43" s="45"/>
      <c r="B43" s="167">
        <v>15</v>
      </c>
      <c r="C43" s="22">
        <v>11236.331</v>
      </c>
      <c r="D43" s="22">
        <v>108.102</v>
      </c>
      <c r="E43" s="165">
        <f t="shared" si="15"/>
        <v>11242.236999999999</v>
      </c>
      <c r="F43" s="165">
        <f t="shared" si="16"/>
        <v>7.1919234562106311</v>
      </c>
      <c r="G43" s="165"/>
      <c r="I43" s="169">
        <f>($V$28*E43*E43*E43)+($V$29*E43*E43)+($V$30*E43)+$V$31</f>
        <v>15.410008498488722</v>
      </c>
      <c r="J43" s="170">
        <f>(I43-B43)/B43</f>
        <v>2.7333899899248119E-2</v>
      </c>
    </row>
    <row r="44" spans="1:10" x14ac:dyDescent="0.3">
      <c r="A44" s="45"/>
      <c r="B44" s="167"/>
      <c r="C44" s="22">
        <v>11240.134</v>
      </c>
      <c r="D44" s="22">
        <v>111.04300000000001</v>
      </c>
      <c r="E44" s="165"/>
      <c r="F44" s="165"/>
      <c r="G44" s="165"/>
      <c r="I44" s="169"/>
      <c r="J44" s="170"/>
    </row>
    <row r="45" spans="1:10" x14ac:dyDescent="0.3">
      <c r="A45" s="45"/>
      <c r="B45" s="167"/>
      <c r="C45" s="22">
        <v>11250.245999999999</v>
      </c>
      <c r="D45" s="22">
        <v>109.18300000000001</v>
      </c>
      <c r="E45" s="165"/>
      <c r="F45" s="165"/>
      <c r="G45" s="165"/>
      <c r="I45" s="169"/>
      <c r="J45" s="170"/>
    </row>
    <row r="46" spans="1:10" x14ac:dyDescent="0.3">
      <c r="A46" s="45"/>
      <c r="B46" s="167">
        <v>20</v>
      </c>
      <c r="C46" s="22">
        <v>9830.7559999999994</v>
      </c>
      <c r="D46" s="22">
        <v>107.33</v>
      </c>
      <c r="E46" s="165">
        <f t="shared" si="15"/>
        <v>9827.9433333333327</v>
      </c>
      <c r="F46" s="165">
        <f t="shared" si="16"/>
        <v>5.0336214928549436</v>
      </c>
      <c r="G46" s="165"/>
      <c r="I46" s="169">
        <f>($V$28*E46*E46*E46)+($V$29*E46*E46)+($V$30*E46)+$V$31</f>
        <v>19.571295406539591</v>
      </c>
      <c r="J46" s="170">
        <f>(I46-B46)/B46</f>
        <v>-2.1435229673020473E-2</v>
      </c>
    </row>
    <row r="47" spans="1:10" x14ac:dyDescent="0.3">
      <c r="A47" s="45"/>
      <c r="B47" s="167"/>
      <c r="C47" s="22">
        <v>9822.1319999999996</v>
      </c>
      <c r="D47" s="22">
        <v>106.379</v>
      </c>
      <c r="E47" s="165"/>
      <c r="F47" s="165"/>
      <c r="G47" s="165"/>
      <c r="I47" s="169"/>
      <c r="J47" s="170"/>
    </row>
    <row r="48" spans="1:10" x14ac:dyDescent="0.3">
      <c r="A48" s="45"/>
      <c r="B48" s="167"/>
      <c r="C48" s="22">
        <v>9830.9419999999991</v>
      </c>
      <c r="D48" s="22">
        <v>109.96899999999999</v>
      </c>
      <c r="E48" s="165"/>
      <c r="F48" s="165"/>
      <c r="G48" s="165"/>
      <c r="I48" s="169"/>
      <c r="J48" s="170"/>
    </row>
    <row r="49" spans="1:14" x14ac:dyDescent="0.3">
      <c r="A49" s="45"/>
      <c r="B49" s="167">
        <v>25</v>
      </c>
      <c r="C49" s="22">
        <v>8389.8140000000003</v>
      </c>
      <c r="D49" s="22">
        <v>95.218000000000004</v>
      </c>
      <c r="E49" s="165">
        <f t="shared" si="15"/>
        <v>8389.8843333333334</v>
      </c>
      <c r="F49" s="165">
        <f t="shared" si="16"/>
        <v>5.9838100181520311</v>
      </c>
      <c r="G49" s="165"/>
      <c r="I49" s="169">
        <f>($V$28*E49*E49*E49)+($V$29*E49*E49)+($V$30*E49)+$V$31</f>
        <v>25.144387257056181</v>
      </c>
      <c r="J49" s="170">
        <f>(I49-B49)/B49</f>
        <v>5.7754902822472328E-3</v>
      </c>
    </row>
    <row r="50" spans="1:14" x14ac:dyDescent="0.3">
      <c r="A50" s="45"/>
      <c r="B50" s="167"/>
      <c r="C50" s="22">
        <v>8383.9359999999997</v>
      </c>
      <c r="D50" s="22">
        <v>97.778999999999996</v>
      </c>
      <c r="E50" s="165"/>
      <c r="F50" s="165"/>
      <c r="G50" s="165"/>
      <c r="I50" s="169"/>
      <c r="J50" s="170"/>
    </row>
    <row r="51" spans="1:14" x14ac:dyDescent="0.3">
      <c r="A51" s="45"/>
      <c r="B51" s="167"/>
      <c r="C51" s="22">
        <v>8395.9030000000002</v>
      </c>
      <c r="D51" s="22">
        <v>96.677000000000007</v>
      </c>
      <c r="E51" s="165"/>
      <c r="F51" s="165"/>
      <c r="G51" s="165"/>
      <c r="I51" s="169"/>
      <c r="J51" s="170"/>
    </row>
    <row r="52" spans="1:14" x14ac:dyDescent="0.3">
      <c r="G52" s="165"/>
    </row>
    <row r="53" spans="1:14" x14ac:dyDescent="0.3">
      <c r="G53" s="165"/>
    </row>
    <row r="54" spans="1:14" x14ac:dyDescent="0.3">
      <c r="G54" s="165"/>
    </row>
    <row r="57" spans="1:14" x14ac:dyDescent="0.3">
      <c r="K57" s="28"/>
      <c r="L57" s="28"/>
      <c r="M57" s="41"/>
      <c r="N57" s="41"/>
    </row>
    <row r="58" spans="1:14" x14ac:dyDescent="0.3">
      <c r="K58" s="28"/>
      <c r="L58" s="28"/>
      <c r="M58" s="41"/>
      <c r="N58" s="41"/>
    </row>
    <row r="59" spans="1:14" x14ac:dyDescent="0.3">
      <c r="F59" s="28"/>
      <c r="K59" s="28"/>
      <c r="L59" s="28"/>
      <c r="M59" s="41"/>
      <c r="N59" s="41"/>
    </row>
    <row r="60" spans="1:14" x14ac:dyDescent="0.3">
      <c r="F60" s="28"/>
      <c r="K60" s="28"/>
      <c r="L60" s="28"/>
      <c r="M60" s="41"/>
      <c r="N60" s="41"/>
    </row>
    <row r="61" spans="1:14" x14ac:dyDescent="0.3">
      <c r="K61" s="28"/>
      <c r="L61" s="28"/>
      <c r="M61" s="41"/>
      <c r="N61" s="41"/>
    </row>
    <row r="62" spans="1:14" x14ac:dyDescent="0.3">
      <c r="K62" s="28"/>
      <c r="L62" s="28"/>
      <c r="M62" s="41"/>
      <c r="N62" s="41"/>
    </row>
    <row r="63" spans="1:14" x14ac:dyDescent="0.3">
      <c r="K63" s="28"/>
      <c r="L63" s="28"/>
      <c r="M63" s="41"/>
      <c r="N63" s="41"/>
    </row>
    <row r="64" spans="1:14" x14ac:dyDescent="0.3">
      <c r="K64" s="28"/>
      <c r="L64" s="28"/>
      <c r="M64" s="41"/>
      <c r="N64" s="41"/>
    </row>
    <row r="65" spans="11:14" x14ac:dyDescent="0.3">
      <c r="K65" s="28"/>
      <c r="L65" s="28"/>
      <c r="M65" s="41"/>
      <c r="N65" s="41"/>
    </row>
    <row r="66" spans="11:14" x14ac:dyDescent="0.3">
      <c r="K66" s="28"/>
      <c r="L66" s="28"/>
      <c r="M66" s="41"/>
      <c r="N66" s="41"/>
    </row>
  </sheetData>
  <mergeCells count="86">
    <mergeCell ref="J49:J51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I49:I51"/>
    <mergeCell ref="U11:W11"/>
    <mergeCell ref="G7:G9"/>
    <mergeCell ref="G10:G12"/>
    <mergeCell ref="G13:G15"/>
    <mergeCell ref="G16:G18"/>
    <mergeCell ref="G40:G42"/>
    <mergeCell ref="J34:J36"/>
    <mergeCell ref="J37:J39"/>
    <mergeCell ref="G19:G21"/>
    <mergeCell ref="G22:G24"/>
    <mergeCell ref="G25:G27"/>
    <mergeCell ref="G28:G30"/>
    <mergeCell ref="G31:G33"/>
    <mergeCell ref="G49:G51"/>
    <mergeCell ref="L1:N1"/>
    <mergeCell ref="N11:P11"/>
    <mergeCell ref="G43:G45"/>
    <mergeCell ref="G46:G48"/>
    <mergeCell ref="I40:I42"/>
    <mergeCell ref="I31:I33"/>
    <mergeCell ref="I34:I36"/>
    <mergeCell ref="I37:I39"/>
    <mergeCell ref="I43:I45"/>
    <mergeCell ref="I46:I48"/>
    <mergeCell ref="J40:J42"/>
    <mergeCell ref="J43:J45"/>
    <mergeCell ref="J46:J48"/>
    <mergeCell ref="G34:G36"/>
    <mergeCell ref="G37:G39"/>
    <mergeCell ref="F43:F45"/>
    <mergeCell ref="F46:F48"/>
    <mergeCell ref="F49:F51"/>
    <mergeCell ref="B40:B42"/>
    <mergeCell ref="F37:F39"/>
    <mergeCell ref="F40:F42"/>
    <mergeCell ref="B37:B39"/>
    <mergeCell ref="E37:E39"/>
    <mergeCell ref="E40:E42"/>
    <mergeCell ref="B43:B45"/>
    <mergeCell ref="B46:B48"/>
    <mergeCell ref="B49:B51"/>
    <mergeCell ref="E43:E45"/>
    <mergeCell ref="E46:E48"/>
    <mergeCell ref="E49:E51"/>
    <mergeCell ref="E25:E27"/>
    <mergeCell ref="E28:E30"/>
    <mergeCell ref="E31:E33"/>
    <mergeCell ref="E34:E36"/>
    <mergeCell ref="F25:F27"/>
    <mergeCell ref="F28:F30"/>
    <mergeCell ref="F31:F33"/>
    <mergeCell ref="F34:F36"/>
    <mergeCell ref="E22:E24"/>
    <mergeCell ref="B22:B24"/>
    <mergeCell ref="F7:F9"/>
    <mergeCell ref="F10:F12"/>
    <mergeCell ref="F13:F15"/>
    <mergeCell ref="F16:F18"/>
    <mergeCell ref="F19:F21"/>
    <mergeCell ref="G52:G54"/>
    <mergeCell ref="B7:B9"/>
    <mergeCell ref="B10:B12"/>
    <mergeCell ref="B13:B15"/>
    <mergeCell ref="B16:B18"/>
    <mergeCell ref="B19:B21"/>
    <mergeCell ref="E7:E9"/>
    <mergeCell ref="E10:E12"/>
    <mergeCell ref="E13:E15"/>
    <mergeCell ref="E16:E18"/>
    <mergeCell ref="E19:E21"/>
    <mergeCell ref="F22:F24"/>
    <mergeCell ref="B25:B27"/>
    <mergeCell ref="B28:B30"/>
    <mergeCell ref="B31:B33"/>
    <mergeCell ref="B34:B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E1" workbookViewId="0">
      <selection activeCell="X29" sqref="X29"/>
    </sheetView>
  </sheetViews>
  <sheetFormatPr baseColWidth="10" defaultColWidth="11.44140625" defaultRowHeight="14.4" x14ac:dyDescent="0.3"/>
  <cols>
    <col min="1" max="6" width="11.44140625" style="30"/>
    <col min="7" max="9" width="12.33203125" style="30" customWidth="1"/>
    <col min="10" max="16384" width="11.44140625" style="30"/>
  </cols>
  <sheetData>
    <row r="1" spans="1:23" x14ac:dyDescent="0.3">
      <c r="A1" s="30" t="s">
        <v>45</v>
      </c>
      <c r="B1" s="30" t="s">
        <v>46</v>
      </c>
      <c r="L1" s="168" t="s">
        <v>36</v>
      </c>
      <c r="M1" s="168"/>
      <c r="N1" s="168"/>
    </row>
    <row r="2" spans="1:23" ht="15" x14ac:dyDescent="0.25">
      <c r="L2" s="30">
        <v>40440.421000000002</v>
      </c>
      <c r="M2" s="30">
        <v>130.35900000000001</v>
      </c>
    </row>
    <row r="3" spans="1:23" ht="15" x14ac:dyDescent="0.25">
      <c r="L3" s="30">
        <v>40414.595000000001</v>
      </c>
      <c r="M3" s="30">
        <v>128.97800000000001</v>
      </c>
      <c r="N3" s="30">
        <f>AVERAGE(L2:L4)</f>
        <v>40426.527666666669</v>
      </c>
      <c r="O3" s="31">
        <f>(N3-E7)/E7</f>
        <v>1.5092303827631997E-3</v>
      </c>
    </row>
    <row r="4" spans="1:23" ht="15" x14ac:dyDescent="0.25">
      <c r="L4" s="30">
        <v>40424.567000000003</v>
      </c>
      <c r="M4" s="30">
        <v>130.298</v>
      </c>
    </row>
    <row r="6" spans="1:23" ht="57.6" x14ac:dyDescent="0.3">
      <c r="B6" s="30" t="s">
        <v>27</v>
      </c>
      <c r="C6" s="30" t="s">
        <v>28</v>
      </c>
      <c r="D6" s="30" t="s">
        <v>29</v>
      </c>
      <c r="E6" s="30" t="s">
        <v>30</v>
      </c>
      <c r="F6" s="30" t="s">
        <v>31</v>
      </c>
      <c r="G6" s="30" t="s">
        <v>40</v>
      </c>
      <c r="H6" s="30" t="s">
        <v>39</v>
      </c>
      <c r="I6" s="30" t="s">
        <v>41</v>
      </c>
      <c r="J6" s="30" t="s">
        <v>39</v>
      </c>
    </row>
    <row r="7" spans="1:23" x14ac:dyDescent="0.3">
      <c r="A7" s="45"/>
      <c r="B7" s="166">
        <v>0</v>
      </c>
      <c r="C7" s="29">
        <v>40399.942000000003</v>
      </c>
      <c r="D7" s="29">
        <v>125.05800000000001</v>
      </c>
      <c r="E7" s="165">
        <f>AVERAGE(C7:C9)</f>
        <v>40365.606666666667</v>
      </c>
      <c r="F7" s="165">
        <f>STDEV(C7:C9)</f>
        <v>40.065149947721686</v>
      </c>
      <c r="G7" s="171">
        <f>($O$28*E7*E7*E7)+($O$29*E7*E7)+($O$30*E7)+$O$31</f>
        <v>2.1899560307645061E-2</v>
      </c>
      <c r="H7" s="35"/>
      <c r="N7" s="33"/>
      <c r="O7" s="34"/>
    </row>
    <row r="8" spans="1:23" x14ac:dyDescent="0.3">
      <c r="A8" s="45"/>
      <c r="B8" s="166"/>
      <c r="C8" s="29">
        <v>40321.587</v>
      </c>
      <c r="D8" s="29">
        <v>124.07299999999999</v>
      </c>
      <c r="E8" s="165"/>
      <c r="F8" s="165"/>
      <c r="G8" s="171"/>
      <c r="H8" s="37"/>
      <c r="N8" s="33"/>
      <c r="O8" s="34"/>
    </row>
    <row r="9" spans="1:23" x14ac:dyDescent="0.3">
      <c r="A9" s="45"/>
      <c r="B9" s="166"/>
      <c r="C9" s="29">
        <v>40375.290999999997</v>
      </c>
      <c r="D9" s="29">
        <v>128.84</v>
      </c>
      <c r="E9" s="165"/>
      <c r="F9" s="165"/>
      <c r="G9" s="171"/>
      <c r="H9" s="37"/>
    </row>
    <row r="10" spans="1:23" x14ac:dyDescent="0.3">
      <c r="A10" s="45"/>
      <c r="B10" s="166">
        <v>0.10299999999999999</v>
      </c>
      <c r="C10" s="29">
        <v>39765.472999999998</v>
      </c>
      <c r="D10" s="29">
        <v>154.40199999999999</v>
      </c>
      <c r="E10" s="165">
        <f>AVERAGE(C10:C12)</f>
        <v>39734.131333333331</v>
      </c>
      <c r="F10" s="165">
        <f>STDEV(C10:C12)</f>
        <v>32.858178499928748</v>
      </c>
      <c r="G10" s="171">
        <f>($O$28*E10*E10*E10)+($O$29*E10*E10)+($O$30*E10)+$O$31</f>
        <v>0.10614657476597955</v>
      </c>
      <c r="H10" s="173">
        <f>(G10-B10)/B10</f>
        <v>3.0549269572617058E-2</v>
      </c>
    </row>
    <row r="11" spans="1:23" x14ac:dyDescent="0.3">
      <c r="A11" s="45"/>
      <c r="B11" s="166"/>
      <c r="C11" s="29">
        <v>39699.942000000003</v>
      </c>
      <c r="D11" s="29">
        <v>148.58199999999999</v>
      </c>
      <c r="E11" s="165"/>
      <c r="F11" s="165"/>
      <c r="G11" s="171"/>
      <c r="H11" s="173"/>
      <c r="I11" s="31"/>
      <c r="N11" s="168" t="s">
        <v>37</v>
      </c>
      <c r="O11" s="168"/>
      <c r="P11" s="168"/>
      <c r="U11" s="168" t="s">
        <v>38</v>
      </c>
      <c r="V11" s="168"/>
      <c r="W11" s="168"/>
    </row>
    <row r="12" spans="1:23" x14ac:dyDescent="0.3">
      <c r="A12" s="45"/>
      <c r="B12" s="166"/>
      <c r="C12" s="29">
        <v>39736.978999999999</v>
      </c>
      <c r="D12" s="29">
        <v>153.809</v>
      </c>
      <c r="E12" s="165"/>
      <c r="F12" s="165"/>
      <c r="G12" s="171"/>
      <c r="H12" s="173"/>
    </row>
    <row r="13" spans="1:23" x14ac:dyDescent="0.3">
      <c r="A13" s="45"/>
      <c r="B13" s="166">
        <v>0.30199999999999999</v>
      </c>
      <c r="C13" s="29">
        <v>38065.491999999998</v>
      </c>
      <c r="D13" s="29">
        <v>153.34800000000001</v>
      </c>
      <c r="E13" s="165">
        <f>AVERAGE(C13:C15)</f>
        <v>38036.276999999995</v>
      </c>
      <c r="F13" s="165">
        <f>STDEV(C13:C15)</f>
        <v>31.020732115796907</v>
      </c>
      <c r="G13" s="171">
        <f>($O$28*E13*E13*E13)+($O$29*E13*E13)+($O$30*E13)+$O$31</f>
        <v>0.33130281727711264</v>
      </c>
      <c r="H13" s="173">
        <f>(G13-B13)/B13</f>
        <v>9.702919628182996E-2</v>
      </c>
    </row>
    <row r="14" spans="1:23" x14ac:dyDescent="0.3">
      <c r="A14" s="45"/>
      <c r="B14" s="166"/>
      <c r="C14" s="29">
        <v>38003.720999999998</v>
      </c>
      <c r="D14" s="29">
        <v>152.09100000000001</v>
      </c>
      <c r="E14" s="165"/>
      <c r="F14" s="165"/>
      <c r="G14" s="171"/>
      <c r="H14" s="173"/>
      <c r="I14" s="31"/>
    </row>
    <row r="15" spans="1:23" x14ac:dyDescent="0.3">
      <c r="A15" s="45"/>
      <c r="B15" s="166"/>
      <c r="C15" s="29">
        <v>38039.618000000002</v>
      </c>
      <c r="D15" s="29">
        <v>152.91499999999999</v>
      </c>
      <c r="E15" s="165"/>
      <c r="F15" s="165"/>
      <c r="G15" s="171"/>
      <c r="H15" s="173"/>
    </row>
    <row r="16" spans="1:23" x14ac:dyDescent="0.3">
      <c r="A16" s="45"/>
      <c r="B16" s="166">
        <v>0.501</v>
      </c>
      <c r="C16" s="29">
        <v>36768.677000000003</v>
      </c>
      <c r="D16" s="29">
        <v>141.77799999999999</v>
      </c>
      <c r="E16" s="165">
        <f>AVERAGE(C16:C18)</f>
        <v>36741.865333333328</v>
      </c>
      <c r="F16" s="165">
        <f>STDEV(C16:C18)</f>
        <v>27.551101109274963</v>
      </c>
      <c r="G16" s="171">
        <f>($O$28*E16*E16*E16)+($O$29*E16*E16)+($O$30*E16)+$O$31</f>
        <v>0.50826914012282032</v>
      </c>
      <c r="H16" s="173">
        <f>(G16-B16)/B16</f>
        <v>1.4509261722196241E-2</v>
      </c>
    </row>
    <row r="17" spans="1:22" x14ac:dyDescent="0.3">
      <c r="A17" s="45"/>
      <c r="B17" s="166"/>
      <c r="C17" s="29">
        <v>36713.629999999997</v>
      </c>
      <c r="D17" s="29">
        <v>141.39599999999999</v>
      </c>
      <c r="E17" s="165"/>
      <c r="F17" s="165"/>
      <c r="G17" s="171"/>
      <c r="H17" s="173"/>
      <c r="I17" s="31"/>
    </row>
    <row r="18" spans="1:22" x14ac:dyDescent="0.3">
      <c r="A18" s="45"/>
      <c r="B18" s="166"/>
      <c r="C18" s="29">
        <v>36743.288999999997</v>
      </c>
      <c r="D18" s="29">
        <v>142.15</v>
      </c>
      <c r="E18" s="165"/>
      <c r="F18" s="165"/>
      <c r="G18" s="171"/>
      <c r="H18" s="173"/>
    </row>
    <row r="19" spans="1:22" x14ac:dyDescent="0.3">
      <c r="A19" s="45"/>
      <c r="B19" s="166">
        <v>0.7</v>
      </c>
      <c r="C19" s="29">
        <v>35327.43</v>
      </c>
      <c r="D19" s="29">
        <v>142.982</v>
      </c>
      <c r="E19" s="165">
        <f>AVERAGE(C19:C21)</f>
        <v>35303.341666666667</v>
      </c>
      <c r="F19" s="165">
        <f>STDEV(C19:C21)</f>
        <v>26.471289585763138</v>
      </c>
      <c r="G19" s="171">
        <f>($O$28*E19*E19*E19)+($O$29*E19*E19)+($O$30*E19)+$O$31</f>
        <v>0.71857360040021945</v>
      </c>
      <c r="H19" s="173">
        <f>(G19-B19)/B19</f>
        <v>2.6533714857456418E-2</v>
      </c>
    </row>
    <row r="20" spans="1:22" x14ac:dyDescent="0.3">
      <c r="A20" s="45"/>
      <c r="B20" s="166"/>
      <c r="C20" s="29">
        <v>35275.002</v>
      </c>
      <c r="D20" s="29">
        <v>145.179</v>
      </c>
      <c r="E20" s="165"/>
      <c r="F20" s="165"/>
      <c r="G20" s="171"/>
      <c r="H20" s="173"/>
      <c r="I20" s="31"/>
    </row>
    <row r="21" spans="1:22" x14ac:dyDescent="0.3">
      <c r="A21" s="45"/>
      <c r="B21" s="166"/>
      <c r="C21" s="29">
        <v>35307.593000000001</v>
      </c>
      <c r="D21" s="29">
        <v>145.959</v>
      </c>
      <c r="E21" s="165"/>
      <c r="F21" s="165"/>
      <c r="G21" s="171"/>
      <c r="H21" s="173"/>
    </row>
    <row r="22" spans="1:22" x14ac:dyDescent="0.3">
      <c r="A22" s="45"/>
      <c r="B22" s="166">
        <v>1</v>
      </c>
      <c r="C22" s="29">
        <v>33472.095000000001</v>
      </c>
      <c r="D22" s="29">
        <v>134.23599999999999</v>
      </c>
      <c r="E22" s="165">
        <f>AVERAGE(C22:C24)</f>
        <v>33445.384333333328</v>
      </c>
      <c r="F22" s="165">
        <f>STDEV(C22:C24)</f>
        <v>25.805476731371613</v>
      </c>
      <c r="G22" s="171">
        <f>($O$28*E22*E22*E22)+($O$29*E22*E22)+($O$30*E22)+$O$31</f>
        <v>1.024748425668804</v>
      </c>
      <c r="H22" s="173">
        <f>(G22-B22)/B22</f>
        <v>2.4748425668803975E-2</v>
      </c>
    </row>
    <row r="23" spans="1:22" x14ac:dyDescent="0.3">
      <c r="A23" s="45"/>
      <c r="B23" s="166"/>
      <c r="C23" s="29">
        <v>33420.591</v>
      </c>
      <c r="D23" s="29">
        <v>130.87</v>
      </c>
      <c r="E23" s="165"/>
      <c r="F23" s="165"/>
      <c r="G23" s="171"/>
      <c r="H23" s="173"/>
      <c r="I23" s="31"/>
    </row>
    <row r="24" spans="1:22" x14ac:dyDescent="0.3">
      <c r="A24" s="45"/>
      <c r="B24" s="166"/>
      <c r="C24" s="29">
        <v>33443.466999999997</v>
      </c>
      <c r="D24" s="29">
        <v>132.876</v>
      </c>
      <c r="E24" s="165"/>
      <c r="F24" s="165"/>
      <c r="G24" s="171"/>
      <c r="H24" s="173"/>
    </row>
    <row r="25" spans="1:22" x14ac:dyDescent="0.3">
      <c r="A25" s="45"/>
      <c r="B25" s="166">
        <v>1.5</v>
      </c>
      <c r="C25" s="29">
        <v>31051.919000000002</v>
      </c>
      <c r="D25" s="29">
        <v>124.02200000000001</v>
      </c>
      <c r="E25" s="165">
        <f>AVERAGE(C25:C27)</f>
        <v>31024.911666666667</v>
      </c>
      <c r="F25" s="165">
        <f>STDEV(C25:C27)</f>
        <v>25.231217496058186</v>
      </c>
      <c r="G25" s="171">
        <f>($O$28*E25*E25*E25)+($O$29*E25*E25)+($O$30*E25)+$O$31</f>
        <v>1.5100622445120777</v>
      </c>
      <c r="H25" s="173">
        <f>(G25-B25)/B25</f>
        <v>6.708163008051808E-3</v>
      </c>
    </row>
    <row r="26" spans="1:22" x14ac:dyDescent="0.3">
      <c r="A26" s="45"/>
      <c r="B26" s="166"/>
      <c r="C26" s="29">
        <v>31001.944</v>
      </c>
      <c r="D26" s="29">
        <v>125.68600000000001</v>
      </c>
      <c r="E26" s="165"/>
      <c r="F26" s="165"/>
      <c r="G26" s="171"/>
      <c r="H26" s="173"/>
      <c r="I26" s="31"/>
    </row>
    <row r="27" spans="1:22" x14ac:dyDescent="0.3">
      <c r="A27" s="45"/>
      <c r="B27" s="166"/>
      <c r="C27" s="29">
        <v>31020.871999999999</v>
      </c>
      <c r="D27" s="29">
        <v>120.95399999999999</v>
      </c>
      <c r="E27" s="165"/>
      <c r="F27" s="165"/>
      <c r="G27" s="171"/>
      <c r="H27" s="173"/>
    </row>
    <row r="28" spans="1:22" x14ac:dyDescent="0.3">
      <c r="A28" s="45"/>
      <c r="B28" s="166">
        <v>2</v>
      </c>
      <c r="C28" s="29">
        <v>29140.597000000002</v>
      </c>
      <c r="D28" s="29">
        <v>147.684</v>
      </c>
      <c r="E28" s="165">
        <f>AVERAGE(C28:C30)</f>
        <v>29116.612333333334</v>
      </c>
      <c r="F28" s="165">
        <f>STDEV(C28:C30)</f>
        <v>23.148998624850584</v>
      </c>
      <c r="G28" s="171">
        <f>($O$28*E28*E28*E28)+($O$29*E28*E28)+($O$30*E28)+$O$31</f>
        <v>1.9858241908575422</v>
      </c>
      <c r="H28" s="173">
        <f>(G28-B28)/B28</f>
        <v>-7.0879045712288757E-3</v>
      </c>
      <c r="N28" s="32" t="s">
        <v>32</v>
      </c>
      <c r="O28" s="38">
        <v>-4.7330000000000001E-13</v>
      </c>
      <c r="U28" s="39" t="s">
        <v>32</v>
      </c>
      <c r="V28" s="40">
        <v>-6.6970000000000002E-12</v>
      </c>
    </row>
    <row r="29" spans="1:22" x14ac:dyDescent="0.3">
      <c r="A29" s="45"/>
      <c r="B29" s="166"/>
      <c r="C29" s="29">
        <v>29094.401000000002</v>
      </c>
      <c r="D29" s="29">
        <v>148.31399999999999</v>
      </c>
      <c r="E29" s="165"/>
      <c r="F29" s="165"/>
      <c r="G29" s="171"/>
      <c r="H29" s="173"/>
      <c r="I29" s="31"/>
      <c r="N29" s="32" t="s">
        <v>33</v>
      </c>
      <c r="O29" s="38">
        <v>5.5570000000000001E-8</v>
      </c>
      <c r="U29" s="39" t="s">
        <v>33</v>
      </c>
      <c r="V29" s="40">
        <v>4.2170000000000002E-7</v>
      </c>
    </row>
    <row r="30" spans="1:22" x14ac:dyDescent="0.3">
      <c r="A30" s="45"/>
      <c r="B30" s="166"/>
      <c r="C30" s="29">
        <v>29114.839</v>
      </c>
      <c r="D30" s="29">
        <v>150.57900000000001</v>
      </c>
      <c r="E30" s="165"/>
      <c r="F30" s="165"/>
      <c r="G30" s="171"/>
      <c r="H30" s="173"/>
      <c r="N30" s="32" t="s">
        <v>34</v>
      </c>
      <c r="O30" s="38">
        <v>-2.307E-3</v>
      </c>
      <c r="U30" s="39" t="s">
        <v>34</v>
      </c>
      <c r="V30" s="40">
        <v>-9.6570000000000007E-3</v>
      </c>
    </row>
    <row r="31" spans="1:22" x14ac:dyDescent="0.3">
      <c r="A31" s="45"/>
      <c r="B31" s="166">
        <v>3</v>
      </c>
      <c r="C31" s="29">
        <v>25916.663</v>
      </c>
      <c r="D31" s="29">
        <v>129.77799999999999</v>
      </c>
      <c r="E31" s="165">
        <f>AVERAGE(C31:C33)</f>
        <v>25896.680333333334</v>
      </c>
      <c r="F31" s="165">
        <f>STDEV(C31:C33)</f>
        <v>18.200439399458013</v>
      </c>
      <c r="G31" s="171">
        <f>($O$28*E31*E31*E31)+($O$29*E31*E31)+($O$30*E31)+$O$31</f>
        <v>3.0337722970865784</v>
      </c>
      <c r="H31" s="173">
        <f>(G31-B31)/B31</f>
        <v>1.1257432362192787E-2</v>
      </c>
      <c r="I31" s="165"/>
      <c r="N31" s="32" t="s">
        <v>35</v>
      </c>
      <c r="O31" s="38">
        <v>33.729999999999997</v>
      </c>
      <c r="U31" s="39" t="s">
        <v>35</v>
      </c>
      <c r="V31" s="40">
        <v>84.4</v>
      </c>
    </row>
    <row r="32" spans="1:22" x14ac:dyDescent="0.3">
      <c r="A32" s="45"/>
      <c r="B32" s="166"/>
      <c r="C32" s="29">
        <v>25881.052</v>
      </c>
      <c r="D32" s="29">
        <v>132.715</v>
      </c>
      <c r="E32" s="165"/>
      <c r="F32" s="165"/>
      <c r="G32" s="171"/>
      <c r="H32" s="173"/>
      <c r="I32" s="165"/>
      <c r="J32" s="31"/>
      <c r="N32" s="27"/>
    </row>
    <row r="33" spans="1:17" x14ac:dyDescent="0.3">
      <c r="A33" s="45"/>
      <c r="B33" s="166"/>
      <c r="C33" s="29">
        <v>25892.326000000001</v>
      </c>
      <c r="D33" s="29">
        <v>130.46100000000001</v>
      </c>
      <c r="E33" s="165"/>
      <c r="F33" s="165"/>
      <c r="G33" s="171"/>
      <c r="H33" s="173"/>
      <c r="I33" s="165"/>
      <c r="J33" s="31"/>
    </row>
    <row r="34" spans="1:17" x14ac:dyDescent="0.3">
      <c r="A34" s="45"/>
      <c r="B34" s="166">
        <v>5</v>
      </c>
      <c r="C34" s="29">
        <v>21709.952000000001</v>
      </c>
      <c r="D34" s="29">
        <v>134.15799999999999</v>
      </c>
      <c r="E34" s="165">
        <f>AVERAGE(C34:C36)</f>
        <v>21691.366999999998</v>
      </c>
      <c r="F34" s="165">
        <f>STDEV(C34:C36)</f>
        <v>17.462689340420535</v>
      </c>
      <c r="G34" s="171">
        <f>($O$28*E34*E34*E34)+($O$29*E34*E34)+($O$30*E34)+$O$31</f>
        <v>5.0039995675105402</v>
      </c>
      <c r="H34" s="173">
        <f>(G34-B34)/B34</f>
        <v>7.9991350210804055E-4</v>
      </c>
      <c r="I34" s="165">
        <f>($V$28*E34*E34*E34)+($V$29*E34*E34)+($V$30*E34)+$V$31</f>
        <v>4.9924131936908793</v>
      </c>
      <c r="J34" s="172">
        <f>(I34-B34)/B34</f>
        <v>-1.5173612618241349E-3</v>
      </c>
    </row>
    <row r="35" spans="1:17" x14ac:dyDescent="0.3">
      <c r="A35" s="45"/>
      <c r="B35" s="166"/>
      <c r="C35" s="29">
        <v>21675.3</v>
      </c>
      <c r="D35" s="29">
        <v>136.34700000000001</v>
      </c>
      <c r="E35" s="165"/>
      <c r="F35" s="165"/>
      <c r="G35" s="171"/>
      <c r="H35" s="173"/>
      <c r="I35" s="165"/>
      <c r="J35" s="172"/>
    </row>
    <row r="36" spans="1:17" x14ac:dyDescent="0.3">
      <c r="A36" s="45"/>
      <c r="B36" s="166"/>
      <c r="C36" s="29">
        <v>21688.848999999998</v>
      </c>
      <c r="D36" s="29">
        <v>132.81</v>
      </c>
      <c r="E36" s="165"/>
      <c r="F36" s="165"/>
      <c r="G36" s="171"/>
      <c r="H36" s="173"/>
      <c r="I36" s="165"/>
      <c r="J36" s="172"/>
    </row>
    <row r="37" spans="1:17" x14ac:dyDescent="0.3">
      <c r="A37" s="45"/>
      <c r="B37" s="167">
        <v>8</v>
      </c>
      <c r="C37" s="29">
        <v>18183.23</v>
      </c>
      <c r="D37" s="29">
        <v>121.81100000000001</v>
      </c>
      <c r="E37" s="165">
        <f t="shared" ref="E37:E49" si="0">AVERAGE(C37:C39)</f>
        <v>18176.527666666665</v>
      </c>
      <c r="F37" s="165">
        <f t="shared" ref="F37:F49" si="1">STDEV(C37:C39)</f>
        <v>6.5446547909985435</v>
      </c>
      <c r="G37" s="165"/>
      <c r="I37" s="169">
        <f>($V$28*E37*E37*E37)+($V$29*E37*E37)+($V$30*E37)+$V$31</f>
        <v>7.9758009276301323</v>
      </c>
      <c r="J37" s="170">
        <f>(I37-B37)/B37</f>
        <v>-3.024884046233467E-3</v>
      </c>
    </row>
    <row r="38" spans="1:17" x14ac:dyDescent="0.3">
      <c r="A38" s="45"/>
      <c r="B38" s="167"/>
      <c r="C38" s="29">
        <v>18170.152999999998</v>
      </c>
      <c r="D38" s="29">
        <v>120.488</v>
      </c>
      <c r="E38" s="165"/>
      <c r="F38" s="165"/>
      <c r="G38" s="165"/>
      <c r="I38" s="169"/>
      <c r="J38" s="170"/>
      <c r="O38" s="46"/>
    </row>
    <row r="39" spans="1:17" x14ac:dyDescent="0.3">
      <c r="A39" s="45"/>
      <c r="B39" s="167"/>
      <c r="C39" s="29">
        <v>18176.2</v>
      </c>
      <c r="D39" s="29">
        <v>121.251</v>
      </c>
      <c r="E39" s="165"/>
      <c r="F39" s="165"/>
      <c r="G39" s="165"/>
      <c r="I39" s="169"/>
      <c r="J39" s="170"/>
      <c r="O39" s="46"/>
      <c r="P39" s="46"/>
    </row>
    <row r="40" spans="1:17" x14ac:dyDescent="0.3">
      <c r="A40" s="45"/>
      <c r="B40" s="167">
        <v>10</v>
      </c>
      <c r="C40" s="29">
        <v>16350.545</v>
      </c>
      <c r="D40" s="29">
        <v>129.25700000000001</v>
      </c>
      <c r="E40" s="165">
        <f t="shared" si="0"/>
        <v>16344.615666666667</v>
      </c>
      <c r="F40" s="165">
        <f t="shared" si="1"/>
        <v>5.1590453897338708</v>
      </c>
      <c r="G40" s="165"/>
      <c r="I40" s="169">
        <f>($V$28*E40*E40*E40)+($V$29*E40*E40)+($V$30*E40)+$V$31</f>
        <v>9.9738866675117919</v>
      </c>
      <c r="J40" s="170">
        <f>(I40-B40)/B40</f>
        <v>-2.6113332488208129E-3</v>
      </c>
      <c r="O40" s="46"/>
      <c r="P40" s="46"/>
    </row>
    <row r="41" spans="1:17" x14ac:dyDescent="0.3">
      <c r="A41" s="45"/>
      <c r="B41" s="167"/>
      <c r="C41" s="29">
        <v>16341.153</v>
      </c>
      <c r="D41" s="29">
        <v>127.29900000000001</v>
      </c>
      <c r="E41" s="165"/>
      <c r="F41" s="165"/>
      <c r="G41" s="165"/>
      <c r="I41" s="169"/>
      <c r="J41" s="170"/>
      <c r="N41" s="50"/>
      <c r="O41" s="50"/>
      <c r="P41" s="50"/>
    </row>
    <row r="42" spans="1:17" x14ac:dyDescent="0.3">
      <c r="A42" s="45"/>
      <c r="B42" s="167"/>
      <c r="C42" s="29">
        <v>16342.148999999999</v>
      </c>
      <c r="D42" s="29">
        <v>127.355</v>
      </c>
      <c r="E42" s="165"/>
      <c r="F42" s="165"/>
      <c r="G42" s="165"/>
      <c r="I42" s="169"/>
      <c r="J42" s="170"/>
    </row>
    <row r="43" spans="1:17" x14ac:dyDescent="0.3">
      <c r="A43" s="45"/>
      <c r="B43" s="167">
        <v>15</v>
      </c>
      <c r="C43" s="29">
        <v>13157.331</v>
      </c>
      <c r="D43" s="29">
        <v>115.32</v>
      </c>
      <c r="E43" s="165">
        <f t="shared" si="0"/>
        <v>13148.778</v>
      </c>
      <c r="F43" s="165">
        <f t="shared" si="1"/>
        <v>7.4130472142027211</v>
      </c>
      <c r="G43" s="165"/>
      <c r="I43" s="169">
        <f>($V$28*E43*E43*E43)+($V$29*E43*E43)+($V$30*E43)+$V$31</f>
        <v>15.105846876942309</v>
      </c>
      <c r="J43" s="170">
        <f>(I43-B43)/B43</f>
        <v>7.0564584628205768E-3</v>
      </c>
    </row>
    <row r="44" spans="1:17" x14ac:dyDescent="0.3">
      <c r="A44" s="45"/>
      <c r="B44" s="167"/>
      <c r="C44" s="29">
        <v>13144.798000000001</v>
      </c>
      <c r="D44" s="29">
        <v>114.108</v>
      </c>
      <c r="E44" s="165"/>
      <c r="F44" s="165"/>
      <c r="G44" s="165"/>
      <c r="I44" s="169"/>
      <c r="J44" s="170"/>
    </row>
    <row r="45" spans="1:17" x14ac:dyDescent="0.3">
      <c r="A45" s="45"/>
      <c r="B45" s="167"/>
      <c r="C45" s="29">
        <v>13144.205</v>
      </c>
      <c r="D45" s="29">
        <v>114.536</v>
      </c>
      <c r="E45" s="165"/>
      <c r="F45" s="165"/>
      <c r="G45" s="165"/>
      <c r="I45" s="169"/>
      <c r="J45" s="170"/>
      <c r="N45" s="42"/>
      <c r="O45" s="42"/>
      <c r="P45" s="42"/>
      <c r="Q45" s="42"/>
    </row>
    <row r="46" spans="1:17" x14ac:dyDescent="0.3">
      <c r="A46" s="45"/>
      <c r="B46" s="167">
        <v>20</v>
      </c>
      <c r="C46" s="29">
        <v>11153.403</v>
      </c>
      <c r="D46" s="29">
        <v>116.23</v>
      </c>
      <c r="E46" s="165">
        <f t="shared" si="0"/>
        <v>11149.470333333333</v>
      </c>
      <c r="F46" s="165">
        <f t="shared" si="1"/>
        <v>3.4928534657691443</v>
      </c>
      <c r="G46" s="165"/>
      <c r="I46" s="169">
        <f>($V$28*E46*E46*E46)+($V$29*E46*E46)+($V$30*E46)+$V$31</f>
        <v>19.869351565909056</v>
      </c>
      <c r="J46" s="170">
        <f>(I46-B46)/B46</f>
        <v>-6.5324217045471759E-3</v>
      </c>
      <c r="N46" s="48"/>
      <c r="O46" s="51"/>
      <c r="P46" s="51"/>
    </row>
    <row r="47" spans="1:17" x14ac:dyDescent="0.3">
      <c r="A47" s="45"/>
      <c r="B47" s="167"/>
      <c r="C47" s="29">
        <v>11146.728999999999</v>
      </c>
      <c r="D47" s="29">
        <v>120.276</v>
      </c>
      <c r="E47" s="165"/>
      <c r="F47" s="165"/>
      <c r="G47" s="165"/>
      <c r="I47" s="169"/>
      <c r="J47" s="170"/>
      <c r="M47" s="48"/>
      <c r="N47" s="50"/>
      <c r="O47" s="50"/>
      <c r="P47" s="50"/>
    </row>
    <row r="48" spans="1:17" x14ac:dyDescent="0.3">
      <c r="A48" s="45"/>
      <c r="B48" s="167"/>
      <c r="C48" s="29">
        <v>11148.279</v>
      </c>
      <c r="D48" s="29">
        <v>122.96899999999999</v>
      </c>
      <c r="E48" s="165"/>
      <c r="F48" s="165"/>
      <c r="G48" s="165"/>
      <c r="I48" s="169"/>
      <c r="J48" s="170"/>
    </row>
    <row r="49" spans="1:17" x14ac:dyDescent="0.3">
      <c r="A49" s="45"/>
      <c r="B49" s="167">
        <v>25</v>
      </c>
      <c r="C49" s="29">
        <v>9486.1139999999996</v>
      </c>
      <c r="D49" s="29">
        <v>119.035</v>
      </c>
      <c r="E49" s="165">
        <f t="shared" si="0"/>
        <v>9479.1606666666685</v>
      </c>
      <c r="F49" s="165">
        <f t="shared" si="1"/>
        <v>6.0444323416950558</v>
      </c>
      <c r="G49" s="165"/>
      <c r="I49" s="169">
        <f>($V$28*E49*E49*E49)+($V$29*E49*E49)+($V$30*E49)+$V$31</f>
        <v>25.047245528779357</v>
      </c>
      <c r="J49" s="170">
        <f>(I49-B49)/B49</f>
        <v>1.8898211511742603E-3</v>
      </c>
      <c r="M49" s="52"/>
      <c r="O49" s="46"/>
      <c r="P49" s="46"/>
    </row>
    <row r="50" spans="1:17" x14ac:dyDescent="0.3">
      <c r="A50" s="45"/>
      <c r="B50" s="167"/>
      <c r="C50" s="29">
        <v>9475.1610000000001</v>
      </c>
      <c r="D50" s="29">
        <v>118.009</v>
      </c>
      <c r="E50" s="165"/>
      <c r="F50" s="165"/>
      <c r="G50" s="165"/>
      <c r="I50" s="169"/>
      <c r="J50" s="170"/>
      <c r="M50" s="52"/>
      <c r="N50" s="46"/>
      <c r="O50" s="46"/>
      <c r="P50" s="46"/>
      <c r="Q50" s="46"/>
    </row>
    <row r="51" spans="1:17" x14ac:dyDescent="0.3">
      <c r="A51" s="45"/>
      <c r="B51" s="167"/>
      <c r="C51" s="29">
        <v>9476.2070000000003</v>
      </c>
      <c r="D51" s="29">
        <v>116.40600000000001</v>
      </c>
      <c r="E51" s="165"/>
      <c r="F51" s="165"/>
      <c r="G51" s="165"/>
      <c r="I51" s="169"/>
      <c r="J51" s="170"/>
      <c r="M51" s="52"/>
      <c r="N51" s="46"/>
      <c r="O51" s="46"/>
      <c r="P51" s="46"/>
      <c r="Q51" s="46"/>
    </row>
    <row r="52" spans="1:17" x14ac:dyDescent="0.3">
      <c r="G52" s="165"/>
      <c r="M52" s="52"/>
      <c r="N52" s="46"/>
      <c r="O52" s="46"/>
      <c r="P52" s="46"/>
      <c r="Q52" s="46"/>
    </row>
    <row r="53" spans="1:17" x14ac:dyDescent="0.3">
      <c r="G53" s="165"/>
      <c r="M53" s="52"/>
      <c r="N53" s="46"/>
      <c r="O53" s="46"/>
      <c r="P53" s="46"/>
      <c r="Q53" s="46"/>
    </row>
    <row r="54" spans="1:17" x14ac:dyDescent="0.3">
      <c r="G54" s="165"/>
      <c r="M54" s="52"/>
      <c r="N54" s="46"/>
      <c r="O54" s="46"/>
      <c r="P54" s="46"/>
      <c r="Q54" s="46"/>
    </row>
    <row r="55" spans="1:17" x14ac:dyDescent="0.3">
      <c r="M55" s="52"/>
      <c r="N55" s="46"/>
      <c r="O55" s="46"/>
      <c r="P55" s="46"/>
      <c r="Q55" s="46"/>
    </row>
    <row r="56" spans="1:17" x14ac:dyDescent="0.3">
      <c r="M56" s="52"/>
      <c r="N56" s="46"/>
      <c r="O56" s="46"/>
      <c r="P56" s="46"/>
      <c r="Q56" s="46"/>
    </row>
    <row r="57" spans="1:17" x14ac:dyDescent="0.3">
      <c r="M57" s="52"/>
      <c r="N57" s="46"/>
      <c r="O57" s="46"/>
      <c r="P57" s="46"/>
      <c r="Q57" s="46"/>
    </row>
    <row r="58" spans="1:17" x14ac:dyDescent="0.3">
      <c r="M58" s="52"/>
      <c r="N58" s="46"/>
      <c r="O58" s="46"/>
      <c r="P58" s="46"/>
      <c r="Q58" s="46"/>
    </row>
    <row r="59" spans="1:17" x14ac:dyDescent="0.3">
      <c r="M59" s="52"/>
      <c r="N59" s="46"/>
      <c r="O59" s="46"/>
      <c r="P59" s="46"/>
      <c r="Q59" s="46"/>
    </row>
    <row r="60" spans="1:17" x14ac:dyDescent="0.3">
      <c r="M60" s="52"/>
      <c r="N60" s="46"/>
      <c r="O60" s="46"/>
      <c r="P60" s="46"/>
      <c r="Q60" s="46"/>
    </row>
    <row r="61" spans="1:17" x14ac:dyDescent="0.3">
      <c r="M61" s="52"/>
      <c r="N61" s="46"/>
      <c r="O61" s="46"/>
      <c r="P61" s="46"/>
      <c r="Q61" s="46"/>
    </row>
    <row r="62" spans="1:17" x14ac:dyDescent="0.3">
      <c r="M62" s="52"/>
      <c r="N62" s="46"/>
      <c r="O62" s="46"/>
      <c r="P62" s="46"/>
      <c r="Q62" s="46"/>
    </row>
    <row r="63" spans="1:17" x14ac:dyDescent="0.3">
      <c r="M63" s="52"/>
      <c r="N63" s="46"/>
      <c r="O63" s="46"/>
      <c r="P63" s="46"/>
      <c r="Q63" s="46"/>
    </row>
    <row r="64" spans="1:17" x14ac:dyDescent="0.3">
      <c r="M64" s="52"/>
      <c r="N64" s="46"/>
      <c r="O64" s="46"/>
      <c r="P64" s="46"/>
      <c r="Q64" s="46"/>
    </row>
    <row r="65" spans="9:17" x14ac:dyDescent="0.3">
      <c r="M65" s="52"/>
      <c r="N65" s="46"/>
      <c r="O65" s="46"/>
      <c r="P65" s="46"/>
      <c r="Q65" s="46"/>
    </row>
    <row r="66" spans="9:17" x14ac:dyDescent="0.3">
      <c r="M66" s="53"/>
      <c r="N66" s="27"/>
      <c r="O66" s="27"/>
      <c r="P66" s="27"/>
      <c r="Q66" s="27"/>
    </row>
    <row r="67" spans="9:17" x14ac:dyDescent="0.3">
      <c r="M67" s="52"/>
      <c r="N67" s="46"/>
      <c r="O67" s="46"/>
      <c r="P67" s="46"/>
      <c r="Q67" s="46"/>
    </row>
    <row r="68" spans="9:17" x14ac:dyDescent="0.3">
      <c r="M68" s="52"/>
      <c r="N68" s="46"/>
      <c r="O68" s="46"/>
      <c r="P68" s="46"/>
      <c r="Q68" s="46"/>
    </row>
    <row r="69" spans="9:17" x14ac:dyDescent="0.3">
      <c r="M69" s="52"/>
      <c r="N69" s="46"/>
      <c r="O69" s="46"/>
      <c r="P69" s="46"/>
      <c r="Q69" s="46"/>
    </row>
    <row r="70" spans="9:17" x14ac:dyDescent="0.3">
      <c r="J70" s="52"/>
      <c r="M70" s="52"/>
      <c r="N70" s="46"/>
      <c r="O70" s="46"/>
      <c r="P70" s="46"/>
      <c r="Q70" s="46"/>
    </row>
    <row r="71" spans="9:17" x14ac:dyDescent="0.3">
      <c r="I71" s="47"/>
      <c r="J71" s="52"/>
      <c r="M71" s="52"/>
      <c r="N71" s="46"/>
      <c r="O71" s="46"/>
      <c r="P71" s="46"/>
      <c r="Q71" s="46"/>
    </row>
  </sheetData>
  <mergeCells count="86">
    <mergeCell ref="L1:N1"/>
    <mergeCell ref="B7:B9"/>
    <mergeCell ref="E7:E9"/>
    <mergeCell ref="F7:F9"/>
    <mergeCell ref="G7:G9"/>
    <mergeCell ref="N11:P11"/>
    <mergeCell ref="U11:W11"/>
    <mergeCell ref="B13:B15"/>
    <mergeCell ref="E13:E15"/>
    <mergeCell ref="F13:F15"/>
    <mergeCell ref="G13:G15"/>
    <mergeCell ref="H13:H15"/>
    <mergeCell ref="B10:B12"/>
    <mergeCell ref="E10:E12"/>
    <mergeCell ref="F10:F12"/>
    <mergeCell ref="G10:G12"/>
    <mergeCell ref="H10:H12"/>
    <mergeCell ref="B19:B21"/>
    <mergeCell ref="E19:E21"/>
    <mergeCell ref="F19:F21"/>
    <mergeCell ref="G19:G21"/>
    <mergeCell ref="H19:H21"/>
    <mergeCell ref="B16:B18"/>
    <mergeCell ref="E16:E18"/>
    <mergeCell ref="F16:F18"/>
    <mergeCell ref="G16:G18"/>
    <mergeCell ref="H16:H18"/>
    <mergeCell ref="B25:B27"/>
    <mergeCell ref="E25:E27"/>
    <mergeCell ref="F25:F27"/>
    <mergeCell ref="G25:G27"/>
    <mergeCell ref="H25:H27"/>
    <mergeCell ref="B22:B24"/>
    <mergeCell ref="E22:E24"/>
    <mergeCell ref="F22:F24"/>
    <mergeCell ref="G22:G24"/>
    <mergeCell ref="H22:H24"/>
    <mergeCell ref="B28:B30"/>
    <mergeCell ref="E28:E30"/>
    <mergeCell ref="F28:F30"/>
    <mergeCell ref="G28:G30"/>
    <mergeCell ref="H28:H30"/>
    <mergeCell ref="I31:I33"/>
    <mergeCell ref="B34:B36"/>
    <mergeCell ref="E34:E36"/>
    <mergeCell ref="F34:F36"/>
    <mergeCell ref="G34:G36"/>
    <mergeCell ref="H34:H36"/>
    <mergeCell ref="I34:I36"/>
    <mergeCell ref="B31:B33"/>
    <mergeCell ref="E31:E33"/>
    <mergeCell ref="F31:F33"/>
    <mergeCell ref="G31:G33"/>
    <mergeCell ref="H31:H33"/>
    <mergeCell ref="J34:J36"/>
    <mergeCell ref="B37:B39"/>
    <mergeCell ref="E37:E39"/>
    <mergeCell ref="F37:F39"/>
    <mergeCell ref="G37:G39"/>
    <mergeCell ref="I37:I39"/>
    <mergeCell ref="J37:J39"/>
    <mergeCell ref="J43:J45"/>
    <mergeCell ref="B40:B42"/>
    <mergeCell ref="E40:E42"/>
    <mergeCell ref="F40:F42"/>
    <mergeCell ref="G40:G42"/>
    <mergeCell ref="I40:I42"/>
    <mergeCell ref="J40:J42"/>
    <mergeCell ref="B43:B45"/>
    <mergeCell ref="E43:E45"/>
    <mergeCell ref="F43:F45"/>
    <mergeCell ref="G43:G45"/>
    <mergeCell ref="I43:I45"/>
    <mergeCell ref="I49:I51"/>
    <mergeCell ref="J49:J51"/>
    <mergeCell ref="B46:B48"/>
    <mergeCell ref="E46:E48"/>
    <mergeCell ref="F46:F48"/>
    <mergeCell ref="G46:G48"/>
    <mergeCell ref="I46:I48"/>
    <mergeCell ref="J46:J48"/>
    <mergeCell ref="G52:G54"/>
    <mergeCell ref="B49:B51"/>
    <mergeCell ref="E49:E51"/>
    <mergeCell ref="F49:F51"/>
    <mergeCell ref="G49:G5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B1" workbookViewId="0">
      <selection activeCell="J13" sqref="A1:XFD1048576"/>
    </sheetView>
  </sheetViews>
  <sheetFormatPr baseColWidth="10" defaultColWidth="11.44140625" defaultRowHeight="14.4" x14ac:dyDescent="0.3"/>
  <cols>
    <col min="1" max="6" width="11.44140625" style="30"/>
    <col min="7" max="9" width="12.33203125" style="30" customWidth="1"/>
    <col min="10" max="16384" width="11.44140625" style="30"/>
  </cols>
  <sheetData>
    <row r="1" spans="1:23" x14ac:dyDescent="0.3">
      <c r="A1" s="30" t="s">
        <v>45</v>
      </c>
      <c r="B1" s="30" t="s">
        <v>46</v>
      </c>
      <c r="L1" s="168" t="s">
        <v>36</v>
      </c>
      <c r="M1" s="168"/>
      <c r="N1" s="168"/>
    </row>
    <row r="2" spans="1:23" ht="15" x14ac:dyDescent="0.25">
      <c r="L2" s="30">
        <v>28396.691999999999</v>
      </c>
      <c r="M2" s="30">
        <v>124.226</v>
      </c>
    </row>
    <row r="3" spans="1:23" ht="15" x14ac:dyDescent="0.25">
      <c r="L3" s="30">
        <v>28430.591</v>
      </c>
      <c r="M3" s="30">
        <v>121.163</v>
      </c>
      <c r="N3" s="30">
        <f>AVERAGE(L2:L4)</f>
        <v>28414.173666666666</v>
      </c>
      <c r="O3" s="31">
        <f>(N3-E7)/E7</f>
        <v>1.9078940308518623E-3</v>
      </c>
    </row>
    <row r="4" spans="1:23" ht="15" x14ac:dyDescent="0.25">
      <c r="L4" s="30">
        <v>28415.238000000001</v>
      </c>
      <c r="M4" s="30">
        <v>127.679</v>
      </c>
    </row>
    <row r="6" spans="1:23" ht="57.6" x14ac:dyDescent="0.3">
      <c r="B6" s="30" t="s">
        <v>27</v>
      </c>
      <c r="C6" s="30" t="s">
        <v>28</v>
      </c>
      <c r="D6" s="30" t="s">
        <v>29</v>
      </c>
      <c r="E6" s="30" t="s">
        <v>30</v>
      </c>
      <c r="F6" s="30" t="s">
        <v>31</v>
      </c>
      <c r="G6" s="30" t="s">
        <v>40</v>
      </c>
      <c r="H6" s="30" t="s">
        <v>39</v>
      </c>
      <c r="I6" s="30" t="s">
        <v>41</v>
      </c>
      <c r="J6" s="30" t="s">
        <v>39</v>
      </c>
    </row>
    <row r="7" spans="1:23" x14ac:dyDescent="0.3">
      <c r="B7" s="166">
        <v>0</v>
      </c>
      <c r="C7" s="30">
        <v>28329.8</v>
      </c>
      <c r="D7" s="30">
        <v>129.37100000000001</v>
      </c>
      <c r="E7" s="165">
        <f>AVERAGE(C7:C9)</f>
        <v>28360.065666666665</v>
      </c>
      <c r="F7" s="165">
        <f>STDEV(C7:C9)</f>
        <v>28.362610358240229</v>
      </c>
      <c r="G7" s="171">
        <f>($O$28*E7*E7*E7)+($O$29*E7*E7)+($O$30*E7)+$O$31</f>
        <v>5.2059779988347543E-2</v>
      </c>
      <c r="H7" s="35"/>
      <c r="N7" s="33"/>
      <c r="O7" s="34"/>
    </row>
    <row r="8" spans="1:23" x14ac:dyDescent="0.3">
      <c r="B8" s="166"/>
      <c r="C8" s="30">
        <v>28386.035</v>
      </c>
      <c r="D8" s="30">
        <v>128.04900000000001</v>
      </c>
      <c r="E8" s="165"/>
      <c r="F8" s="165"/>
      <c r="G8" s="171"/>
      <c r="H8" s="37"/>
      <c r="N8" s="33"/>
      <c r="O8" s="34"/>
    </row>
    <row r="9" spans="1:23" x14ac:dyDescent="0.3">
      <c r="B9" s="166"/>
      <c r="C9" s="30">
        <v>28364.362000000001</v>
      </c>
      <c r="D9" s="30">
        <v>131.208</v>
      </c>
      <c r="E9" s="165"/>
      <c r="F9" s="165"/>
      <c r="G9" s="171"/>
      <c r="H9" s="37"/>
    </row>
    <row r="10" spans="1:23" x14ac:dyDescent="0.3">
      <c r="B10" s="166">
        <v>0.10299999999999999</v>
      </c>
      <c r="C10" s="30">
        <v>28332.956999999999</v>
      </c>
      <c r="D10" s="30">
        <v>138.57</v>
      </c>
      <c r="E10" s="165">
        <f>AVERAGE(C10:C12)</f>
        <v>28359.850666666665</v>
      </c>
      <c r="F10" s="165">
        <f>STDEV(C10:C12)</f>
        <v>26.545628874324397</v>
      </c>
      <c r="G10" s="171">
        <f>($O$28*E10*E10*E10)+($O$29*E10*E10)+($O$30*E10)+$O$31</f>
        <v>5.2130733643046767E-2</v>
      </c>
      <c r="H10" s="173">
        <f>(G10-B10)/B10</f>
        <v>-0.49387637239760418</v>
      </c>
    </row>
    <row r="11" spans="1:23" x14ac:dyDescent="0.3">
      <c r="B11" s="166"/>
      <c r="C11" s="30">
        <v>28386.034</v>
      </c>
      <c r="D11" s="30">
        <v>138.57499999999999</v>
      </c>
      <c r="E11" s="165"/>
      <c r="F11" s="165"/>
      <c r="G11" s="171"/>
      <c r="H11" s="173"/>
      <c r="I11" s="31"/>
      <c r="N11" s="168" t="s">
        <v>37</v>
      </c>
      <c r="O11" s="168"/>
      <c r="P11" s="168"/>
      <c r="U11" s="168" t="s">
        <v>38</v>
      </c>
      <c r="V11" s="168"/>
      <c r="W11" s="168"/>
    </row>
    <row r="12" spans="1:23" x14ac:dyDescent="0.3">
      <c r="B12" s="166"/>
      <c r="C12" s="30">
        <v>28360.561000000002</v>
      </c>
      <c r="D12" s="30">
        <v>140.66</v>
      </c>
      <c r="E12" s="165"/>
      <c r="F12" s="165"/>
      <c r="G12" s="171"/>
      <c r="H12" s="173"/>
    </row>
    <row r="13" spans="1:23" x14ac:dyDescent="0.3">
      <c r="B13" s="166">
        <v>0.30199999999999999</v>
      </c>
      <c r="C13" s="30">
        <v>27599.178</v>
      </c>
      <c r="D13" s="30">
        <v>143.68700000000001</v>
      </c>
      <c r="E13" s="165">
        <f>AVERAGE(C13:C15)</f>
        <v>27632.316333333332</v>
      </c>
      <c r="F13" s="165">
        <f>STDEV(C13:C15)</f>
        <v>30.195915987652583</v>
      </c>
      <c r="G13" s="171">
        <f>($O$28*E13*E13*E13)+($O$29*E13*E13)+($O$30*E13)+$O$31</f>
        <v>0.31157779317958756</v>
      </c>
      <c r="H13" s="173">
        <f>(G13-B13)/B13</f>
        <v>3.1714546952276719E-2</v>
      </c>
    </row>
    <row r="14" spans="1:23" x14ac:dyDescent="0.3">
      <c r="B14" s="166"/>
      <c r="C14" s="30">
        <v>27658.276000000002</v>
      </c>
      <c r="D14" s="30">
        <v>140.77099999999999</v>
      </c>
      <c r="E14" s="165"/>
      <c r="F14" s="165"/>
      <c r="G14" s="171"/>
      <c r="H14" s="173"/>
      <c r="I14" s="31"/>
    </row>
    <row r="15" spans="1:23" x14ac:dyDescent="0.3">
      <c r="B15" s="166"/>
      <c r="C15" s="30">
        <v>27639.494999999999</v>
      </c>
      <c r="D15" s="30">
        <v>143.28299999999999</v>
      </c>
      <c r="E15" s="165"/>
      <c r="F15" s="165"/>
      <c r="G15" s="171"/>
      <c r="H15" s="173"/>
    </row>
    <row r="16" spans="1:23" x14ac:dyDescent="0.3">
      <c r="B16" s="166">
        <v>0.501</v>
      </c>
      <c r="C16" s="30">
        <v>27356.236000000001</v>
      </c>
      <c r="D16" s="30">
        <v>140.941</v>
      </c>
      <c r="E16" s="165">
        <f>AVERAGE(C16:C18)</f>
        <v>27385.537</v>
      </c>
      <c r="F16" s="165">
        <f>STDEV(C16:C18)</f>
        <v>27.379577370733845</v>
      </c>
      <c r="G16" s="171">
        <f>($O$28*E16*E16*E16)+($O$29*E16*E16)+($O$30*E16)+$O$31</f>
        <v>0.40855796333159589</v>
      </c>
      <c r="H16" s="173">
        <f>(G16-B16)/B16</f>
        <v>-0.18451504325030763</v>
      </c>
    </row>
    <row r="17" spans="2:22" x14ac:dyDescent="0.3">
      <c r="B17" s="166"/>
      <c r="C17" s="30">
        <v>27410.47</v>
      </c>
      <c r="D17" s="30">
        <v>140.80099999999999</v>
      </c>
      <c r="E17" s="165"/>
      <c r="F17" s="165"/>
      <c r="G17" s="171"/>
      <c r="H17" s="173"/>
      <c r="I17" s="31"/>
    </row>
    <row r="18" spans="2:22" x14ac:dyDescent="0.3">
      <c r="B18" s="166"/>
      <c r="C18" s="30">
        <v>27389.904999999999</v>
      </c>
      <c r="D18" s="30">
        <v>140.05699999999999</v>
      </c>
      <c r="E18" s="165"/>
      <c r="F18" s="165"/>
      <c r="G18" s="171"/>
      <c r="H18" s="173"/>
    </row>
    <row r="19" spans="2:22" x14ac:dyDescent="0.3">
      <c r="B19" s="166">
        <v>0.7</v>
      </c>
      <c r="C19" s="30">
        <v>26766.598999999998</v>
      </c>
      <c r="D19" s="30">
        <v>142.34100000000001</v>
      </c>
      <c r="E19" s="165">
        <f>AVERAGE(C19:C21)</f>
        <v>26797.37566666667</v>
      </c>
      <c r="F19" s="165">
        <f>STDEV(C19:C21)</f>
        <v>28.141808210087405</v>
      </c>
      <c r="G19" s="171">
        <f>($O$28*E19*E19*E19)+($O$29*E19*E19)+($O$30*E19)+$O$31</f>
        <v>0.6586479650777548</v>
      </c>
      <c r="H19" s="173">
        <f>(G19-B19)/B19</f>
        <v>-5.9074335603207365E-2</v>
      </c>
    </row>
    <row r="20" spans="2:22" x14ac:dyDescent="0.3">
      <c r="B20" s="166"/>
      <c r="C20" s="30">
        <v>26821.794999999998</v>
      </c>
      <c r="D20" s="30">
        <v>146.55000000000001</v>
      </c>
      <c r="E20" s="165"/>
      <c r="F20" s="165"/>
      <c r="G20" s="171"/>
      <c r="H20" s="173"/>
      <c r="I20" s="31"/>
    </row>
    <row r="21" spans="2:22" x14ac:dyDescent="0.3">
      <c r="B21" s="166"/>
      <c r="C21" s="30">
        <v>26803.733</v>
      </c>
      <c r="D21" s="30">
        <v>144.05699999999999</v>
      </c>
      <c r="E21" s="165"/>
      <c r="F21" s="165"/>
      <c r="G21" s="171"/>
      <c r="H21" s="173"/>
    </row>
    <row r="22" spans="2:22" x14ac:dyDescent="0.3">
      <c r="B22" s="166">
        <v>1</v>
      </c>
      <c r="C22" s="30">
        <v>25952.86</v>
      </c>
      <c r="D22" s="30">
        <v>142.815</v>
      </c>
      <c r="E22" s="165">
        <f>AVERAGE(C22:C24)</f>
        <v>25975.367999999999</v>
      </c>
      <c r="F22" s="165">
        <f>STDEV(C22:C24)</f>
        <v>19.886311674114307</v>
      </c>
      <c r="G22" s="171">
        <f>($O$28*E22*E22*E22)+($O$29*E22*E22)+($O$30*E22)+$O$31</f>
        <v>1.054459031949186</v>
      </c>
      <c r="H22" s="173">
        <f>(G22-B22)/B22</f>
        <v>5.4459031949185999E-2</v>
      </c>
    </row>
    <row r="23" spans="2:22" x14ac:dyDescent="0.3">
      <c r="B23" s="166"/>
      <c r="C23" s="30">
        <v>25990.560000000001</v>
      </c>
      <c r="D23" s="30">
        <v>140.79400000000001</v>
      </c>
      <c r="E23" s="165"/>
      <c r="F23" s="165"/>
      <c r="G23" s="171"/>
      <c r="H23" s="173"/>
      <c r="I23" s="31"/>
    </row>
    <row r="24" spans="2:22" x14ac:dyDescent="0.3">
      <c r="B24" s="166"/>
      <c r="C24" s="30">
        <v>25982.684000000001</v>
      </c>
      <c r="D24" s="30">
        <v>140.149</v>
      </c>
      <c r="E24" s="165"/>
      <c r="F24" s="165"/>
      <c r="G24" s="171"/>
      <c r="H24" s="173"/>
    </row>
    <row r="25" spans="2:22" x14ac:dyDescent="0.3">
      <c r="B25" s="166">
        <v>1.5</v>
      </c>
      <c r="C25" s="30">
        <v>25066.565999999999</v>
      </c>
      <c r="D25" s="30">
        <v>115.745</v>
      </c>
      <c r="E25" s="165">
        <f>AVERAGE(C25:C27)</f>
        <v>25087.081333333335</v>
      </c>
      <c r="F25" s="165">
        <f>STDEV(C25:C27)</f>
        <v>18.373358439146646</v>
      </c>
      <c r="G25" s="171">
        <f>($O$28*E25*E25*E25)+($O$29*E25*E25)+($O$30*E25)+$O$31</f>
        <v>1.5456721650642109</v>
      </c>
      <c r="H25" s="173">
        <f>(G25-B25)/B25</f>
        <v>3.0448110042807269E-2</v>
      </c>
    </row>
    <row r="26" spans="2:22" x14ac:dyDescent="0.3">
      <c r="B26" s="166"/>
      <c r="C26" s="30">
        <v>25102.021000000001</v>
      </c>
      <c r="D26" s="30">
        <v>117.72499999999999</v>
      </c>
      <c r="E26" s="165"/>
      <c r="F26" s="165"/>
      <c r="G26" s="171"/>
      <c r="H26" s="173"/>
      <c r="I26" s="31"/>
    </row>
    <row r="27" spans="2:22" x14ac:dyDescent="0.3">
      <c r="B27" s="166"/>
      <c r="C27" s="30">
        <v>25092.656999999999</v>
      </c>
      <c r="D27" s="30">
        <v>118.68899999999999</v>
      </c>
      <c r="E27" s="165"/>
      <c r="F27" s="165"/>
      <c r="G27" s="171"/>
      <c r="H27" s="173"/>
    </row>
    <row r="28" spans="2:22" x14ac:dyDescent="0.3">
      <c r="B28" s="166">
        <v>2</v>
      </c>
      <c r="C28" s="30">
        <v>24448.076000000001</v>
      </c>
      <c r="D28" s="30">
        <v>141.08000000000001</v>
      </c>
      <c r="E28" s="165">
        <f>AVERAGE(C28:C30)</f>
        <v>24471.307666666671</v>
      </c>
      <c r="F28" s="165">
        <f>STDEV(C28:C30)</f>
        <v>20.4934392997692</v>
      </c>
      <c r="G28" s="171">
        <f>($O$28*E28*E28*E28)+($O$29*E28*E28)+($O$30*E28)+$O$31</f>
        <v>1.9266327493100519</v>
      </c>
      <c r="H28" s="173">
        <f>(G28-B28)/B28</f>
        <v>-3.6683625344974047E-2</v>
      </c>
      <c r="N28" s="32" t="s">
        <v>32</v>
      </c>
      <c r="O28" s="38">
        <v>-8.0799999999999999E-13</v>
      </c>
      <c r="U28" s="39" t="s">
        <v>32</v>
      </c>
      <c r="V28" s="40">
        <v>-1.1490000000000001E-11</v>
      </c>
    </row>
    <row r="29" spans="2:22" x14ac:dyDescent="0.3">
      <c r="B29" s="166"/>
      <c r="C29" s="30">
        <v>24486.822</v>
      </c>
      <c r="D29" s="30">
        <v>141.12100000000001</v>
      </c>
      <c r="E29" s="165"/>
      <c r="F29" s="165"/>
      <c r="G29" s="171"/>
      <c r="H29" s="173"/>
      <c r="I29" s="31"/>
      <c r="N29" s="32" t="s">
        <v>33</v>
      </c>
      <c r="O29" s="38">
        <v>1.047E-7</v>
      </c>
      <c r="U29" s="39" t="s">
        <v>33</v>
      </c>
      <c r="V29" s="40">
        <v>7.244E-7</v>
      </c>
    </row>
    <row r="30" spans="2:22" x14ac:dyDescent="0.3">
      <c r="B30" s="166"/>
      <c r="C30" s="30">
        <v>24479.025000000001</v>
      </c>
      <c r="D30" s="30">
        <v>138.78399999999999</v>
      </c>
      <c r="E30" s="165"/>
      <c r="F30" s="165"/>
      <c r="G30" s="171"/>
      <c r="H30" s="173"/>
      <c r="N30" s="32" t="s">
        <v>34</v>
      </c>
      <c r="O30" s="38">
        <v>-4.3189999999999999E-3</v>
      </c>
      <c r="U30" s="39" t="s">
        <v>34</v>
      </c>
      <c r="V30" s="40">
        <v>-1.6650000000000002E-2</v>
      </c>
    </row>
    <row r="31" spans="2:22" x14ac:dyDescent="0.3">
      <c r="B31" s="166">
        <v>3</v>
      </c>
      <c r="C31" s="30">
        <v>22971.621999999999</v>
      </c>
      <c r="D31" s="30">
        <v>137.41200000000001</v>
      </c>
      <c r="E31" s="165">
        <f>AVERAGE(C31:C33)</f>
        <v>22990.284666666663</v>
      </c>
      <c r="F31" s="165">
        <f>STDEV(C31:C33)</f>
        <v>16.743751710215921</v>
      </c>
      <c r="G31" s="171">
        <f>($O$28*E31*E31*E31)+($O$29*E31*E31)+($O$30*E31)+$O$31</f>
        <v>2.9859960901688396</v>
      </c>
      <c r="H31" s="173">
        <f>(G31-B31)/B31</f>
        <v>-4.6679699437201334E-3</v>
      </c>
      <c r="I31" s="165"/>
      <c r="N31" s="32" t="s">
        <v>35</v>
      </c>
      <c r="O31" s="38">
        <v>56.76</v>
      </c>
      <c r="U31" s="39" t="s">
        <v>35</v>
      </c>
      <c r="V31" s="40">
        <v>141.19999999999999</v>
      </c>
    </row>
    <row r="32" spans="2:22" x14ac:dyDescent="0.3">
      <c r="B32" s="166"/>
      <c r="C32" s="30">
        <v>23003.99</v>
      </c>
      <c r="D32" s="30">
        <v>136.07499999999999</v>
      </c>
      <c r="E32" s="165"/>
      <c r="F32" s="165"/>
      <c r="G32" s="171"/>
      <c r="H32" s="173"/>
      <c r="I32" s="165"/>
      <c r="J32" s="31"/>
      <c r="N32" s="27"/>
    </row>
    <row r="33" spans="2:10" x14ac:dyDescent="0.3">
      <c r="B33" s="166"/>
      <c r="C33" s="30">
        <v>22995.241999999998</v>
      </c>
      <c r="D33" s="30">
        <v>134.185</v>
      </c>
      <c r="E33" s="165"/>
      <c r="F33" s="165"/>
      <c r="G33" s="171"/>
      <c r="H33" s="173"/>
      <c r="I33" s="165"/>
      <c r="J33" s="31"/>
    </row>
    <row r="34" spans="2:10" x14ac:dyDescent="0.3">
      <c r="B34" s="166">
        <v>5</v>
      </c>
      <c r="C34" s="30">
        <v>20739.876</v>
      </c>
      <c r="D34" s="30">
        <v>137.73599999999999</v>
      </c>
      <c r="E34" s="165">
        <f>AVERAGE(C34:C36)</f>
        <v>20757.407666666666</v>
      </c>
      <c r="F34" s="165">
        <f>STDEV(C34:C36)</f>
        <v>16.662970693527068</v>
      </c>
      <c r="G34" s="171">
        <f>($O$28*E34*E34*E34)+($O$29*E34*E34)+($O$30*E34)+$O$31</f>
        <v>4.994297570144262</v>
      </c>
      <c r="H34" s="173">
        <f>(G34-B34)/B34</f>
        <v>-1.1404859711475978E-3</v>
      </c>
      <c r="I34" s="165">
        <f>($V$28*E34*E34*E34)+($V$29*E34*E34)+($V$30*E34)+$V$31</f>
        <v>4.9477559173414534</v>
      </c>
      <c r="J34" s="172">
        <f>(I34-B34)/B34</f>
        <v>-1.0448816531709326E-2</v>
      </c>
    </row>
    <row r="35" spans="2:10" x14ac:dyDescent="0.3">
      <c r="B35" s="166"/>
      <c r="C35" s="30">
        <v>20773.039000000001</v>
      </c>
      <c r="D35" s="30">
        <v>138.32900000000001</v>
      </c>
      <c r="E35" s="165"/>
      <c r="F35" s="165"/>
      <c r="G35" s="171"/>
      <c r="H35" s="173"/>
      <c r="I35" s="165"/>
      <c r="J35" s="172"/>
    </row>
    <row r="36" spans="2:10" x14ac:dyDescent="0.3">
      <c r="B36" s="166"/>
      <c r="C36" s="30">
        <v>20759.308000000001</v>
      </c>
      <c r="D36" s="30">
        <v>141.75700000000001</v>
      </c>
      <c r="E36" s="165"/>
      <c r="F36" s="165"/>
      <c r="G36" s="171"/>
      <c r="H36" s="173"/>
      <c r="I36" s="165"/>
      <c r="J36" s="172"/>
    </row>
    <row r="37" spans="2:10" x14ac:dyDescent="0.3">
      <c r="B37" s="167">
        <v>8</v>
      </c>
      <c r="C37" s="30">
        <v>18805.791000000001</v>
      </c>
      <c r="D37" s="30">
        <v>133.59899999999999</v>
      </c>
      <c r="E37" s="165">
        <f t="shared" ref="E37:E49" si="0">AVERAGE(C37:C39)</f>
        <v>18811.655666666669</v>
      </c>
      <c r="F37" s="165">
        <f t="shared" ref="F37:F49" si="1">STDEV(C37:C39)</f>
        <v>6.8316540700858788</v>
      </c>
      <c r="G37" s="165"/>
      <c r="I37" s="169">
        <f>($V$28*E37*E37*E37)+($V$29*E37*E37)+($V$30*E37)+$V$31</f>
        <v>7.8460668655420136</v>
      </c>
      <c r="J37" s="170">
        <f>(I37-B37)/B37</f>
        <v>-1.92416418072483E-2</v>
      </c>
    </row>
    <row r="38" spans="2:10" x14ac:dyDescent="0.3">
      <c r="B38" s="167"/>
      <c r="C38" s="30">
        <v>18819.156999999999</v>
      </c>
      <c r="D38" s="30">
        <v>132.739</v>
      </c>
      <c r="E38" s="165"/>
      <c r="F38" s="165"/>
      <c r="G38" s="165"/>
      <c r="I38" s="169"/>
      <c r="J38" s="170"/>
    </row>
    <row r="39" spans="2:10" x14ac:dyDescent="0.3">
      <c r="B39" s="167"/>
      <c r="C39" s="30">
        <v>18810.019</v>
      </c>
      <c r="D39" s="30">
        <v>132.892</v>
      </c>
      <c r="E39" s="165"/>
      <c r="F39" s="165"/>
      <c r="G39" s="165"/>
      <c r="I39" s="169"/>
      <c r="J39" s="170"/>
    </row>
    <row r="40" spans="2:10" x14ac:dyDescent="0.3">
      <c r="B40" s="167">
        <v>10</v>
      </c>
      <c r="C40" s="30">
        <v>17561.217000000001</v>
      </c>
      <c r="D40" s="30">
        <v>146.393</v>
      </c>
      <c r="E40" s="165">
        <f t="shared" si="0"/>
        <v>17564.518</v>
      </c>
      <c r="F40" s="165">
        <f t="shared" si="1"/>
        <v>8.0894688948047033</v>
      </c>
      <c r="G40" s="165"/>
      <c r="I40" s="169">
        <f>($V$28*E40*E40*E40)+($V$29*E40*E40)+($V$30*E40)+$V$31</f>
        <v>9.9742670013123131</v>
      </c>
      <c r="J40" s="170">
        <f>(I40-B40)/B40</f>
        <v>-2.5732998687686857E-3</v>
      </c>
    </row>
    <row r="41" spans="2:10" x14ac:dyDescent="0.3">
      <c r="B41" s="167"/>
      <c r="C41" s="30">
        <v>17573.736000000001</v>
      </c>
      <c r="D41" s="30">
        <v>145.06</v>
      </c>
      <c r="E41" s="165"/>
      <c r="F41" s="165"/>
      <c r="G41" s="165"/>
      <c r="I41" s="169"/>
      <c r="J41" s="170"/>
    </row>
    <row r="42" spans="2:10" x14ac:dyDescent="0.3">
      <c r="B42" s="167"/>
      <c r="C42" s="30">
        <v>17558.600999999999</v>
      </c>
      <c r="D42" s="30">
        <v>148.44800000000001</v>
      </c>
      <c r="E42" s="165"/>
      <c r="F42" s="165"/>
      <c r="G42" s="165"/>
      <c r="I42" s="169"/>
      <c r="J42" s="170"/>
    </row>
    <row r="43" spans="2:10" x14ac:dyDescent="0.3">
      <c r="B43" s="167">
        <v>15</v>
      </c>
      <c r="C43" s="30">
        <v>15250.87</v>
      </c>
      <c r="D43" s="30">
        <v>122.821</v>
      </c>
      <c r="E43" s="165">
        <f t="shared" si="0"/>
        <v>15252.576333333333</v>
      </c>
      <c r="F43" s="165">
        <f t="shared" si="1"/>
        <v>6.1409478367213302</v>
      </c>
      <c r="G43" s="165"/>
      <c r="I43" s="169">
        <f>($V$28*E43*E43*E43)+($V$29*E43*E43)+($V$30*E43)+$V$31</f>
        <v>14.998966742359343</v>
      </c>
      <c r="J43" s="170">
        <f>(I43-B43)/B43</f>
        <v>-6.888384271045804E-5</v>
      </c>
    </row>
    <row r="44" spans="2:10" x14ac:dyDescent="0.3">
      <c r="B44" s="167"/>
      <c r="C44" s="30">
        <v>15259.39</v>
      </c>
      <c r="D44" s="30">
        <v>127.30200000000001</v>
      </c>
      <c r="E44" s="165"/>
      <c r="F44" s="165"/>
      <c r="G44" s="165"/>
      <c r="I44" s="169"/>
      <c r="J44" s="170"/>
    </row>
    <row r="45" spans="2:10" x14ac:dyDescent="0.3">
      <c r="B45" s="167"/>
      <c r="C45" s="30">
        <v>15247.468999999999</v>
      </c>
      <c r="D45" s="30">
        <v>125.392</v>
      </c>
      <c r="E45" s="165"/>
      <c r="F45" s="165"/>
      <c r="G45" s="165"/>
      <c r="I45" s="169"/>
      <c r="J45" s="170"/>
    </row>
    <row r="46" spans="2:10" x14ac:dyDescent="0.3">
      <c r="B46" s="167">
        <v>20</v>
      </c>
      <c r="C46" s="30">
        <v>13605.915000000001</v>
      </c>
      <c r="D46" s="30">
        <v>120.57599999999999</v>
      </c>
      <c r="E46" s="165">
        <f t="shared" si="0"/>
        <v>13604.457333333334</v>
      </c>
      <c r="F46" s="165">
        <f t="shared" si="1"/>
        <v>2.2533123026637951</v>
      </c>
      <c r="G46" s="165"/>
      <c r="I46" s="169">
        <f>($V$28*E46*E46*E46)+($V$29*E46*E46)+($V$30*E46)+$V$31</f>
        <v>19.827632860980799</v>
      </c>
      <c r="J46" s="170">
        <f>(I46-B46)/B46</f>
        <v>-8.6183569509600492E-3</v>
      </c>
    </row>
    <row r="47" spans="2:10" x14ac:dyDescent="0.3">
      <c r="B47" s="167"/>
      <c r="C47" s="30">
        <v>13605.594999999999</v>
      </c>
      <c r="D47" s="30">
        <v>120.297</v>
      </c>
      <c r="E47" s="165"/>
      <c r="F47" s="165"/>
      <c r="G47" s="165"/>
      <c r="I47" s="169"/>
      <c r="J47" s="170"/>
    </row>
    <row r="48" spans="2:10" x14ac:dyDescent="0.3">
      <c r="B48" s="167"/>
      <c r="C48" s="30">
        <v>13601.861999999999</v>
      </c>
      <c r="D48" s="30">
        <v>119.13</v>
      </c>
      <c r="E48" s="165"/>
      <c r="F48" s="165"/>
      <c r="G48" s="165"/>
      <c r="I48" s="169"/>
      <c r="J48" s="170"/>
    </row>
    <row r="49" spans="2:14" x14ac:dyDescent="0.3">
      <c r="B49" s="167">
        <v>25</v>
      </c>
      <c r="C49" s="30">
        <v>12212.779</v>
      </c>
      <c r="D49" s="30">
        <v>109.83799999999999</v>
      </c>
      <c r="E49" s="165">
        <f t="shared" si="0"/>
        <v>12213.019333333335</v>
      </c>
      <c r="F49" s="165">
        <f t="shared" si="1"/>
        <v>2.2172903132723039</v>
      </c>
      <c r="G49" s="165"/>
      <c r="I49" s="169">
        <f>($V$28*E49*E49*E49)+($V$29*E49*E49)+($V$30*E49)+$V$31</f>
        <v>24.972207582128391</v>
      </c>
      <c r="J49" s="170">
        <f>(I49-B49)/B49</f>
        <v>-1.1116967148643653E-3</v>
      </c>
    </row>
    <row r="50" spans="2:14" x14ac:dyDescent="0.3">
      <c r="B50" s="167"/>
      <c r="C50" s="30">
        <v>12215.347</v>
      </c>
      <c r="D50" s="30">
        <v>110.89700000000001</v>
      </c>
      <c r="E50" s="165"/>
      <c r="F50" s="165"/>
      <c r="G50" s="165"/>
      <c r="I50" s="169"/>
      <c r="J50" s="170"/>
    </row>
    <row r="51" spans="2:14" x14ac:dyDescent="0.3">
      <c r="B51" s="167"/>
      <c r="C51" s="30">
        <v>12210.932000000001</v>
      </c>
      <c r="D51" s="30">
        <v>110.992</v>
      </c>
      <c r="E51" s="165"/>
      <c r="F51" s="165"/>
      <c r="G51" s="165"/>
      <c r="I51" s="169"/>
      <c r="J51" s="170"/>
    </row>
    <row r="52" spans="2:14" x14ac:dyDescent="0.3">
      <c r="G52" s="165"/>
    </row>
    <row r="53" spans="2:14" x14ac:dyDescent="0.3">
      <c r="G53" s="165"/>
    </row>
    <row r="54" spans="2:14" x14ac:dyDescent="0.3">
      <c r="G54" s="165"/>
    </row>
    <row r="57" spans="2:14" x14ac:dyDescent="0.3">
      <c r="M57" s="43"/>
      <c r="N57" s="43"/>
    </row>
    <row r="58" spans="2:14" x14ac:dyDescent="0.3">
      <c r="M58" s="43"/>
      <c r="N58" s="43"/>
    </row>
    <row r="59" spans="2:14" x14ac:dyDescent="0.3">
      <c r="M59" s="43"/>
      <c r="N59" s="43"/>
    </row>
    <row r="60" spans="2:14" x14ac:dyDescent="0.3">
      <c r="M60" s="43"/>
      <c r="N60" s="43"/>
    </row>
    <row r="61" spans="2:14" x14ac:dyDescent="0.3">
      <c r="M61" s="43"/>
      <c r="N61" s="43"/>
    </row>
    <row r="62" spans="2:14" x14ac:dyDescent="0.3">
      <c r="M62" s="43"/>
      <c r="N62" s="43"/>
    </row>
    <row r="63" spans="2:14" x14ac:dyDescent="0.3">
      <c r="M63" s="43"/>
      <c r="N63" s="43"/>
    </row>
    <row r="64" spans="2:14" x14ac:dyDescent="0.3">
      <c r="M64" s="43"/>
      <c r="N64" s="43"/>
    </row>
    <row r="65" spans="13:14" x14ac:dyDescent="0.3">
      <c r="M65" s="43"/>
      <c r="N65" s="43"/>
    </row>
    <row r="66" spans="13:14" x14ac:dyDescent="0.3">
      <c r="M66" s="43"/>
      <c r="N66" s="43"/>
    </row>
  </sheetData>
  <mergeCells count="86">
    <mergeCell ref="L1:N1"/>
    <mergeCell ref="B7:B9"/>
    <mergeCell ref="E7:E9"/>
    <mergeCell ref="F7:F9"/>
    <mergeCell ref="G7:G9"/>
    <mergeCell ref="N11:P11"/>
    <mergeCell ref="U11:W11"/>
    <mergeCell ref="B13:B15"/>
    <mergeCell ref="E13:E15"/>
    <mergeCell ref="F13:F15"/>
    <mergeCell ref="G13:G15"/>
    <mergeCell ref="H13:H15"/>
    <mergeCell ref="B10:B12"/>
    <mergeCell ref="E10:E12"/>
    <mergeCell ref="F10:F12"/>
    <mergeCell ref="G10:G12"/>
    <mergeCell ref="H10:H12"/>
    <mergeCell ref="B19:B21"/>
    <mergeCell ref="E19:E21"/>
    <mergeCell ref="F19:F21"/>
    <mergeCell ref="G19:G21"/>
    <mergeCell ref="H19:H21"/>
    <mergeCell ref="B16:B18"/>
    <mergeCell ref="E16:E18"/>
    <mergeCell ref="F16:F18"/>
    <mergeCell ref="G16:G18"/>
    <mergeCell ref="H16:H18"/>
    <mergeCell ref="B25:B27"/>
    <mergeCell ref="E25:E27"/>
    <mergeCell ref="F25:F27"/>
    <mergeCell ref="G25:G27"/>
    <mergeCell ref="H25:H27"/>
    <mergeCell ref="B22:B24"/>
    <mergeCell ref="E22:E24"/>
    <mergeCell ref="F22:F24"/>
    <mergeCell ref="G22:G24"/>
    <mergeCell ref="H22:H24"/>
    <mergeCell ref="B28:B30"/>
    <mergeCell ref="E28:E30"/>
    <mergeCell ref="F28:F30"/>
    <mergeCell ref="G28:G30"/>
    <mergeCell ref="H28:H30"/>
    <mergeCell ref="I31:I33"/>
    <mergeCell ref="B34:B36"/>
    <mergeCell ref="E34:E36"/>
    <mergeCell ref="F34:F36"/>
    <mergeCell ref="G34:G36"/>
    <mergeCell ref="H34:H36"/>
    <mergeCell ref="I34:I36"/>
    <mergeCell ref="B31:B33"/>
    <mergeCell ref="E31:E33"/>
    <mergeCell ref="F31:F33"/>
    <mergeCell ref="G31:G33"/>
    <mergeCell ref="H31:H33"/>
    <mergeCell ref="J34:J36"/>
    <mergeCell ref="B37:B39"/>
    <mergeCell ref="E37:E39"/>
    <mergeCell ref="F37:F39"/>
    <mergeCell ref="G37:G39"/>
    <mergeCell ref="I37:I39"/>
    <mergeCell ref="J37:J39"/>
    <mergeCell ref="J43:J45"/>
    <mergeCell ref="B40:B42"/>
    <mergeCell ref="E40:E42"/>
    <mergeCell ref="F40:F42"/>
    <mergeCell ref="G40:G42"/>
    <mergeCell ref="I40:I42"/>
    <mergeCell ref="J40:J42"/>
    <mergeCell ref="B43:B45"/>
    <mergeCell ref="E43:E45"/>
    <mergeCell ref="F43:F45"/>
    <mergeCell ref="G43:G45"/>
    <mergeCell ref="I43:I45"/>
    <mergeCell ref="I49:I51"/>
    <mergeCell ref="J49:J51"/>
    <mergeCell ref="B46:B48"/>
    <mergeCell ref="E46:E48"/>
    <mergeCell ref="F46:F48"/>
    <mergeCell ref="G46:G48"/>
    <mergeCell ref="I46:I48"/>
    <mergeCell ref="J46:J48"/>
    <mergeCell ref="G52:G54"/>
    <mergeCell ref="B49:B51"/>
    <mergeCell ref="E49:E51"/>
    <mergeCell ref="F49:F51"/>
    <mergeCell ref="G49:G5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I19" zoomScale="85" zoomScaleNormal="85" workbookViewId="0">
      <selection activeCell="AD54" sqref="AD54"/>
    </sheetView>
  </sheetViews>
  <sheetFormatPr baseColWidth="10" defaultRowHeight="14.4" x14ac:dyDescent="0.3"/>
  <cols>
    <col min="1" max="1" width="13.6640625" customWidth="1"/>
    <col min="6" max="6" width="12.88671875" customWidth="1"/>
    <col min="7" max="7" width="11.88671875" customWidth="1"/>
    <col min="8" max="8" width="14.88671875" customWidth="1"/>
    <col min="18" max="18" width="13.5546875" customWidth="1"/>
  </cols>
  <sheetData>
    <row r="1" spans="1:33" ht="15" customHeight="1" x14ac:dyDescent="0.3">
      <c r="A1" t="s">
        <v>58</v>
      </c>
      <c r="H1" t="s">
        <v>42</v>
      </c>
      <c r="P1" s="186" t="s">
        <v>77</v>
      </c>
      <c r="Q1" s="186"/>
      <c r="R1" s="186"/>
      <c r="T1" s="186" t="s">
        <v>78</v>
      </c>
      <c r="U1" s="186"/>
      <c r="V1" s="186"/>
      <c r="X1" s="187" t="s">
        <v>85</v>
      </c>
      <c r="Y1" s="187"/>
      <c r="Z1" s="187"/>
      <c r="AA1" s="187" t="s">
        <v>86</v>
      </c>
      <c r="AB1" s="187"/>
      <c r="AC1" s="187"/>
      <c r="AD1" s="137"/>
      <c r="AE1" s="187" t="s">
        <v>87</v>
      </c>
      <c r="AF1" s="187"/>
      <c r="AG1" s="187"/>
    </row>
    <row r="2" spans="1:33" x14ac:dyDescent="0.3">
      <c r="A2" t="s">
        <v>59</v>
      </c>
      <c r="H2" t="s">
        <v>43</v>
      </c>
      <c r="P2" s="186"/>
      <c r="Q2" s="186"/>
      <c r="R2" s="186"/>
      <c r="T2" s="186"/>
      <c r="U2" s="186"/>
      <c r="V2" s="186"/>
      <c r="X2" s="187"/>
      <c r="Y2" s="187"/>
      <c r="Z2" s="187"/>
      <c r="AA2" s="187"/>
      <c r="AB2" s="187"/>
      <c r="AC2" s="187"/>
      <c r="AD2" s="137"/>
      <c r="AE2" s="187"/>
      <c r="AF2" s="187"/>
      <c r="AG2" s="187"/>
    </row>
    <row r="3" spans="1:33" ht="15" customHeight="1" x14ac:dyDescent="0.3">
      <c r="A3" t="s">
        <v>60</v>
      </c>
      <c r="B3" s="46"/>
      <c r="C3" s="46"/>
      <c r="P3" s="186"/>
      <c r="Q3" s="186"/>
      <c r="R3" s="186"/>
      <c r="S3" s="131"/>
      <c r="T3" s="186"/>
      <c r="U3" s="186"/>
      <c r="V3" s="186"/>
      <c r="W3" s="129"/>
      <c r="X3" s="187"/>
      <c r="Y3" s="187"/>
      <c r="Z3" s="187"/>
      <c r="AA3" s="187"/>
      <c r="AB3" s="187"/>
      <c r="AC3" s="187"/>
      <c r="AD3" s="137"/>
      <c r="AE3" s="187"/>
      <c r="AF3" s="187"/>
      <c r="AG3" s="187"/>
    </row>
    <row r="4" spans="1:33" x14ac:dyDescent="0.3">
      <c r="A4" t="s">
        <v>65</v>
      </c>
      <c r="B4" s="46"/>
      <c r="C4" s="46"/>
      <c r="O4" s="131"/>
      <c r="P4" s="186"/>
      <c r="Q4" s="186"/>
      <c r="R4" s="186"/>
      <c r="S4" s="131"/>
      <c r="T4" s="186"/>
      <c r="U4" s="186"/>
      <c r="V4" s="186"/>
      <c r="W4" s="129"/>
      <c r="X4" s="187"/>
      <c r="Y4" s="187"/>
      <c r="Z4" s="187"/>
      <c r="AA4" s="187"/>
      <c r="AB4" s="187"/>
      <c r="AC4" s="187"/>
      <c r="AD4" s="137"/>
      <c r="AE4" s="187"/>
      <c r="AF4" s="187"/>
      <c r="AG4" s="187"/>
    </row>
    <row r="5" spans="1:33" ht="15.75" thickBot="1" x14ac:dyDescent="0.3">
      <c r="B5" s="49"/>
      <c r="C5" s="49"/>
      <c r="X5" s="137"/>
      <c r="Y5" s="137"/>
      <c r="Z5" s="137"/>
      <c r="AA5" s="137"/>
      <c r="AB5" s="137"/>
      <c r="AC5" s="137"/>
      <c r="AD5" s="137"/>
      <c r="AE5" s="137"/>
      <c r="AF5" s="137"/>
      <c r="AG5" s="137"/>
    </row>
    <row r="6" spans="1:33" x14ac:dyDescent="0.3">
      <c r="B6" s="175" t="s">
        <v>53</v>
      </c>
      <c r="C6" s="176"/>
      <c r="D6" s="176"/>
      <c r="E6" s="176"/>
      <c r="F6" s="176"/>
      <c r="G6" s="177"/>
      <c r="H6" s="175" t="s">
        <v>66</v>
      </c>
      <c r="I6" s="176"/>
      <c r="J6" s="176"/>
      <c r="K6" s="176"/>
      <c r="L6" s="176"/>
      <c r="M6" s="177"/>
      <c r="Q6" s="132"/>
      <c r="R6" s="132"/>
      <c r="S6" s="133"/>
      <c r="T6" s="133"/>
      <c r="U6" s="132"/>
      <c r="V6" s="132"/>
      <c r="W6" s="133"/>
      <c r="X6" s="137"/>
      <c r="Y6" s="137"/>
      <c r="Z6" s="137"/>
      <c r="AA6" s="137"/>
      <c r="AB6" s="137"/>
      <c r="AC6" s="137"/>
      <c r="AD6" s="137"/>
      <c r="AE6" s="137"/>
      <c r="AF6" s="137"/>
      <c r="AG6" s="137"/>
    </row>
    <row r="7" spans="1:33" ht="15" x14ac:dyDescent="0.25">
      <c r="B7" s="178" t="s">
        <v>54</v>
      </c>
      <c r="C7" s="179"/>
      <c r="D7" s="179" t="s">
        <v>55</v>
      </c>
      <c r="E7" s="179"/>
      <c r="F7" s="179" t="s">
        <v>56</v>
      </c>
      <c r="G7" s="180"/>
      <c r="H7" s="178" t="s">
        <v>54</v>
      </c>
      <c r="I7" s="179"/>
      <c r="J7" s="179" t="s">
        <v>55</v>
      </c>
      <c r="K7" s="179"/>
      <c r="L7" s="179" t="s">
        <v>56</v>
      </c>
      <c r="M7" s="180"/>
      <c r="Q7" s="184"/>
      <c r="R7" s="185"/>
      <c r="U7" s="184"/>
      <c r="V7" s="185"/>
      <c r="W7" s="133"/>
      <c r="X7" s="137"/>
      <c r="Y7" s="137"/>
      <c r="Z7" s="137"/>
      <c r="AA7" s="137"/>
      <c r="AB7" s="137"/>
      <c r="AC7" s="137"/>
      <c r="AD7" s="137"/>
      <c r="AE7" s="137"/>
      <c r="AF7" s="137"/>
      <c r="AG7" s="137"/>
    </row>
    <row r="8" spans="1:33" ht="75" customHeight="1" thickBot="1" x14ac:dyDescent="0.35">
      <c r="A8" s="93" t="s">
        <v>63</v>
      </c>
      <c r="B8" s="109" t="s">
        <v>44</v>
      </c>
      <c r="C8" s="106" t="s">
        <v>68</v>
      </c>
      <c r="D8" s="106" t="s">
        <v>44</v>
      </c>
      <c r="E8" s="106" t="s">
        <v>68</v>
      </c>
      <c r="F8" s="106" t="s">
        <v>44</v>
      </c>
      <c r="G8" s="110" t="s">
        <v>68</v>
      </c>
      <c r="H8" s="109" t="s">
        <v>44</v>
      </c>
      <c r="I8" s="106" t="s">
        <v>67</v>
      </c>
      <c r="J8" s="106" t="s">
        <v>44</v>
      </c>
      <c r="K8" s="106" t="s">
        <v>67</v>
      </c>
      <c r="L8" s="106" t="s">
        <v>44</v>
      </c>
      <c r="M8" s="106" t="s">
        <v>67</v>
      </c>
      <c r="P8" s="93" t="s">
        <v>63</v>
      </c>
      <c r="Q8" s="106" t="s">
        <v>44</v>
      </c>
      <c r="R8" s="106" t="s">
        <v>75</v>
      </c>
      <c r="T8" s="93" t="s">
        <v>63</v>
      </c>
      <c r="U8" s="106" t="s">
        <v>44</v>
      </c>
      <c r="V8" s="106" t="s">
        <v>68</v>
      </c>
      <c r="X8" s="138" t="s">
        <v>63</v>
      </c>
      <c r="Y8" s="139" t="s">
        <v>44</v>
      </c>
      <c r="Z8" s="139" t="s">
        <v>68</v>
      </c>
      <c r="AA8" s="138" t="s">
        <v>63</v>
      </c>
      <c r="AB8" s="139" t="s">
        <v>44</v>
      </c>
      <c r="AC8" s="139" t="s">
        <v>68</v>
      </c>
      <c r="AD8" s="137"/>
      <c r="AE8" s="138" t="s">
        <v>63</v>
      </c>
      <c r="AF8" s="139" t="s">
        <v>44</v>
      </c>
      <c r="AG8" s="139" t="s">
        <v>68</v>
      </c>
    </row>
    <row r="9" spans="1:33" ht="15" x14ac:dyDescent="0.25">
      <c r="A9" s="82">
        <v>0</v>
      </c>
      <c r="B9" s="111">
        <v>-2.5999999999999999E-2</v>
      </c>
      <c r="C9" s="112"/>
      <c r="D9" s="113">
        <v>-2.5999999999999999E-2</v>
      </c>
      <c r="E9" s="114"/>
      <c r="F9" s="113">
        <v>1.2E-2</v>
      </c>
      <c r="G9" s="115"/>
      <c r="H9" s="113">
        <v>-2.5999999999999999E-2</v>
      </c>
      <c r="I9" s="112"/>
      <c r="J9" s="113">
        <v>-2.5999999999999999E-2</v>
      </c>
      <c r="K9" s="114"/>
      <c r="L9" s="113">
        <v>1.0999999999999999E-2</v>
      </c>
      <c r="M9" s="115"/>
      <c r="P9" s="82">
        <v>0</v>
      </c>
      <c r="Q9" s="113">
        <v>9.9000000000000005E-2</v>
      </c>
      <c r="R9" s="87"/>
      <c r="T9" s="82">
        <v>0</v>
      </c>
      <c r="U9" s="113">
        <v>-2.1000000000000001E-2</v>
      </c>
      <c r="V9" s="130"/>
      <c r="X9" s="140">
        <v>0</v>
      </c>
      <c r="Y9" s="141">
        <v>-1E-3</v>
      </c>
      <c r="Z9" s="142"/>
      <c r="AA9" s="140">
        <v>0</v>
      </c>
      <c r="AB9" s="141">
        <v>-1.4E-2</v>
      </c>
      <c r="AC9" s="142"/>
      <c r="AD9" s="137"/>
      <c r="AE9" s="140">
        <v>0</v>
      </c>
      <c r="AF9" s="141">
        <v>0.151</v>
      </c>
      <c r="AG9" s="142"/>
    </row>
    <row r="10" spans="1:33" ht="15" x14ac:dyDescent="0.25">
      <c r="A10" s="83">
        <v>0.10299999999999999</v>
      </c>
      <c r="B10" s="102">
        <v>0.10299999999999999</v>
      </c>
      <c r="C10" s="87">
        <f>(B10-$A10)/$A10</f>
        <v>0</v>
      </c>
      <c r="D10" s="104">
        <v>0.10299999999999999</v>
      </c>
      <c r="E10" s="87">
        <f>(D10-$A10)/$A10</f>
        <v>0</v>
      </c>
      <c r="F10" s="104">
        <v>8.5999999999999993E-2</v>
      </c>
      <c r="G10" s="94">
        <f>(F10-$A10)/$A10</f>
        <v>-0.1650485436893204</v>
      </c>
      <c r="H10" s="104">
        <v>0.10199999999999999</v>
      </c>
      <c r="I10" s="91">
        <f>(H10-B10)/B10</f>
        <v>-9.7087378640776795E-3</v>
      </c>
      <c r="J10" s="104">
        <v>0.10199999999999999</v>
      </c>
      <c r="K10" s="91">
        <f>(J10-D10)/D10</f>
        <v>-9.7087378640776795E-3</v>
      </c>
      <c r="L10" s="104">
        <v>8.5000000000000006E-2</v>
      </c>
      <c r="M10" s="100">
        <f>(L10-F10)/F10</f>
        <v>-1.1627906976744037E-2</v>
      </c>
      <c r="N10" s="72"/>
      <c r="P10" s="83">
        <v>0.10299999999999999</v>
      </c>
      <c r="Q10" s="104">
        <v>0.246</v>
      </c>
      <c r="R10" s="130">
        <f>(Q10-$D10)/$D10</f>
        <v>1.3883495145631071</v>
      </c>
      <c r="T10" s="83">
        <v>0.10299999999999999</v>
      </c>
      <c r="U10" s="104">
        <v>0.114</v>
      </c>
      <c r="V10" s="130">
        <f t="shared" ref="V10:V23" si="0">(U10-T10)/T10</f>
        <v>0.10679611650485447</v>
      </c>
      <c r="X10" s="143">
        <v>0.10299999999999999</v>
      </c>
      <c r="Y10" s="141">
        <v>0.10100000000000001</v>
      </c>
      <c r="Z10" s="144">
        <f>(Y10-X10)/X10</f>
        <v>-1.9417475728155224E-2</v>
      </c>
      <c r="AA10" s="143">
        <v>0.10299999999999999</v>
      </c>
      <c r="AB10" s="141">
        <v>0.111</v>
      </c>
      <c r="AC10" s="144">
        <f>(AB10-AA10)/AA10</f>
        <v>7.7669902912621436E-2</v>
      </c>
      <c r="AD10" s="137"/>
      <c r="AE10" s="143">
        <v>0.10299999999999999</v>
      </c>
      <c r="AF10" s="141">
        <v>0.29699999999999999</v>
      </c>
      <c r="AG10" s="144">
        <f>(AF10-Y10)/Y10</f>
        <v>1.9405940594059403</v>
      </c>
    </row>
    <row r="11" spans="1:33" ht="15" x14ac:dyDescent="0.25">
      <c r="A11" s="83">
        <v>0.30199999999999999</v>
      </c>
      <c r="B11" s="102">
        <v>0.32400000000000001</v>
      </c>
      <c r="C11" s="87">
        <f t="shared" ref="C11:C23" si="1">(B11-$A11)/$A11</f>
        <v>7.2847682119205365E-2</v>
      </c>
      <c r="D11" s="104">
        <v>0.32400000000000001</v>
      </c>
      <c r="E11" s="87">
        <f t="shared" ref="E11:E23" si="2">(D11-$A11)/$A11</f>
        <v>7.2847682119205365E-2</v>
      </c>
      <c r="F11" s="104">
        <v>0.32500000000000001</v>
      </c>
      <c r="G11" s="94">
        <f t="shared" ref="G11:G23" si="3">(F11-$A11)/$A11</f>
        <v>7.6158940397351063E-2</v>
      </c>
      <c r="H11" s="104">
        <v>0.32400000000000001</v>
      </c>
      <c r="I11" s="91">
        <f t="shared" ref="I11:M23" si="4">(H11-B11)/B11</f>
        <v>0</v>
      </c>
      <c r="J11" s="104">
        <v>0.32400000000000001</v>
      </c>
      <c r="K11" s="91">
        <f t="shared" si="4"/>
        <v>0</v>
      </c>
      <c r="L11" s="104">
        <v>0.32400000000000001</v>
      </c>
      <c r="M11" s="100">
        <f t="shared" si="4"/>
        <v>-3.0769230769230795E-3</v>
      </c>
      <c r="N11" s="72"/>
      <c r="P11" s="83">
        <v>0.30199999999999999</v>
      </c>
      <c r="Q11" s="104">
        <v>0.47099999999999997</v>
      </c>
      <c r="R11" s="130">
        <f t="shared" ref="R11:R23" si="5">(Q11-$D11)/$D11</f>
        <v>0.45370370370370355</v>
      </c>
      <c r="T11" s="83">
        <v>0.30199999999999999</v>
      </c>
      <c r="U11" s="104">
        <v>0.32800000000000001</v>
      </c>
      <c r="V11" s="130">
        <f t="shared" si="0"/>
        <v>8.6092715231788158E-2</v>
      </c>
      <c r="X11" s="143">
        <v>0.30199999999999999</v>
      </c>
      <c r="Y11" s="141">
        <v>0.32900000000000001</v>
      </c>
      <c r="Z11" s="144">
        <f t="shared" ref="Z11:Z23" si="6">(Y11-X11)/X11</f>
        <v>8.9403973509933857E-2</v>
      </c>
      <c r="AA11" s="143">
        <v>0.30199999999999999</v>
      </c>
      <c r="AB11" s="141">
        <v>0.33400000000000002</v>
      </c>
      <c r="AC11" s="144">
        <f t="shared" ref="AC11:AC21" si="7">(AB11-AA11)/AA11</f>
        <v>0.10596026490066235</v>
      </c>
      <c r="AD11" s="137"/>
      <c r="AE11" s="143">
        <v>0.30199999999999999</v>
      </c>
      <c r="AF11" s="141">
        <v>0.53200000000000003</v>
      </c>
      <c r="AG11" s="144">
        <f t="shared" ref="AG11:AG23" si="8">(AF11-Y11)/Y11</f>
        <v>0.61702127659574468</v>
      </c>
    </row>
    <row r="12" spans="1:33" ht="15" x14ac:dyDescent="0.25">
      <c r="A12" s="83">
        <v>0.501</v>
      </c>
      <c r="B12" s="102">
        <v>0.50800000000000001</v>
      </c>
      <c r="C12" s="88">
        <f t="shared" si="1"/>
        <v>1.3972055888223565E-2</v>
      </c>
      <c r="D12" s="104">
        <v>0.50800000000000001</v>
      </c>
      <c r="E12" s="88">
        <f t="shared" si="2"/>
        <v>1.3972055888223565E-2</v>
      </c>
      <c r="F12" s="104">
        <v>0.48</v>
      </c>
      <c r="G12" s="94">
        <f t="shared" si="3"/>
        <v>-4.1916167664670698E-2</v>
      </c>
      <c r="H12" s="104">
        <v>0.50700000000000001</v>
      </c>
      <c r="I12" s="91">
        <f t="shared" si="4"/>
        <v>-1.9685039370078757E-3</v>
      </c>
      <c r="J12" s="104">
        <v>0.50700000000000001</v>
      </c>
      <c r="K12" s="91">
        <f t="shared" si="4"/>
        <v>-1.9685039370078757E-3</v>
      </c>
      <c r="L12" s="104">
        <v>0.47899999999999998</v>
      </c>
      <c r="M12" s="100">
        <f t="shared" si="4"/>
        <v>-2.0833333333333355E-3</v>
      </c>
      <c r="N12" s="72"/>
      <c r="P12" s="83">
        <v>0.501</v>
      </c>
      <c r="Q12" s="104">
        <v>0.66</v>
      </c>
      <c r="R12" s="130">
        <f t="shared" si="5"/>
        <v>0.29921259842519687</v>
      </c>
      <c r="T12" s="83">
        <v>0.501</v>
      </c>
      <c r="U12" s="104">
        <v>0.50700000000000001</v>
      </c>
      <c r="V12" s="87">
        <f t="shared" si="0"/>
        <v>1.1976047904191628E-2</v>
      </c>
      <c r="X12" s="143">
        <v>0.501</v>
      </c>
      <c r="Y12" s="141">
        <v>0.51</v>
      </c>
      <c r="Z12" s="144">
        <f t="shared" si="6"/>
        <v>1.7964071856287442E-2</v>
      </c>
      <c r="AA12" s="143">
        <v>0.501</v>
      </c>
      <c r="AB12" s="141">
        <v>0.50800000000000001</v>
      </c>
      <c r="AC12" s="144">
        <f t="shared" si="7"/>
        <v>1.3972055888223565E-2</v>
      </c>
      <c r="AD12" s="137"/>
      <c r="AE12" s="143">
        <v>0.501</v>
      </c>
      <c r="AF12" s="141">
        <v>0.71899999999999997</v>
      </c>
      <c r="AG12" s="144">
        <f t="shared" si="8"/>
        <v>0.40980392156862738</v>
      </c>
    </row>
    <row r="13" spans="1:33" ht="15" x14ac:dyDescent="0.25">
      <c r="A13" s="83">
        <v>0.7</v>
      </c>
      <c r="B13" s="102">
        <v>0.69199999999999995</v>
      </c>
      <c r="C13" s="88">
        <f t="shared" si="1"/>
        <v>-1.1428571428571439E-2</v>
      </c>
      <c r="D13" s="104">
        <v>0.69199999999999995</v>
      </c>
      <c r="E13" s="88">
        <f t="shared" si="2"/>
        <v>-1.1428571428571439E-2</v>
      </c>
      <c r="F13" s="104">
        <v>0.69</v>
      </c>
      <c r="G13" s="95">
        <f t="shared" si="3"/>
        <v>-1.4285714285714299E-2</v>
      </c>
      <c r="H13" s="104">
        <v>0.69</v>
      </c>
      <c r="I13" s="91">
        <f t="shared" si="4"/>
        <v>-2.8901734104046272E-3</v>
      </c>
      <c r="J13" s="104">
        <v>0.69</v>
      </c>
      <c r="K13" s="91">
        <f t="shared" si="4"/>
        <v>-2.8901734104046272E-3</v>
      </c>
      <c r="L13" s="104">
        <v>0.68700000000000006</v>
      </c>
      <c r="M13" s="100">
        <f t="shared" si="4"/>
        <v>-4.3478260869563648E-3</v>
      </c>
      <c r="N13" s="72"/>
      <c r="P13" s="83">
        <v>0.7</v>
      </c>
      <c r="Q13" s="104">
        <v>0.871</v>
      </c>
      <c r="R13" s="130">
        <f t="shared" si="5"/>
        <v>0.25867052023121395</v>
      </c>
      <c r="T13" s="83">
        <v>0.7</v>
      </c>
      <c r="U13" s="104">
        <v>0.70399999999999996</v>
      </c>
      <c r="V13" s="87">
        <f t="shared" si="0"/>
        <v>5.7142857142857195E-3</v>
      </c>
      <c r="X13" s="143">
        <v>0.7</v>
      </c>
      <c r="Y13" s="141">
        <v>0.70499999999999996</v>
      </c>
      <c r="Z13" s="144">
        <f t="shared" si="6"/>
        <v>7.1428571428571496E-3</v>
      </c>
      <c r="AA13" s="143">
        <v>0.7</v>
      </c>
      <c r="AB13" s="141">
        <v>0.71499999999999997</v>
      </c>
      <c r="AC13" s="144">
        <f t="shared" si="7"/>
        <v>2.142857142857145E-2</v>
      </c>
      <c r="AD13" s="137"/>
      <c r="AE13" s="143">
        <v>0.7</v>
      </c>
      <c r="AF13" s="141">
        <v>0.93600000000000005</v>
      </c>
      <c r="AG13" s="144">
        <f t="shared" si="8"/>
        <v>0.32765957446808525</v>
      </c>
    </row>
    <row r="14" spans="1:33" ht="15" x14ac:dyDescent="0.25">
      <c r="A14" s="83">
        <v>1</v>
      </c>
      <c r="B14" s="102">
        <v>0.98399999999999999</v>
      </c>
      <c r="C14" s="88">
        <f t="shared" si="1"/>
        <v>-1.6000000000000014E-2</v>
      </c>
      <c r="D14" s="104">
        <v>0.98399999999999999</v>
      </c>
      <c r="E14" s="88">
        <f t="shared" si="2"/>
        <v>-1.6000000000000014E-2</v>
      </c>
      <c r="F14" s="104">
        <v>1.0209999999999999</v>
      </c>
      <c r="G14" s="95">
        <f t="shared" si="3"/>
        <v>2.0999999999999908E-2</v>
      </c>
      <c r="H14" s="104">
        <v>0.98299999999999998</v>
      </c>
      <c r="I14" s="91">
        <f t="shared" si="4"/>
        <v>-1.016260162601627E-3</v>
      </c>
      <c r="J14" s="104">
        <v>0.98299999999999998</v>
      </c>
      <c r="K14" s="91">
        <f t="shared" si="4"/>
        <v>-1.016260162601627E-3</v>
      </c>
      <c r="L14" s="104">
        <v>1.0189999999999999</v>
      </c>
      <c r="M14" s="100">
        <f t="shared" si="4"/>
        <v>-1.958863858961804E-3</v>
      </c>
      <c r="N14" s="72"/>
      <c r="P14" s="83">
        <v>1</v>
      </c>
      <c r="Q14" s="104">
        <v>1.2010000000000001</v>
      </c>
      <c r="R14" s="130">
        <f t="shared" si="5"/>
        <v>0.22052845528455292</v>
      </c>
      <c r="T14" s="83">
        <v>1</v>
      </c>
      <c r="U14" s="104">
        <v>0.98699999999999999</v>
      </c>
      <c r="V14" s="87">
        <f t="shared" si="0"/>
        <v>-1.3000000000000012E-2</v>
      </c>
      <c r="X14" s="143">
        <v>1</v>
      </c>
      <c r="Y14" s="141">
        <v>0.997</v>
      </c>
      <c r="Z14" s="144">
        <f t="shared" si="6"/>
        <v>-3.0000000000000027E-3</v>
      </c>
      <c r="AA14" s="143">
        <v>1</v>
      </c>
      <c r="AB14" s="141">
        <v>0.98499999999999999</v>
      </c>
      <c r="AC14" s="144">
        <f t="shared" si="7"/>
        <v>-1.5000000000000013E-2</v>
      </c>
      <c r="AD14" s="137"/>
      <c r="AE14" s="143">
        <v>1</v>
      </c>
      <c r="AF14" s="141">
        <v>1.2470000000000001</v>
      </c>
      <c r="AG14" s="144">
        <f t="shared" si="8"/>
        <v>0.25075225677031104</v>
      </c>
    </row>
    <row r="15" spans="1:33" ht="15" x14ac:dyDescent="0.25">
      <c r="A15" s="83">
        <v>1.5</v>
      </c>
      <c r="B15" s="102">
        <v>1.4730000000000001</v>
      </c>
      <c r="C15" s="89">
        <f t="shared" si="1"/>
        <v>-1.7999999999999943E-2</v>
      </c>
      <c r="D15" s="104">
        <v>1.4730000000000001</v>
      </c>
      <c r="E15" s="89">
        <f t="shared" si="2"/>
        <v>-1.7999999999999943E-2</v>
      </c>
      <c r="F15" s="104">
        <v>1.51</v>
      </c>
      <c r="G15" s="105">
        <f t="shared" si="3"/>
        <v>6.6666666666666723E-3</v>
      </c>
      <c r="H15" s="104">
        <v>1.472</v>
      </c>
      <c r="I15" s="91">
        <f t="shared" si="4"/>
        <v>-6.7888662593354509E-4</v>
      </c>
      <c r="J15" s="104">
        <v>1.472</v>
      </c>
      <c r="K15" s="91">
        <f t="shared" si="4"/>
        <v>-6.7888662593354509E-4</v>
      </c>
      <c r="L15" s="104">
        <v>1.5089999999999999</v>
      </c>
      <c r="M15" s="100">
        <f t="shared" si="4"/>
        <v>-6.6225165562921323E-4</v>
      </c>
      <c r="N15" s="72"/>
      <c r="P15" s="83">
        <v>1.5</v>
      </c>
      <c r="Q15" s="104">
        <v>1.772</v>
      </c>
      <c r="R15" s="130">
        <f t="shared" si="5"/>
        <v>0.2029871011541072</v>
      </c>
      <c r="T15" s="83">
        <v>1.5</v>
      </c>
      <c r="U15" s="104">
        <v>1.47</v>
      </c>
      <c r="V15" s="130">
        <f t="shared" si="0"/>
        <v>-2.0000000000000018E-2</v>
      </c>
      <c r="X15" s="143">
        <v>1.5</v>
      </c>
      <c r="Y15" s="141">
        <v>1.49</v>
      </c>
      <c r="Z15" s="144">
        <f t="shared" si="6"/>
        <v>-6.6666666666666723E-3</v>
      </c>
      <c r="AA15" s="143">
        <v>1.5</v>
      </c>
      <c r="AB15" s="141">
        <v>1.476</v>
      </c>
      <c r="AC15" s="144">
        <f t="shared" si="7"/>
        <v>-1.6000000000000014E-2</v>
      </c>
      <c r="AD15" s="137"/>
      <c r="AE15" s="143">
        <v>1.5</v>
      </c>
      <c r="AF15" s="141">
        <v>1.8</v>
      </c>
      <c r="AG15" s="144">
        <f t="shared" si="8"/>
        <v>0.20805369127516782</v>
      </c>
    </row>
    <row r="16" spans="1:33" ht="15" x14ac:dyDescent="0.25">
      <c r="A16" s="83">
        <v>2</v>
      </c>
      <c r="B16" s="102">
        <v>1.9890000000000001</v>
      </c>
      <c r="C16" s="88">
        <f t="shared" si="1"/>
        <v>-5.4999999999999494E-3</v>
      </c>
      <c r="D16" s="104">
        <v>1.9890000000000001</v>
      </c>
      <c r="E16" s="88">
        <f t="shared" si="2"/>
        <v>-5.4999999999999494E-3</v>
      </c>
      <c r="F16" s="104">
        <v>1.968</v>
      </c>
      <c r="G16" s="95">
        <f t="shared" si="3"/>
        <v>-1.6000000000000014E-2</v>
      </c>
      <c r="H16" s="104">
        <v>1.988</v>
      </c>
      <c r="I16" s="91">
        <f t="shared" si="4"/>
        <v>-5.0276520864761781E-4</v>
      </c>
      <c r="J16" s="104">
        <v>1.988</v>
      </c>
      <c r="K16" s="91">
        <f t="shared" si="4"/>
        <v>-5.0276520864761781E-4</v>
      </c>
      <c r="L16" s="104">
        <v>1.966</v>
      </c>
      <c r="M16" s="100">
        <f t="shared" si="4"/>
        <v>-1.016260162601627E-3</v>
      </c>
      <c r="N16" s="72"/>
      <c r="P16" s="83">
        <v>2</v>
      </c>
      <c r="Q16" s="104">
        <v>2.3559999999999999</v>
      </c>
      <c r="R16" s="130">
        <f t="shared" si="5"/>
        <v>0.18451483157365497</v>
      </c>
      <c r="T16" s="83">
        <v>2</v>
      </c>
      <c r="U16" s="104">
        <v>1.982</v>
      </c>
      <c r="V16" s="87">
        <f t="shared" si="0"/>
        <v>-9.000000000000008E-3</v>
      </c>
      <c r="X16" s="143">
        <v>2</v>
      </c>
      <c r="Y16" s="141">
        <v>1.9850000000000001</v>
      </c>
      <c r="Z16" s="144">
        <f t="shared" si="6"/>
        <v>-7.4999999999999512E-3</v>
      </c>
      <c r="AA16" s="143">
        <v>2</v>
      </c>
      <c r="AB16" s="141">
        <v>1.9810000000000001</v>
      </c>
      <c r="AC16" s="144">
        <f t="shared" si="7"/>
        <v>-9.4999999999999529E-3</v>
      </c>
      <c r="AD16" s="137"/>
      <c r="AE16" s="143">
        <v>2</v>
      </c>
      <c r="AF16" s="141">
        <v>2.3570000000000002</v>
      </c>
      <c r="AG16" s="144">
        <f t="shared" si="8"/>
        <v>0.18740554156171288</v>
      </c>
    </row>
    <row r="17" spans="1:33" ht="15" x14ac:dyDescent="0.25">
      <c r="A17" s="83">
        <v>3</v>
      </c>
      <c r="B17" s="102">
        <v>3.0569999999999999</v>
      </c>
      <c r="C17" s="89">
        <f t="shared" si="1"/>
        <v>1.8999999999999979E-2</v>
      </c>
      <c r="D17" s="104">
        <v>3.0569999999999999</v>
      </c>
      <c r="E17" s="89">
        <f t="shared" si="2"/>
        <v>1.8999999999999979E-2</v>
      </c>
      <c r="F17" s="104">
        <v>3.0339999999999998</v>
      </c>
      <c r="G17" s="105">
        <f t="shared" si="3"/>
        <v>1.133333333333327E-2</v>
      </c>
      <c r="H17" s="104">
        <v>3.0569999999999999</v>
      </c>
      <c r="I17" s="91">
        <f t="shared" si="4"/>
        <v>0</v>
      </c>
      <c r="J17" s="104">
        <v>3.0569999999999999</v>
      </c>
      <c r="K17" s="91">
        <f t="shared" si="4"/>
        <v>0</v>
      </c>
      <c r="L17" s="104">
        <v>3.0339999999999998</v>
      </c>
      <c r="M17" s="100">
        <f t="shared" si="4"/>
        <v>0</v>
      </c>
      <c r="N17" s="72"/>
      <c r="P17" s="83">
        <v>3</v>
      </c>
      <c r="Q17" s="104">
        <v>3.5659999999999998</v>
      </c>
      <c r="R17" s="130">
        <f t="shared" si="5"/>
        <v>0.16650310762185147</v>
      </c>
      <c r="T17" s="83">
        <v>3</v>
      </c>
      <c r="U17" s="104">
        <v>3.0569999999999999</v>
      </c>
      <c r="V17" s="130">
        <f t="shared" si="0"/>
        <v>1.8999999999999979E-2</v>
      </c>
      <c r="X17" s="143">
        <v>3</v>
      </c>
      <c r="Y17" s="141">
        <v>3.0409999999999999</v>
      </c>
      <c r="Z17" s="144">
        <f t="shared" si="6"/>
        <v>1.3666666666666641E-2</v>
      </c>
      <c r="AA17" s="143">
        <v>3</v>
      </c>
      <c r="AB17" s="141">
        <v>3.0569999999999999</v>
      </c>
      <c r="AC17" s="144">
        <f t="shared" si="7"/>
        <v>1.8999999999999979E-2</v>
      </c>
      <c r="AD17" s="137"/>
      <c r="AE17" s="143">
        <v>3</v>
      </c>
      <c r="AF17" s="141">
        <v>3.5350000000000001</v>
      </c>
      <c r="AG17" s="144">
        <f t="shared" si="8"/>
        <v>0.16244656363038482</v>
      </c>
    </row>
    <row r="18" spans="1:33" ht="15" x14ac:dyDescent="0.25">
      <c r="A18" s="83">
        <v>5</v>
      </c>
      <c r="B18" s="102">
        <v>4.9880000000000004</v>
      </c>
      <c r="C18" s="88">
        <f t="shared" si="1"/>
        <v>-2.3999999999999135E-3</v>
      </c>
      <c r="D18" s="104">
        <v>4.9690000000000003</v>
      </c>
      <c r="E18" s="90">
        <f t="shared" si="2"/>
        <v>-6.1999999999999391E-3</v>
      </c>
      <c r="F18" s="104">
        <v>4.9669999999999996</v>
      </c>
      <c r="G18" s="95">
        <f t="shared" si="3"/>
        <v>-6.6000000000000728E-3</v>
      </c>
      <c r="H18" s="104">
        <v>4.9720000000000004</v>
      </c>
      <c r="I18" s="91">
        <f t="shared" si="4"/>
        <v>-3.2076984763432263E-3</v>
      </c>
      <c r="J18" s="104">
        <v>4.968</v>
      </c>
      <c r="K18" s="91">
        <f t="shared" si="4"/>
        <v>-2.012477359630376E-4</v>
      </c>
      <c r="L18" s="104">
        <v>4.9610000000000003</v>
      </c>
      <c r="M18" s="100">
        <f t="shared" si="4"/>
        <v>-1.2079726192871633E-3</v>
      </c>
      <c r="N18" s="72"/>
      <c r="P18" s="83">
        <v>5</v>
      </c>
      <c r="Q18" s="104">
        <v>5.8150000000000004</v>
      </c>
      <c r="R18" s="130">
        <f t="shared" si="5"/>
        <v>0.17025558462467297</v>
      </c>
      <c r="T18" s="83">
        <v>5</v>
      </c>
      <c r="U18" s="104">
        <v>4.976</v>
      </c>
      <c r="V18" s="87">
        <f t="shared" si="0"/>
        <v>-4.8000000000000039E-3</v>
      </c>
      <c r="X18" s="143">
        <v>5</v>
      </c>
      <c r="Y18" s="141">
        <v>5.0039999999999996</v>
      </c>
      <c r="Z18" s="144">
        <f t="shared" si="6"/>
        <v>7.9999999999991189E-4</v>
      </c>
      <c r="AA18" s="143">
        <v>5</v>
      </c>
      <c r="AB18" s="141">
        <v>4.9880000000000004</v>
      </c>
      <c r="AC18" s="144">
        <f t="shared" si="7"/>
        <v>-2.3999999999999135E-3</v>
      </c>
      <c r="AD18" s="137"/>
      <c r="AE18" s="143">
        <v>5</v>
      </c>
      <c r="AF18" s="141">
        <v>5.8860000000000001</v>
      </c>
      <c r="AG18" s="144">
        <f t="shared" si="8"/>
        <v>0.17625899280575552</v>
      </c>
    </row>
    <row r="19" spans="1:33" ht="15" x14ac:dyDescent="0.25">
      <c r="A19" s="83">
        <v>8</v>
      </c>
      <c r="B19" s="102">
        <v>8.0510000000000002</v>
      </c>
      <c r="C19" s="89">
        <f t="shared" si="1"/>
        <v>6.3750000000000195E-3</v>
      </c>
      <c r="D19" s="104">
        <v>7.9829999999999997</v>
      </c>
      <c r="E19" s="88">
        <f t="shared" si="2"/>
        <v>-2.1250000000000435E-3</v>
      </c>
      <c r="F19" s="104">
        <v>7.9720000000000004</v>
      </c>
      <c r="G19" s="101">
        <f t="shared" si="3"/>
        <v>-3.4999999999999476E-3</v>
      </c>
      <c r="H19" s="104">
        <v>8.0489999999999995</v>
      </c>
      <c r="I19" s="91">
        <f t="shared" si="4"/>
        <v>-2.4841634579563632E-4</v>
      </c>
      <c r="J19" s="104">
        <v>7.9820000000000002</v>
      </c>
      <c r="K19" s="91">
        <f t="shared" si="4"/>
        <v>-1.2526619065507275E-4</v>
      </c>
      <c r="L19" s="104">
        <v>7.97</v>
      </c>
      <c r="M19" s="100">
        <f t="shared" si="4"/>
        <v>-2.5087807325648118E-4</v>
      </c>
      <c r="N19" s="72"/>
      <c r="P19" s="83">
        <v>8</v>
      </c>
      <c r="Q19" s="104">
        <v>9.23</v>
      </c>
      <c r="R19" s="130">
        <f t="shared" si="5"/>
        <v>0.1562069397469624</v>
      </c>
      <c r="T19" s="83">
        <v>8</v>
      </c>
      <c r="U19" s="104">
        <v>7.9749999999999996</v>
      </c>
      <c r="V19" s="87">
        <f t="shared" si="0"/>
        <v>-3.1250000000000444E-3</v>
      </c>
      <c r="X19" s="143">
        <v>8</v>
      </c>
      <c r="Y19" s="141">
        <v>8.0139999999999993</v>
      </c>
      <c r="Z19" s="144">
        <f t="shared" si="6"/>
        <v>1.7499999999999183E-3</v>
      </c>
      <c r="AA19" s="143">
        <v>8</v>
      </c>
      <c r="AB19" s="141">
        <v>7.9080000000000004</v>
      </c>
      <c r="AC19" s="144">
        <f t="shared" si="7"/>
        <v>-1.1499999999999955E-2</v>
      </c>
      <c r="AD19" s="137"/>
      <c r="AE19" s="143">
        <v>8</v>
      </c>
      <c r="AF19" s="141">
        <v>9.0519999999999996</v>
      </c>
      <c r="AG19" s="144">
        <f t="shared" si="8"/>
        <v>0.12952333416521092</v>
      </c>
    </row>
    <row r="20" spans="1:33" ht="15" x14ac:dyDescent="0.25">
      <c r="A20" s="83">
        <v>10</v>
      </c>
      <c r="B20" s="102">
        <v>9.8699999999999992</v>
      </c>
      <c r="C20" s="89">
        <f t="shared" si="1"/>
        <v>-1.3000000000000077E-2</v>
      </c>
      <c r="D20" s="104">
        <v>9.9860000000000007</v>
      </c>
      <c r="E20" s="88">
        <f t="shared" si="2"/>
        <v>-1.3999999999999347E-3</v>
      </c>
      <c r="F20" s="104">
        <v>9.9580000000000002</v>
      </c>
      <c r="G20" s="101">
        <f t="shared" si="3"/>
        <v>-4.1999999999999815E-3</v>
      </c>
      <c r="H20" s="104">
        <v>9.8689999999999998</v>
      </c>
      <c r="I20" s="91">
        <f t="shared" si="4"/>
        <v>-1.013171225936622E-4</v>
      </c>
      <c r="J20" s="104">
        <v>9.9860000000000007</v>
      </c>
      <c r="K20" s="91">
        <f t="shared" si="4"/>
        <v>0</v>
      </c>
      <c r="L20" s="104">
        <v>9.9570000000000007</v>
      </c>
      <c r="M20" s="100">
        <f t="shared" si="4"/>
        <v>-1.0042177143999254E-4</v>
      </c>
      <c r="N20" s="72"/>
      <c r="P20" s="83">
        <v>10</v>
      </c>
      <c r="Q20" s="104">
        <v>11.266</v>
      </c>
      <c r="R20" s="130">
        <f t="shared" si="5"/>
        <v>0.12817945123172433</v>
      </c>
      <c r="T20" s="83">
        <v>10</v>
      </c>
      <c r="U20" s="104">
        <v>9.9770000000000003</v>
      </c>
      <c r="V20" s="87">
        <f t="shared" si="0"/>
        <v>-2.2999999999999687E-3</v>
      </c>
      <c r="X20" s="143">
        <v>10</v>
      </c>
      <c r="Y20" s="141">
        <v>9.9350000000000005</v>
      </c>
      <c r="Z20" s="144">
        <f t="shared" si="6"/>
        <v>-6.4999999999999503E-3</v>
      </c>
      <c r="AA20" s="143">
        <v>10</v>
      </c>
      <c r="AB20" s="141">
        <v>9.9309999999999992</v>
      </c>
      <c r="AC20" s="144">
        <f t="shared" si="7"/>
        <v>-6.900000000000084E-3</v>
      </c>
      <c r="AD20" s="137"/>
      <c r="AE20" s="143">
        <v>10</v>
      </c>
      <c r="AF20" s="141">
        <v>10.958</v>
      </c>
      <c r="AG20" s="144">
        <f t="shared" si="8"/>
        <v>0.1029693004529441</v>
      </c>
    </row>
    <row r="21" spans="1:33" ht="15" x14ac:dyDescent="0.25">
      <c r="A21" s="83">
        <v>15</v>
      </c>
      <c r="B21" s="102">
        <v>15.45</v>
      </c>
      <c r="C21" s="89">
        <f t="shared" si="1"/>
        <v>2.9999999999999954E-2</v>
      </c>
      <c r="D21" s="104">
        <v>15.116</v>
      </c>
      <c r="E21" s="88">
        <f t="shared" si="2"/>
        <v>7.7333333333333108E-3</v>
      </c>
      <c r="F21" s="104">
        <v>15.202999999999999</v>
      </c>
      <c r="G21" s="96">
        <f t="shared" si="3"/>
        <v>1.3533333333333293E-2</v>
      </c>
      <c r="H21" s="104">
        <v>15.451000000000001</v>
      </c>
      <c r="I21" s="91">
        <f t="shared" si="4"/>
        <v>6.4724919093930234E-5</v>
      </c>
      <c r="J21" s="104">
        <v>15.114000000000001</v>
      </c>
      <c r="K21" s="91">
        <f t="shared" si="4"/>
        <v>-1.3231013495626433E-4</v>
      </c>
      <c r="L21" s="104">
        <v>15.202999999999999</v>
      </c>
      <c r="M21" s="100">
        <f t="shared" si="4"/>
        <v>0</v>
      </c>
      <c r="N21" s="72"/>
      <c r="P21" s="83">
        <v>15</v>
      </c>
      <c r="Q21" s="104">
        <v>16.628</v>
      </c>
      <c r="R21" s="130">
        <f t="shared" si="5"/>
        <v>0.10002646202699129</v>
      </c>
      <c r="T21" s="83">
        <v>15</v>
      </c>
      <c r="U21" s="104">
        <v>15.194000000000001</v>
      </c>
      <c r="V21" s="87">
        <f t="shared" si="0"/>
        <v>1.2933333333333389E-2</v>
      </c>
      <c r="X21" s="143">
        <v>15</v>
      </c>
      <c r="Y21" s="141">
        <v>15.275</v>
      </c>
      <c r="Z21" s="144">
        <f t="shared" si="6"/>
        <v>1.8333333333333358E-2</v>
      </c>
      <c r="AA21" s="143">
        <v>15</v>
      </c>
      <c r="AB21" s="141">
        <v>14.909000000000001</v>
      </c>
      <c r="AC21" s="144">
        <f t="shared" si="7"/>
        <v>-6.0666666666666204E-3</v>
      </c>
      <c r="AD21" s="137"/>
      <c r="AE21" s="143">
        <v>15</v>
      </c>
      <c r="AF21" s="141">
        <v>16.367999999999999</v>
      </c>
      <c r="AG21" s="144">
        <f t="shared" si="8"/>
        <v>7.1554828150572708E-2</v>
      </c>
    </row>
    <row r="22" spans="1:33" ht="15" x14ac:dyDescent="0.25">
      <c r="A22" s="83">
        <v>20</v>
      </c>
      <c r="B22" s="102">
        <v>19.593</v>
      </c>
      <c r="C22" s="89">
        <f t="shared" si="1"/>
        <v>-2.035E-2</v>
      </c>
      <c r="D22" s="104">
        <v>19.88</v>
      </c>
      <c r="E22" s="88">
        <f t="shared" si="2"/>
        <v>-6.0000000000000496E-3</v>
      </c>
      <c r="F22" s="104">
        <v>19.773</v>
      </c>
      <c r="G22" s="96">
        <f t="shared" si="3"/>
        <v>-1.1350000000000016E-2</v>
      </c>
      <c r="H22" s="104">
        <v>19.591000000000001</v>
      </c>
      <c r="I22" s="91">
        <f t="shared" si="4"/>
        <v>-1.0207727249522236E-4</v>
      </c>
      <c r="J22" s="104">
        <v>19.879000000000001</v>
      </c>
      <c r="K22" s="91">
        <f t="shared" si="4"/>
        <v>-5.0301810865073916E-5</v>
      </c>
      <c r="L22" s="104">
        <v>19.771000000000001</v>
      </c>
      <c r="M22" s="100">
        <f t="shared" si="4"/>
        <v>-1.0114803014205693E-4</v>
      </c>
      <c r="N22" s="72"/>
      <c r="P22" s="83">
        <v>20</v>
      </c>
      <c r="Q22" s="104">
        <v>21.582999999999998</v>
      </c>
      <c r="R22" s="130">
        <f t="shared" si="5"/>
        <v>8.5663983903420504E-2</v>
      </c>
      <c r="T22" s="83">
        <v>20</v>
      </c>
      <c r="U22" s="104">
        <v>19.771000000000001</v>
      </c>
      <c r="V22" s="87">
        <f t="shared" si="0"/>
        <v>-1.144999999999996E-2</v>
      </c>
      <c r="X22" s="143">
        <v>20</v>
      </c>
      <c r="Y22" s="141">
        <v>19.754000000000001</v>
      </c>
      <c r="Z22" s="144">
        <f>(Y22-X22)/X22</f>
        <v>-1.2299999999999933E-2</v>
      </c>
      <c r="AA22" s="143">
        <v>20</v>
      </c>
      <c r="AB22" s="141">
        <v>19.963999999999999</v>
      </c>
      <c r="AC22" s="144">
        <f>(AB22-AA22)/AA22</f>
        <v>-1.8000000000000683E-3</v>
      </c>
      <c r="AD22" s="137"/>
      <c r="AE22" s="143">
        <v>20</v>
      </c>
      <c r="AF22" s="141">
        <v>22.158000000000001</v>
      </c>
      <c r="AG22" s="144">
        <f t="shared" si="8"/>
        <v>0.1216968715196922</v>
      </c>
    </row>
    <row r="23" spans="1:33" ht="15.75" thickBot="1" x14ac:dyDescent="0.3">
      <c r="A23" s="84">
        <v>25</v>
      </c>
      <c r="B23" s="103">
        <v>25.207000000000001</v>
      </c>
      <c r="C23" s="97">
        <f t="shared" si="1"/>
        <v>8.2800000000000304E-3</v>
      </c>
      <c r="D23" s="118">
        <v>25.06</v>
      </c>
      <c r="E23" s="98">
        <f t="shared" si="2"/>
        <v>2.399999999999949E-3</v>
      </c>
      <c r="F23" s="118">
        <v>25.082000000000001</v>
      </c>
      <c r="G23" s="99">
        <f t="shared" si="3"/>
        <v>3.2800000000000294E-3</v>
      </c>
      <c r="H23" s="118">
        <v>25.196999999999999</v>
      </c>
      <c r="I23" s="116">
        <f t="shared" si="4"/>
        <v>-3.9671519815930349E-4</v>
      </c>
      <c r="J23" s="118">
        <v>25.05</v>
      </c>
      <c r="K23" s="116">
        <f t="shared" si="4"/>
        <v>-3.9904229848355992E-4</v>
      </c>
      <c r="L23" s="118">
        <v>25.073</v>
      </c>
      <c r="M23" s="117">
        <f t="shared" si="4"/>
        <v>-3.5882306036202617E-4</v>
      </c>
      <c r="N23" s="72"/>
      <c r="P23" s="84">
        <v>25</v>
      </c>
      <c r="Q23" s="118">
        <v>26.759</v>
      </c>
      <c r="R23" s="130">
        <f t="shared" si="5"/>
        <v>6.7797286512370381E-2</v>
      </c>
      <c r="T23" s="84">
        <v>25</v>
      </c>
      <c r="U23" s="118">
        <v>25.135000000000002</v>
      </c>
      <c r="V23" s="87">
        <f t="shared" si="0"/>
        <v>5.4000000000000627E-3</v>
      </c>
      <c r="X23" s="145">
        <v>25</v>
      </c>
      <c r="Y23" s="146">
        <v>25.1</v>
      </c>
      <c r="Z23" s="144">
        <f t="shared" si="6"/>
        <v>4.0000000000000565E-3</v>
      </c>
      <c r="AA23" s="145">
        <v>25</v>
      </c>
      <c r="AB23" s="146">
        <v>24.957000000000001</v>
      </c>
      <c r="AC23" s="144">
        <f t="shared" ref="AC23" si="9">(AB23-AA23)/AA23</f>
        <v>-1.7199999999999705E-3</v>
      </c>
      <c r="AD23" s="137"/>
      <c r="AE23" s="145">
        <v>25</v>
      </c>
      <c r="AF23" s="146">
        <v>27.585000000000001</v>
      </c>
      <c r="AG23" s="144">
        <f t="shared" si="8"/>
        <v>9.9003984063744999E-2</v>
      </c>
    </row>
    <row r="24" spans="1:33" ht="15" x14ac:dyDescent="0.25">
      <c r="A24" t="s">
        <v>64</v>
      </c>
      <c r="C24" s="85">
        <f>AVERAGE(C10:C23)</f>
        <v>4.5568690413469682E-3</v>
      </c>
      <c r="E24" s="86">
        <f>AVERAGE(E10:E23)</f>
        <v>3.5213928508707744E-3</v>
      </c>
      <c r="G24" s="119">
        <f>AVERAGE(G10:G23)</f>
        <v>-9.3520108506443718E-3</v>
      </c>
      <c r="I24" s="92">
        <f>AVERAGE(I10:I23)</f>
        <v>-1.4826304789261496E-3</v>
      </c>
      <c r="J24" s="13"/>
      <c r="K24" s="92">
        <f>AVERAGE(K10:K23)</f>
        <v>-1.2623925271139991E-3</v>
      </c>
      <c r="L24" s="13"/>
      <c r="M24" s="92">
        <f>AVERAGE(M10:M23)</f>
        <v>-1.91375776468837E-3</v>
      </c>
      <c r="N24" s="72"/>
      <c r="P24" t="s">
        <v>64</v>
      </c>
      <c r="R24" s="86">
        <f>AVERAGE(R10:R23)</f>
        <v>0.27732853861453788</v>
      </c>
      <c r="T24" t="s">
        <v>64</v>
      </c>
      <c r="V24" s="86">
        <f>AVERAGE(V10:V23)</f>
        <v>1.315982133488953E-2</v>
      </c>
      <c r="X24" s="137" t="s">
        <v>64</v>
      </c>
      <c r="Y24" s="137"/>
      <c r="Z24" s="147">
        <f>AVERAGE(Z10:Z23)</f>
        <v>6.9769114367326151E-3</v>
      </c>
      <c r="AA24" s="137" t="s">
        <v>64</v>
      </c>
      <c r="AB24" s="137"/>
      <c r="AC24" s="147">
        <f>AVERAGE(AC10:AC23)</f>
        <v>1.1938866318815158E-2</v>
      </c>
      <c r="AD24" s="137"/>
      <c r="AE24" s="137" t="s">
        <v>64</v>
      </c>
      <c r="AF24" s="137"/>
      <c r="AG24" s="147">
        <f>AVERAGE(AG10:AG23)</f>
        <v>0.34319601403099248</v>
      </c>
    </row>
    <row r="25" spans="1:33" ht="15" x14ac:dyDescent="0.25"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</row>
    <row r="26" spans="1:33" ht="15" x14ac:dyDescent="0.25"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</row>
    <row r="27" spans="1:33" ht="15" x14ac:dyDescent="0.25"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</row>
    <row r="28" spans="1:33" ht="15" x14ac:dyDescent="0.25">
      <c r="A28" t="s">
        <v>62</v>
      </c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</row>
    <row r="29" spans="1:33" ht="15.75" thickBot="1" x14ac:dyDescent="0.3">
      <c r="C29" s="181" t="s">
        <v>70</v>
      </c>
      <c r="D29" s="182"/>
      <c r="E29" s="183"/>
      <c r="F29" s="181" t="s">
        <v>71</v>
      </c>
      <c r="G29" s="182"/>
      <c r="H29" s="183"/>
      <c r="X29" s="137"/>
      <c r="Y29" s="137"/>
      <c r="Z29" s="137"/>
      <c r="AA29" s="148"/>
      <c r="AB29" s="137"/>
      <c r="AC29" s="137"/>
      <c r="AD29" s="137"/>
      <c r="AE29" s="137"/>
      <c r="AF29" s="137"/>
      <c r="AG29" s="137"/>
    </row>
    <row r="30" spans="1:33" ht="45.75" customHeight="1" x14ac:dyDescent="0.3">
      <c r="B30" s="57"/>
      <c r="C30" s="68" t="s">
        <v>48</v>
      </c>
      <c r="D30" s="55" t="s">
        <v>49</v>
      </c>
      <c r="E30" s="60" t="s">
        <v>50</v>
      </c>
      <c r="F30" s="54" t="s">
        <v>48</v>
      </c>
      <c r="G30" s="55" t="s">
        <v>49</v>
      </c>
      <c r="H30" s="60" t="s">
        <v>50</v>
      </c>
      <c r="X30" s="137"/>
      <c r="Y30" s="189" t="s">
        <v>79</v>
      </c>
      <c r="Z30" s="190"/>
      <c r="AA30" s="191" t="s">
        <v>80</v>
      </c>
      <c r="AB30" s="192"/>
      <c r="AC30" s="149"/>
      <c r="AD30" s="189" t="s">
        <v>81</v>
      </c>
      <c r="AE30" s="190"/>
      <c r="AF30" s="137"/>
      <c r="AG30" s="137"/>
    </row>
    <row r="31" spans="1:33" ht="28.8" x14ac:dyDescent="0.3">
      <c r="A31" s="174" t="s">
        <v>53</v>
      </c>
      <c r="B31" s="106" t="s">
        <v>47</v>
      </c>
      <c r="C31" s="66">
        <v>90.1</v>
      </c>
      <c r="D31" s="67">
        <v>94.7</v>
      </c>
      <c r="E31" s="60">
        <v>96.1</v>
      </c>
      <c r="F31" s="54">
        <v>95</v>
      </c>
      <c r="G31" s="55">
        <v>90.2</v>
      </c>
      <c r="H31" s="60">
        <v>96</v>
      </c>
      <c r="X31" s="137"/>
      <c r="Y31" s="150" t="s">
        <v>55</v>
      </c>
      <c r="Z31" s="151" t="s">
        <v>76</v>
      </c>
      <c r="AA31" s="152" t="s">
        <v>55</v>
      </c>
      <c r="AB31" s="153" t="s">
        <v>76</v>
      </c>
      <c r="AC31" s="137"/>
      <c r="AD31" s="150" t="s">
        <v>55</v>
      </c>
      <c r="AE31" s="151" t="s">
        <v>76</v>
      </c>
      <c r="AF31" s="137"/>
      <c r="AG31" s="137"/>
    </row>
    <row r="32" spans="1:33" x14ac:dyDescent="0.3">
      <c r="A32" s="174"/>
      <c r="B32" s="107" t="s">
        <v>51</v>
      </c>
      <c r="C32" s="56">
        <v>84.7</v>
      </c>
      <c r="D32" s="57">
        <v>92.6</v>
      </c>
      <c r="E32" s="65">
        <v>99.1</v>
      </c>
      <c r="F32" s="56">
        <v>97.3</v>
      </c>
      <c r="G32" s="57">
        <v>94.8</v>
      </c>
      <c r="H32" s="61">
        <v>97.9</v>
      </c>
      <c r="X32" s="137"/>
      <c r="Y32" s="149">
        <v>-2.5999999999999999E-2</v>
      </c>
      <c r="Z32" s="154">
        <v>-1E-3</v>
      </c>
      <c r="AA32" s="148">
        <v>0.01</v>
      </c>
      <c r="AB32" s="155">
        <v>-1.4E-2</v>
      </c>
      <c r="AC32" s="137"/>
      <c r="AD32" s="149">
        <v>9.9000000000000005E-2</v>
      </c>
      <c r="AE32" s="154">
        <v>0.151</v>
      </c>
      <c r="AF32" s="137"/>
      <c r="AG32" s="137"/>
    </row>
    <row r="33" spans="1:33" x14ac:dyDescent="0.3">
      <c r="A33" s="174"/>
      <c r="B33" s="108" t="s">
        <v>52</v>
      </c>
      <c r="C33" s="58">
        <v>84.7</v>
      </c>
      <c r="D33" s="59">
        <v>92.6</v>
      </c>
      <c r="E33" s="64">
        <v>99.1</v>
      </c>
      <c r="F33" s="62">
        <v>97.7</v>
      </c>
      <c r="G33" s="63">
        <v>95.5</v>
      </c>
      <c r="H33" s="64">
        <v>98.1</v>
      </c>
      <c r="X33" s="137"/>
      <c r="Y33" s="149">
        <v>0</v>
      </c>
      <c r="Z33" s="156">
        <v>-1.9417475728155224E-2</v>
      </c>
      <c r="AA33" s="157">
        <v>9.7087378640776795E-2</v>
      </c>
      <c r="AB33" s="158">
        <v>7.7669902912621436E-2</v>
      </c>
      <c r="AC33" s="137"/>
      <c r="AD33" s="159">
        <v>1.3883495145631071</v>
      </c>
      <c r="AE33" s="156">
        <v>1.9405940594059403</v>
      </c>
      <c r="AF33" s="137"/>
      <c r="AG33" s="137"/>
    </row>
    <row r="34" spans="1:33" x14ac:dyDescent="0.3">
      <c r="A34" s="174" t="s">
        <v>57</v>
      </c>
      <c r="B34" s="54" t="s">
        <v>47</v>
      </c>
      <c r="C34" s="73">
        <v>73.7</v>
      </c>
      <c r="D34" s="74">
        <v>81.7</v>
      </c>
      <c r="E34" s="75">
        <v>84.7</v>
      </c>
      <c r="F34" s="73">
        <v>92.3</v>
      </c>
      <c r="G34" s="74">
        <v>86.2</v>
      </c>
      <c r="H34" s="75">
        <v>95.2</v>
      </c>
      <c r="X34" s="137"/>
      <c r="Y34" s="159">
        <v>7.2847682119205365E-2</v>
      </c>
      <c r="Z34" s="156">
        <v>8.9403973509933857E-2</v>
      </c>
      <c r="AA34" s="157">
        <v>8.6092715231788158E-2</v>
      </c>
      <c r="AB34" s="158">
        <v>0.10596026490066235</v>
      </c>
      <c r="AC34" s="137"/>
      <c r="AD34" s="159">
        <v>0.45370370370370355</v>
      </c>
      <c r="AE34" s="156">
        <v>0.61702127659574468</v>
      </c>
      <c r="AF34" s="137"/>
      <c r="AG34" s="137"/>
    </row>
    <row r="35" spans="1:33" x14ac:dyDescent="0.3">
      <c r="A35" s="174"/>
      <c r="B35" s="56" t="s">
        <v>51</v>
      </c>
      <c r="C35" s="76">
        <v>69</v>
      </c>
      <c r="D35" s="77">
        <v>81.900000000000006</v>
      </c>
      <c r="E35" s="78">
        <v>94.3</v>
      </c>
      <c r="F35" s="76">
        <v>95.1</v>
      </c>
      <c r="G35" s="77">
        <v>91.4</v>
      </c>
      <c r="H35" s="78">
        <v>97.1</v>
      </c>
      <c r="X35" s="137"/>
      <c r="Y35" s="159">
        <v>1.3972055888223565E-2</v>
      </c>
      <c r="Z35" s="156">
        <v>1.7964071856287442E-2</v>
      </c>
      <c r="AA35" s="157">
        <v>1.3972055888223565E-2</v>
      </c>
      <c r="AB35" s="158">
        <v>1.3972055888223565E-2</v>
      </c>
      <c r="AC35" s="137"/>
      <c r="AD35" s="159">
        <v>0.29921259842519687</v>
      </c>
      <c r="AE35" s="156">
        <v>0.40980392156862738</v>
      </c>
      <c r="AF35" s="137"/>
      <c r="AG35" s="137"/>
    </row>
    <row r="36" spans="1:33" x14ac:dyDescent="0.3">
      <c r="A36" s="174"/>
      <c r="B36" s="58" t="s">
        <v>52</v>
      </c>
      <c r="C36" s="79">
        <v>69</v>
      </c>
      <c r="D36" s="80">
        <v>81.900000000000006</v>
      </c>
      <c r="E36" s="81">
        <v>94.3</v>
      </c>
      <c r="F36" s="79">
        <v>95.8</v>
      </c>
      <c r="G36" s="80">
        <v>92.6</v>
      </c>
      <c r="H36" s="81">
        <v>97.6</v>
      </c>
      <c r="X36" s="137"/>
      <c r="Y36" s="159">
        <v>-1.1428571428571439E-2</v>
      </c>
      <c r="Z36" s="156">
        <v>7.1428571428571496E-3</v>
      </c>
      <c r="AA36" s="157">
        <v>8.5714285714285788E-3</v>
      </c>
      <c r="AB36" s="158">
        <v>2.142857142857145E-2</v>
      </c>
      <c r="AC36" s="137"/>
      <c r="AD36" s="159">
        <v>0.25867052023121395</v>
      </c>
      <c r="AE36" s="156">
        <v>0.32765957446808525</v>
      </c>
      <c r="AF36" s="137"/>
      <c r="AG36" s="137"/>
    </row>
    <row r="37" spans="1:33" ht="15" x14ac:dyDescent="0.25">
      <c r="A37" s="49"/>
      <c r="B37" s="49"/>
      <c r="C37" s="49"/>
      <c r="D37" s="49"/>
      <c r="E37" s="49"/>
      <c r="X37" s="137"/>
      <c r="Y37" s="159">
        <v>-1.6000000000000014E-2</v>
      </c>
      <c r="Z37" s="156">
        <v>-3.0000000000000027E-3</v>
      </c>
      <c r="AA37" s="157">
        <v>-1.5000000000000013E-2</v>
      </c>
      <c r="AB37" s="158">
        <v>-1.5000000000000013E-2</v>
      </c>
      <c r="AC37" s="137"/>
      <c r="AD37" s="159">
        <v>0.22052845528455292</v>
      </c>
      <c r="AE37" s="156">
        <v>0.25075225677031104</v>
      </c>
      <c r="AF37" s="137"/>
      <c r="AG37" s="137"/>
    </row>
    <row r="38" spans="1:33" ht="15" x14ac:dyDescent="0.25">
      <c r="A38" s="49"/>
      <c r="B38" s="49"/>
      <c r="C38" s="49"/>
      <c r="D38" s="49"/>
      <c r="E38" s="49"/>
      <c r="X38" s="137"/>
      <c r="Y38" s="159">
        <v>-1.7999999999999943E-2</v>
      </c>
      <c r="Z38" s="156">
        <v>-6.6666666666666723E-3</v>
      </c>
      <c r="AA38" s="157">
        <v>-2.0000000000000018E-2</v>
      </c>
      <c r="AB38" s="158">
        <v>-1.6000000000000014E-2</v>
      </c>
      <c r="AC38" s="137"/>
      <c r="AD38" s="159">
        <v>0.2029871011541072</v>
      </c>
      <c r="AE38" s="156">
        <v>0.20805369127516782</v>
      </c>
      <c r="AF38" s="137"/>
      <c r="AG38" s="137"/>
    </row>
    <row r="39" spans="1:33" ht="15" customHeight="1" x14ac:dyDescent="0.25">
      <c r="A39" s="69" t="s">
        <v>72</v>
      </c>
      <c r="X39" s="137"/>
      <c r="Y39" s="159">
        <v>-5.4999999999999494E-3</v>
      </c>
      <c r="Z39" s="156">
        <v>-7.4999999999999512E-3</v>
      </c>
      <c r="AA39" s="157">
        <v>-9.000000000000008E-3</v>
      </c>
      <c r="AB39" s="158">
        <v>-9.4999999999999529E-3</v>
      </c>
      <c r="AC39" s="137"/>
      <c r="AD39" s="159">
        <v>0.18451483157365497</v>
      </c>
      <c r="AE39" s="156">
        <v>0.18740554156171288</v>
      </c>
      <c r="AF39" s="137"/>
      <c r="AG39" s="137"/>
    </row>
    <row r="40" spans="1:33" x14ac:dyDescent="0.3">
      <c r="A40" s="70" t="s">
        <v>69</v>
      </c>
      <c r="X40" s="137"/>
      <c r="Y40" s="159">
        <v>1.8999999999999979E-2</v>
      </c>
      <c r="Z40" s="156">
        <v>1.3666666666666641E-2</v>
      </c>
      <c r="AA40" s="157">
        <v>1.7666666666666647E-2</v>
      </c>
      <c r="AB40" s="158">
        <v>1.8999999999999979E-2</v>
      </c>
      <c r="AC40" s="137"/>
      <c r="AD40" s="159">
        <v>0.16650310762185147</v>
      </c>
      <c r="AE40" s="156">
        <v>0.16244656363038482</v>
      </c>
      <c r="AF40" s="137"/>
      <c r="AG40" s="137"/>
    </row>
    <row r="41" spans="1:33" x14ac:dyDescent="0.3">
      <c r="A41" s="70" t="s">
        <v>73</v>
      </c>
      <c r="X41" s="137"/>
      <c r="Y41" s="159">
        <v>-6.1999999999999391E-3</v>
      </c>
      <c r="Z41" s="156">
        <v>7.9999999999991189E-4</v>
      </c>
      <c r="AA41" s="157">
        <v>-4.5999999999999375E-3</v>
      </c>
      <c r="AB41" s="158">
        <v>-2.3999999999999135E-3</v>
      </c>
      <c r="AC41" s="137"/>
      <c r="AD41" s="159">
        <v>0.17025558462467297</v>
      </c>
      <c r="AE41" s="156">
        <v>0.17625899280575552</v>
      </c>
      <c r="AF41" s="137"/>
      <c r="AG41" s="137"/>
    </row>
    <row r="42" spans="1:33" x14ac:dyDescent="0.3">
      <c r="A42" s="71" t="s">
        <v>61</v>
      </c>
      <c r="X42" s="137"/>
      <c r="Y42" s="159">
        <v>-2.1250000000000435E-3</v>
      </c>
      <c r="Z42" s="156">
        <v>1.7499999999999183E-3</v>
      </c>
      <c r="AA42" s="157">
        <v>-6.4999999999999503E-3</v>
      </c>
      <c r="AB42" s="158">
        <v>-1.1499999999999955E-2</v>
      </c>
      <c r="AC42" s="137"/>
      <c r="AD42" s="159">
        <v>0.1562069397469624</v>
      </c>
      <c r="AE42" s="156">
        <v>0.12952333416521092</v>
      </c>
      <c r="AF42" s="137"/>
      <c r="AG42" s="137"/>
    </row>
    <row r="43" spans="1:33" ht="15" x14ac:dyDescent="0.25">
      <c r="X43" s="137"/>
      <c r="Y43" s="159">
        <v>-1.3999999999999347E-3</v>
      </c>
      <c r="Z43" s="156">
        <v>-6.4999999999999503E-3</v>
      </c>
      <c r="AA43" s="157">
        <v>-5.1999999999999599E-3</v>
      </c>
      <c r="AB43" s="158">
        <v>-6.900000000000084E-3</v>
      </c>
      <c r="AC43" s="137"/>
      <c r="AD43" s="159">
        <v>0.12817945123172433</v>
      </c>
      <c r="AE43" s="156">
        <v>0.1029693004529441</v>
      </c>
      <c r="AF43" s="137"/>
      <c r="AG43" s="137"/>
    </row>
    <row r="44" spans="1:33" ht="15" x14ac:dyDescent="0.25">
      <c r="X44" s="137"/>
      <c r="Y44" s="159">
        <v>7.7333333333333108E-3</v>
      </c>
      <c r="Z44" s="156">
        <v>1.8333333333333358E-2</v>
      </c>
      <c r="AA44" s="157">
        <v>1.1066666666666692E-2</v>
      </c>
      <c r="AB44" s="158">
        <v>-6.0666666666666204E-3</v>
      </c>
      <c r="AC44" s="137"/>
      <c r="AD44" s="159">
        <v>0.10002646202699129</v>
      </c>
      <c r="AE44" s="156">
        <v>7.1554828150572708E-2</v>
      </c>
      <c r="AF44" s="137"/>
      <c r="AG44" s="137"/>
    </row>
    <row r="45" spans="1:33" ht="15" x14ac:dyDescent="0.25">
      <c r="X45" s="137"/>
      <c r="Y45" s="159">
        <v>-6.0000000000000496E-3</v>
      </c>
      <c r="Z45" s="156">
        <v>-1.2299999999999933E-2</v>
      </c>
      <c r="AA45" s="157">
        <v>-1.2049999999999983E-2</v>
      </c>
      <c r="AB45" s="158">
        <v>-1.8000000000000683E-3</v>
      </c>
      <c r="AC45" s="137"/>
      <c r="AD45" s="159">
        <v>8.5663983903420504E-2</v>
      </c>
      <c r="AE45" s="156">
        <v>0.1216968715196922</v>
      </c>
      <c r="AF45" s="137"/>
      <c r="AG45" s="137"/>
    </row>
    <row r="46" spans="1:33" ht="15" x14ac:dyDescent="0.25">
      <c r="X46" s="137"/>
      <c r="Y46" s="159">
        <v>2.399999999999949E-3</v>
      </c>
      <c r="Z46" s="156">
        <v>4.0000000000000565E-3</v>
      </c>
      <c r="AA46" s="157">
        <v>3.4799999999999896E-3</v>
      </c>
      <c r="AB46" s="158">
        <v>-1.7199999999999705E-3</v>
      </c>
      <c r="AC46" s="137"/>
      <c r="AD46" s="159">
        <v>6.7797286512370381E-2</v>
      </c>
      <c r="AE46" s="156">
        <v>9.9003984063744999E-2</v>
      </c>
      <c r="AF46" s="137"/>
      <c r="AG46" s="137"/>
    </row>
    <row r="47" spans="1:33" ht="15.75" thickBot="1" x14ac:dyDescent="0.3">
      <c r="X47" s="160" t="s">
        <v>30</v>
      </c>
      <c r="Y47" s="161">
        <f>AVERAGE(Y33:Y46)</f>
        <v>3.5213928508707744E-3</v>
      </c>
      <c r="Z47" s="162">
        <f>AVERAGE(Z33:Z46)</f>
        <v>6.9769114367326151E-3</v>
      </c>
      <c r="AA47" s="163">
        <f t="shared" ref="AA47" si="10">AVERAGE(AA33:AA46)</f>
        <v>1.1827636547539325E-2</v>
      </c>
      <c r="AB47" s="164">
        <v>1.1938866318815158E-2</v>
      </c>
      <c r="AC47" s="137"/>
      <c r="AD47" s="161">
        <v>0.27732853861453788</v>
      </c>
      <c r="AE47" s="162"/>
      <c r="AF47" s="137"/>
      <c r="AG47" s="137"/>
    </row>
    <row r="50" spans="25:28" ht="15" customHeight="1" x14ac:dyDescent="0.3">
      <c r="Y50" s="188" t="s">
        <v>88</v>
      </c>
      <c r="Z50" s="188"/>
      <c r="AA50" s="188"/>
      <c r="AB50" s="188"/>
    </row>
    <row r="51" spans="25:28" x14ac:dyDescent="0.3">
      <c r="Y51" s="188"/>
      <c r="Z51" s="188"/>
      <c r="AA51" s="188"/>
      <c r="AB51" s="188"/>
    </row>
    <row r="52" spans="25:28" x14ac:dyDescent="0.3">
      <c r="Y52" s="188"/>
      <c r="Z52" s="188"/>
      <c r="AA52" s="188"/>
      <c r="AB52" s="188"/>
    </row>
    <row r="53" spans="25:28" x14ac:dyDescent="0.3">
      <c r="Y53" s="188"/>
      <c r="Z53" s="188"/>
      <c r="AA53" s="188"/>
      <c r="AB53" s="188"/>
    </row>
    <row r="54" spans="25:28" x14ac:dyDescent="0.3">
      <c r="Y54" s="188"/>
      <c r="Z54" s="188"/>
      <c r="AA54" s="188"/>
      <c r="AB54" s="188"/>
    </row>
  </sheetData>
  <mergeCells count="23">
    <mergeCell ref="Y50:AB54"/>
    <mergeCell ref="AD30:AE30"/>
    <mergeCell ref="Y30:Z30"/>
    <mergeCell ref="AA1:AC4"/>
    <mergeCell ref="AA30:AB30"/>
    <mergeCell ref="AE1:AG4"/>
    <mergeCell ref="U7:V7"/>
    <mergeCell ref="T1:V4"/>
    <mergeCell ref="X1:Z4"/>
    <mergeCell ref="Q7:R7"/>
    <mergeCell ref="P1:R4"/>
    <mergeCell ref="A34:A36"/>
    <mergeCell ref="H6:M6"/>
    <mergeCell ref="H7:I7"/>
    <mergeCell ref="J7:K7"/>
    <mergeCell ref="L7:M7"/>
    <mergeCell ref="A31:A33"/>
    <mergeCell ref="C29:E29"/>
    <mergeCell ref="F29:H29"/>
    <mergeCell ref="B6:G6"/>
    <mergeCell ref="B7:C7"/>
    <mergeCell ref="D7:E7"/>
    <mergeCell ref="F7:G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E21" workbookViewId="0">
      <selection activeCell="E7" sqref="E7:E51"/>
    </sheetView>
  </sheetViews>
  <sheetFormatPr baseColWidth="10" defaultColWidth="11.44140625" defaultRowHeight="14.4" x14ac:dyDescent="0.3"/>
  <cols>
    <col min="1" max="2" width="11.44140625" style="122"/>
    <col min="3" max="3" width="12.5546875" style="122" bestFit="1" customWidth="1"/>
    <col min="4" max="6" width="11.44140625" style="122"/>
    <col min="7" max="9" width="12.33203125" style="122" customWidth="1"/>
    <col min="10" max="16384" width="11.44140625" style="122"/>
  </cols>
  <sheetData>
    <row r="1" spans="1:23" x14ac:dyDescent="0.3">
      <c r="A1" t="s">
        <v>74</v>
      </c>
      <c r="L1" s="168"/>
      <c r="M1" s="168"/>
      <c r="N1" s="168"/>
    </row>
    <row r="2" spans="1:23" ht="30" x14ac:dyDescent="0.25">
      <c r="A2" s="126" t="s">
        <v>83</v>
      </c>
      <c r="B2" s="126" t="s">
        <v>84</v>
      </c>
      <c r="L2"/>
      <c r="M2"/>
    </row>
    <row r="3" spans="1:23" ht="15" x14ac:dyDescent="0.25">
      <c r="L3"/>
      <c r="M3"/>
      <c r="O3" s="123"/>
    </row>
    <row r="4" spans="1:23" ht="15" x14ac:dyDescent="0.25">
      <c r="L4"/>
      <c r="M4"/>
    </row>
    <row r="6" spans="1:23" ht="57.6" x14ac:dyDescent="0.3">
      <c r="B6" s="122" t="s">
        <v>27</v>
      </c>
      <c r="C6" s="122" t="s">
        <v>28</v>
      </c>
      <c r="D6" s="122" t="s">
        <v>29</v>
      </c>
      <c r="E6" s="122" t="s">
        <v>30</v>
      </c>
      <c r="F6" s="122" t="s">
        <v>31</v>
      </c>
      <c r="G6" s="122" t="s">
        <v>40</v>
      </c>
      <c r="H6" s="122" t="s">
        <v>39</v>
      </c>
      <c r="I6" s="122" t="s">
        <v>41</v>
      </c>
      <c r="J6" s="122" t="s">
        <v>39</v>
      </c>
    </row>
    <row r="7" spans="1:23" x14ac:dyDescent="0.3">
      <c r="B7" s="166">
        <v>0</v>
      </c>
      <c r="C7" s="44">
        <v>43038.794999999998</v>
      </c>
      <c r="D7" s="44">
        <v>139.34399999999999</v>
      </c>
      <c r="E7" s="165">
        <f>AVERAGE(C7:C9)</f>
        <v>42975.667999999998</v>
      </c>
      <c r="F7" s="165">
        <f>STDEV(C7:C9)</f>
        <v>113.86604923768991</v>
      </c>
      <c r="G7" s="171">
        <f>($O$28*E7*E7*E7)+($O$29*E7*E7)+($O$30*E7)+$O$31</f>
        <v>-2.0935381203276648E-2</v>
      </c>
      <c r="H7" s="121"/>
      <c r="N7" s="33"/>
      <c r="O7" s="34"/>
    </row>
    <row r="8" spans="1:23" x14ac:dyDescent="0.3">
      <c r="B8" s="166"/>
      <c r="C8" s="44">
        <v>42844.220999999998</v>
      </c>
      <c r="D8" s="44">
        <v>141.62100000000001</v>
      </c>
      <c r="E8" s="165"/>
      <c r="F8" s="165"/>
      <c r="G8" s="171"/>
      <c r="H8" s="124"/>
      <c r="N8" s="33"/>
      <c r="O8" s="34"/>
    </row>
    <row r="9" spans="1:23" x14ac:dyDescent="0.3">
      <c r="B9" s="166"/>
      <c r="C9" s="44">
        <v>43043.987999999998</v>
      </c>
      <c r="D9" s="44">
        <v>139.31800000000001</v>
      </c>
      <c r="E9" s="165"/>
      <c r="F9" s="165"/>
      <c r="G9" s="171"/>
      <c r="H9" s="124"/>
    </row>
    <row r="10" spans="1:23" x14ac:dyDescent="0.3">
      <c r="B10" s="166">
        <v>0.10299999999999999</v>
      </c>
      <c r="C10" s="44">
        <v>41337.792999999998</v>
      </c>
      <c r="D10" s="44">
        <v>138.81800000000001</v>
      </c>
      <c r="E10" s="165">
        <f>AVERAGE(C10:C12)</f>
        <v>41272.862666666661</v>
      </c>
      <c r="F10" s="165">
        <f>STDEV(C10:C12)</f>
        <v>107.78407722077016</v>
      </c>
      <c r="G10" s="171">
        <f>($O$28*E10*E10*E10)+($O$29*E10*E10)+($O$30*E10)+$O$31</f>
        <v>0.1127260958194789</v>
      </c>
      <c r="H10" s="173">
        <f>(G10-B10)/B10</f>
        <v>9.4428114752222389E-2</v>
      </c>
    </row>
    <row r="11" spans="1:23" x14ac:dyDescent="0.3">
      <c r="B11" s="166"/>
      <c r="C11" s="44">
        <v>41148.444000000003</v>
      </c>
      <c r="D11" s="44">
        <v>137.703</v>
      </c>
      <c r="E11" s="165"/>
      <c r="F11" s="165"/>
      <c r="G11" s="171"/>
      <c r="H11" s="173"/>
      <c r="I11" s="123"/>
      <c r="N11" s="168" t="s">
        <v>37</v>
      </c>
      <c r="O11" s="168"/>
      <c r="P11" s="168"/>
      <c r="U11" s="168" t="s">
        <v>38</v>
      </c>
      <c r="V11" s="168"/>
      <c r="W11" s="168"/>
    </row>
    <row r="12" spans="1:23" x14ac:dyDescent="0.3">
      <c r="B12" s="166"/>
      <c r="C12" s="44">
        <v>41332.351000000002</v>
      </c>
      <c r="D12" s="44">
        <v>138.57599999999999</v>
      </c>
      <c r="E12" s="165"/>
      <c r="F12" s="165"/>
      <c r="G12" s="171"/>
      <c r="H12" s="173"/>
    </row>
    <row r="13" spans="1:23" x14ac:dyDescent="0.3">
      <c r="B13" s="166">
        <v>0.30199999999999999</v>
      </c>
      <c r="C13" s="44">
        <v>38605.46</v>
      </c>
      <c r="D13" s="44">
        <v>159.21600000000001</v>
      </c>
      <c r="E13" s="165">
        <f>AVERAGE(C13:C15)</f>
        <v>38541.273999999998</v>
      </c>
      <c r="F13" s="165">
        <f t="shared" ref="F13" si="0">STDEV(C13:C15)</f>
        <v>108.30148960656068</v>
      </c>
      <c r="G13" s="171">
        <f>($O$28*E13*E13*E13)+($O$29*E13*E13)+($O$30*E13)+$O$31</f>
        <v>0.32782920000992632</v>
      </c>
      <c r="H13" s="173">
        <f>(G13-B13)/B13</f>
        <v>8.5527152350749452E-2</v>
      </c>
    </row>
    <row r="14" spans="1:23" x14ac:dyDescent="0.3">
      <c r="B14" s="166"/>
      <c r="C14" s="44">
        <v>38416.233</v>
      </c>
      <c r="D14" s="44">
        <v>165.76499999999999</v>
      </c>
      <c r="E14" s="165"/>
      <c r="F14" s="165"/>
      <c r="G14" s="171"/>
      <c r="H14" s="173"/>
      <c r="I14" s="123"/>
    </row>
    <row r="15" spans="1:23" x14ac:dyDescent="0.3">
      <c r="B15" s="166"/>
      <c r="C15" s="44">
        <v>38602.129000000001</v>
      </c>
      <c r="D15" s="44">
        <v>164.178</v>
      </c>
      <c r="E15" s="165"/>
      <c r="F15" s="165"/>
      <c r="G15" s="171"/>
      <c r="H15" s="173"/>
    </row>
    <row r="16" spans="1:23" x14ac:dyDescent="0.3">
      <c r="B16" s="166">
        <v>0.501</v>
      </c>
      <c r="C16" s="44">
        <v>36598.078999999998</v>
      </c>
      <c r="D16" s="44">
        <v>141.899</v>
      </c>
      <c r="E16" s="165">
        <f>AVERAGE(C16:C18)</f>
        <v>36544.307999999997</v>
      </c>
      <c r="F16" s="165">
        <f t="shared" ref="F16" si="1">STDEV(C16:C18)</f>
        <v>99.297751399517381</v>
      </c>
      <c r="G16" s="171">
        <f>($O$28*E16*E16*E16)+($O$29*E16*E16)+($O$30*E16)+$O$31</f>
        <v>0.50819855014222881</v>
      </c>
      <c r="H16" s="173">
        <f>(G16-B16)/B16</f>
        <v>1.4368363557342934E-2</v>
      </c>
    </row>
    <row r="17" spans="2:22" x14ac:dyDescent="0.3">
      <c r="B17" s="166"/>
      <c r="C17" s="44">
        <v>36429.720999999998</v>
      </c>
      <c r="D17" s="44">
        <v>139.64400000000001</v>
      </c>
      <c r="E17" s="165"/>
      <c r="F17" s="165"/>
      <c r="G17" s="171"/>
      <c r="H17" s="173"/>
      <c r="I17" s="123"/>
    </row>
    <row r="18" spans="2:22" x14ac:dyDescent="0.3">
      <c r="B18" s="166"/>
      <c r="C18" s="44">
        <v>36605.124000000003</v>
      </c>
      <c r="D18" s="44">
        <v>144.744</v>
      </c>
      <c r="E18" s="165"/>
      <c r="F18" s="165"/>
      <c r="G18" s="171"/>
      <c r="H18" s="173"/>
    </row>
    <row r="19" spans="2:22" x14ac:dyDescent="0.3">
      <c r="B19" s="166">
        <v>0.7</v>
      </c>
      <c r="C19" s="44">
        <v>34798.525000000001</v>
      </c>
      <c r="D19" s="44">
        <v>140.393</v>
      </c>
      <c r="E19" s="165">
        <f t="shared" ref="E19" si="2">AVERAGE(C19:C21)</f>
        <v>34739.341666666667</v>
      </c>
      <c r="F19" s="165">
        <f t="shared" ref="F19" si="3">STDEV(C19:C21)</f>
        <v>97.147856061437238</v>
      </c>
      <c r="G19" s="171">
        <f>($O$28*E19*E19*E19)+($O$29*E19*E19)+($O$30*E19)+$O$31</f>
        <v>0.7046945351768521</v>
      </c>
      <c r="H19" s="173">
        <f>(G19-B19)/B19</f>
        <v>6.706478824074491E-3</v>
      </c>
    </row>
    <row r="20" spans="2:22" x14ac:dyDescent="0.3">
      <c r="B20" s="166"/>
      <c r="C20" s="44">
        <v>34627.222999999998</v>
      </c>
      <c r="D20" s="44">
        <v>138.41800000000001</v>
      </c>
      <c r="E20" s="165"/>
      <c r="F20" s="165"/>
      <c r="G20" s="171"/>
      <c r="H20" s="173"/>
      <c r="I20" s="123"/>
    </row>
    <row r="21" spans="2:22" x14ac:dyDescent="0.3">
      <c r="B21" s="166"/>
      <c r="C21" s="44">
        <v>34792.277000000002</v>
      </c>
      <c r="D21" s="44">
        <v>136.404</v>
      </c>
      <c r="E21" s="165"/>
      <c r="F21" s="165"/>
      <c r="G21" s="171"/>
      <c r="H21" s="173"/>
    </row>
    <row r="22" spans="2:22" x14ac:dyDescent="0.3">
      <c r="B22" s="166">
        <v>1</v>
      </c>
      <c r="C22" s="44">
        <v>32752.295999999998</v>
      </c>
      <c r="D22" s="44">
        <v>152.51400000000001</v>
      </c>
      <c r="E22" s="165">
        <f>AVERAGE(C22:C24)</f>
        <v>32693.766333333333</v>
      </c>
      <c r="F22" s="165">
        <f>STDEV(C22:C24)</f>
        <v>95.974652467894586</v>
      </c>
      <c r="G22" s="171">
        <f>($O$28*E22*E22*E22)+($O$29*E22*E22)+($O$30*E22)+$O$31</f>
        <v>0.98292346189983348</v>
      </c>
      <c r="H22" s="173">
        <f>(G22-B22)/B22</f>
        <v>-1.7076538100166516E-2</v>
      </c>
    </row>
    <row r="23" spans="2:22" x14ac:dyDescent="0.3">
      <c r="B23" s="166"/>
      <c r="C23" s="44">
        <v>32583.004000000001</v>
      </c>
      <c r="D23" s="44">
        <v>149.85</v>
      </c>
      <c r="E23" s="165"/>
      <c r="F23" s="165"/>
      <c r="G23" s="171"/>
      <c r="H23" s="173"/>
      <c r="I23" s="123"/>
    </row>
    <row r="24" spans="2:22" x14ac:dyDescent="0.3">
      <c r="B24" s="166"/>
      <c r="C24" s="44">
        <v>32745.999</v>
      </c>
      <c r="D24" s="44">
        <v>147.25800000000001</v>
      </c>
      <c r="E24" s="165"/>
      <c r="F24" s="165"/>
      <c r="G24" s="171"/>
      <c r="H24" s="173"/>
    </row>
    <row r="25" spans="2:22" x14ac:dyDescent="0.3">
      <c r="B25" s="166">
        <v>1.5</v>
      </c>
      <c r="C25" s="44">
        <v>30066.114000000001</v>
      </c>
      <c r="D25" s="44">
        <v>132.988</v>
      </c>
      <c r="E25" s="165">
        <f>AVERAGE(C25:C27)</f>
        <v>30010.731333333333</v>
      </c>
      <c r="F25" s="165">
        <f>STDEV(C25:C27)</f>
        <v>84.366004180200349</v>
      </c>
      <c r="G25" s="171">
        <f>($O$28*E25*E25*E25)+($O$29*E25*E25)+($O$30*E25)+$O$31</f>
        <v>1.4681343085587564</v>
      </c>
      <c r="H25" s="173">
        <f>(G25-B25)/B25</f>
        <v>-2.1243794294162417E-2</v>
      </c>
    </row>
    <row r="26" spans="2:22" x14ac:dyDescent="0.3">
      <c r="B26" s="166"/>
      <c r="C26" s="44">
        <v>29913.633999999998</v>
      </c>
      <c r="D26" s="44">
        <v>131.251</v>
      </c>
      <c r="E26" s="165"/>
      <c r="F26" s="165"/>
      <c r="G26" s="171"/>
      <c r="H26" s="173"/>
      <c r="I26" s="123"/>
    </row>
    <row r="27" spans="2:22" x14ac:dyDescent="0.3">
      <c r="B27" s="166"/>
      <c r="C27" s="44">
        <v>30052.446</v>
      </c>
      <c r="D27" s="44">
        <v>131.45400000000001</v>
      </c>
      <c r="E27" s="165"/>
      <c r="F27" s="165"/>
      <c r="G27" s="171"/>
      <c r="H27" s="173"/>
    </row>
    <row r="28" spans="2:22" x14ac:dyDescent="0.3">
      <c r="B28" s="166">
        <v>2</v>
      </c>
      <c r="C28" s="44">
        <v>27905.021000000001</v>
      </c>
      <c r="D28" s="44">
        <v>148.33000000000001</v>
      </c>
      <c r="E28" s="165">
        <f t="shared" ref="E28" si="4">AVERAGE(C28:C30)</f>
        <v>27854.283666666666</v>
      </c>
      <c r="F28" s="165">
        <f t="shared" ref="F28" si="5">STDEV(C28:C30)</f>
        <v>80.337272055586581</v>
      </c>
      <c r="G28" s="171">
        <f>($O$28*E28*E28*E28)+($O$29*E28*E28)+($O$30*E28)+$O$31</f>
        <v>1.9837680775135134</v>
      </c>
      <c r="H28" s="173">
        <f>(G28-B28)/B28</f>
        <v>-8.1159612432433192E-3</v>
      </c>
      <c r="N28" s="32" t="s">
        <v>32</v>
      </c>
      <c r="O28" s="38">
        <v>-3.7179999999999999E-13</v>
      </c>
      <c r="U28" s="39" t="s">
        <v>32</v>
      </c>
      <c r="V28" s="40">
        <v>-7.3690000000000006E-12</v>
      </c>
    </row>
    <row r="29" spans="2:22" x14ac:dyDescent="0.3">
      <c r="B29" s="166"/>
      <c r="C29" s="44">
        <v>27761.659</v>
      </c>
      <c r="D29" s="44">
        <v>144.44900000000001</v>
      </c>
      <c r="E29" s="165"/>
      <c r="F29" s="165"/>
      <c r="G29" s="171"/>
      <c r="H29" s="173"/>
      <c r="I29" s="123"/>
      <c r="N29" s="32" t="s">
        <v>33</v>
      </c>
      <c r="O29" s="38">
        <v>4.5709999999999997E-8</v>
      </c>
      <c r="U29" s="39" t="s">
        <v>33</v>
      </c>
      <c r="V29" s="40">
        <v>4.2790000000000001E-7</v>
      </c>
    </row>
    <row r="30" spans="2:22" x14ac:dyDescent="0.3">
      <c r="B30" s="166"/>
      <c r="C30" s="44">
        <v>27896.170999999998</v>
      </c>
      <c r="D30" s="44">
        <v>147.71</v>
      </c>
      <c r="E30" s="165"/>
      <c r="F30" s="165"/>
      <c r="G30" s="171"/>
      <c r="H30" s="173"/>
      <c r="N30" s="32" t="s">
        <v>34</v>
      </c>
      <c r="O30" s="38">
        <v>-1.9499999999999999E-3</v>
      </c>
      <c r="U30" s="39" t="s">
        <v>34</v>
      </c>
      <c r="V30" s="40">
        <v>-9.1489999999999991E-3</v>
      </c>
    </row>
    <row r="31" spans="2:22" x14ac:dyDescent="0.3">
      <c r="B31" s="166">
        <v>3</v>
      </c>
      <c r="C31" s="44">
        <v>24542.785</v>
      </c>
      <c r="D31" s="44">
        <v>147.02799999999999</v>
      </c>
      <c r="E31" s="165">
        <f t="shared" ref="E31" si="6">AVERAGE(C31:C33)</f>
        <v>24496.727333333332</v>
      </c>
      <c r="F31" s="165">
        <f t="shared" ref="F31" si="7">STDEV(C31:C33)</f>
        <v>72.814306975576415</v>
      </c>
      <c r="G31" s="171">
        <f>($O$28*E31*E31*E31)+($O$29*E31*E31)+($O$30*E31)+$O$31</f>
        <v>3.0659331478478968</v>
      </c>
      <c r="H31" s="173">
        <f>(G31-B31)/B31</f>
        <v>2.1977715949298943E-2</v>
      </c>
      <c r="I31" s="165"/>
      <c r="N31" s="32" t="s">
        <v>35</v>
      </c>
      <c r="O31" s="38">
        <v>28.87</v>
      </c>
      <c r="U31" s="39" t="s">
        <v>35</v>
      </c>
      <c r="V31" s="40">
        <v>76.05</v>
      </c>
    </row>
    <row r="32" spans="2:22" x14ac:dyDescent="0.3">
      <c r="B32" s="166"/>
      <c r="C32" s="44">
        <v>24412.780999999999</v>
      </c>
      <c r="D32" s="44">
        <v>148.55500000000001</v>
      </c>
      <c r="E32" s="165"/>
      <c r="F32" s="165"/>
      <c r="G32" s="171"/>
      <c r="H32" s="173"/>
      <c r="I32" s="165"/>
      <c r="J32" s="123"/>
      <c r="N32" s="27"/>
    </row>
    <row r="33" spans="2:10" x14ac:dyDescent="0.3">
      <c r="B33" s="166"/>
      <c r="C33" s="44">
        <v>24534.616000000002</v>
      </c>
      <c r="D33" s="44">
        <v>149.46100000000001</v>
      </c>
      <c r="E33" s="165"/>
      <c r="F33" s="165"/>
      <c r="G33" s="171"/>
      <c r="H33" s="173"/>
      <c r="I33" s="165"/>
      <c r="J33" s="123"/>
    </row>
    <row r="34" spans="2:10" x14ac:dyDescent="0.3">
      <c r="B34" s="166">
        <v>5</v>
      </c>
      <c r="C34" s="44">
        <v>20398.754000000001</v>
      </c>
      <c r="D34" s="44">
        <v>154.68600000000001</v>
      </c>
      <c r="E34" s="165">
        <f t="shared" ref="E34" si="8">AVERAGE(C34:C36)</f>
        <v>20357.300333333333</v>
      </c>
      <c r="F34" s="165">
        <f t="shared" ref="F34" si="9">STDEV(C34:C36)</f>
        <v>65.412246103718175</v>
      </c>
      <c r="G34" s="171">
        <f>($O$28*E34*E34*E34)+($O$29*E34*E34)+($O$30*E34)+$O$31</f>
        <v>4.9797097852661771</v>
      </c>
      <c r="H34" s="173">
        <f>(G34-B34)/B34</f>
        <v>-4.0580429467645725E-3</v>
      </c>
      <c r="I34" s="165">
        <f>($V$28*E34*E34*E34)+($V$29*E34*E34)+($V$30*E34)+$V$31</f>
        <v>4.9629223082292526</v>
      </c>
      <c r="J34" s="172">
        <f>(I34-B34)/B34</f>
        <v>-7.4155383541494755E-3</v>
      </c>
    </row>
    <row r="35" spans="2:10" x14ac:dyDescent="0.3">
      <c r="B35" s="166"/>
      <c r="C35" s="44">
        <v>20281.893</v>
      </c>
      <c r="D35" s="44">
        <v>157.96100000000001</v>
      </c>
      <c r="E35" s="165"/>
      <c r="F35" s="165"/>
      <c r="G35" s="171"/>
      <c r="H35" s="173"/>
      <c r="I35" s="165"/>
      <c r="J35" s="172"/>
    </row>
    <row r="36" spans="2:10" x14ac:dyDescent="0.3">
      <c r="B36" s="166"/>
      <c r="C36" s="44">
        <v>20391.254000000001</v>
      </c>
      <c r="D36" s="44">
        <v>158.221</v>
      </c>
      <c r="E36" s="165"/>
      <c r="F36" s="165"/>
      <c r="G36" s="171"/>
      <c r="H36" s="173"/>
      <c r="I36" s="165"/>
      <c r="J36" s="172"/>
    </row>
    <row r="37" spans="2:10" x14ac:dyDescent="0.3">
      <c r="B37" s="167">
        <v>8</v>
      </c>
      <c r="C37" s="22">
        <v>16874.009999999998</v>
      </c>
      <c r="D37" s="22">
        <v>137.358</v>
      </c>
      <c r="E37" s="165">
        <f t="shared" ref="E37:E49" si="10">AVERAGE(C37:C39)</f>
        <v>16928.952999999998</v>
      </c>
      <c r="F37" s="165">
        <f t="shared" ref="F37:F49" si="11">STDEV(C37:C39)</f>
        <v>75.472355263369224</v>
      </c>
      <c r="G37" s="165"/>
      <c r="I37" s="169">
        <f>($V$28*E37*E37*E37)+($V$29*E37*E37)+($V$30*E37)+$V$31</f>
        <v>8.0467569618930384</v>
      </c>
      <c r="J37" s="170">
        <f>(I37-B37)/B37</f>
        <v>5.8446202366297939E-3</v>
      </c>
    </row>
    <row r="38" spans="2:10" x14ac:dyDescent="0.3">
      <c r="B38" s="167"/>
      <c r="C38" s="22">
        <v>16897.841</v>
      </c>
      <c r="D38" s="22">
        <v>132.92400000000001</v>
      </c>
      <c r="E38" s="165"/>
      <c r="F38" s="165"/>
      <c r="G38" s="165"/>
      <c r="I38" s="169"/>
      <c r="J38" s="170"/>
    </row>
    <row r="39" spans="2:10" x14ac:dyDescent="0.3">
      <c r="B39" s="167"/>
      <c r="C39" s="22">
        <v>17015.008000000002</v>
      </c>
      <c r="D39" s="22">
        <v>136.59299999999999</v>
      </c>
      <c r="E39" s="165"/>
      <c r="F39" s="165"/>
      <c r="G39" s="165"/>
      <c r="I39" s="169"/>
      <c r="J39" s="170"/>
    </row>
    <row r="40" spans="2:10" x14ac:dyDescent="0.3">
      <c r="B40" s="167">
        <v>10</v>
      </c>
      <c r="C40" s="22">
        <v>15113.254000000001</v>
      </c>
      <c r="D40" s="22">
        <v>134.095</v>
      </c>
      <c r="E40" s="165">
        <f t="shared" si="10"/>
        <v>15164.225666666665</v>
      </c>
      <c r="F40" s="165">
        <f t="shared" si="11"/>
        <v>68.336862851124039</v>
      </c>
      <c r="G40" s="165"/>
      <c r="I40" s="169">
        <f>($V$28*E40*E40*E40)+($V$29*E40*E40)+($V$30*E40)+$V$31</f>
        <v>10.013482919982877</v>
      </c>
      <c r="J40" s="170">
        <f>(I40-B40)/B40</f>
        <v>1.3482919982877207E-3</v>
      </c>
    </row>
    <row r="41" spans="2:10" x14ac:dyDescent="0.3">
      <c r="B41" s="167"/>
      <c r="C41" s="22">
        <v>15137.545</v>
      </c>
      <c r="D41" s="22">
        <v>135.185</v>
      </c>
      <c r="E41" s="165"/>
      <c r="F41" s="165"/>
      <c r="G41" s="165"/>
      <c r="I41" s="169"/>
      <c r="J41" s="170"/>
    </row>
    <row r="42" spans="2:10" x14ac:dyDescent="0.3">
      <c r="B42" s="167"/>
      <c r="C42" s="22">
        <v>15241.878000000001</v>
      </c>
      <c r="D42" s="22">
        <v>134.773</v>
      </c>
      <c r="E42" s="165"/>
      <c r="F42" s="165"/>
      <c r="G42" s="165"/>
      <c r="I42" s="169"/>
      <c r="J42" s="170"/>
    </row>
    <row r="43" spans="2:10" x14ac:dyDescent="0.3">
      <c r="B43" s="167">
        <v>15</v>
      </c>
      <c r="C43" s="22">
        <v>12146.975</v>
      </c>
      <c r="D43" s="22">
        <v>114.77</v>
      </c>
      <c r="E43" s="165">
        <f t="shared" si="10"/>
        <v>12185.551666666666</v>
      </c>
      <c r="F43" s="165">
        <f t="shared" si="11"/>
        <v>50.039038932950845</v>
      </c>
      <c r="G43" s="165"/>
      <c r="I43" s="169">
        <f>($V$28*E43*E43*E43)+($V$29*E43*E43)+($V$30*E43)+$V$31</f>
        <v>14.768762235924278</v>
      </c>
      <c r="J43" s="170">
        <f>(I43-B43)/B43</f>
        <v>-1.5415850938381463E-2</v>
      </c>
    </row>
    <row r="44" spans="2:10" x14ac:dyDescent="0.3">
      <c r="B44" s="167"/>
      <c r="C44" s="22">
        <v>12167.587</v>
      </c>
      <c r="D44" s="22">
        <v>116.203</v>
      </c>
      <c r="E44" s="165"/>
      <c r="F44" s="165"/>
      <c r="G44" s="165"/>
      <c r="I44" s="169"/>
      <c r="J44" s="170"/>
    </row>
    <row r="45" spans="2:10" x14ac:dyDescent="0.3">
      <c r="B45" s="167"/>
      <c r="C45" s="22">
        <v>12242.093000000001</v>
      </c>
      <c r="D45" s="22">
        <v>113.953</v>
      </c>
      <c r="E45" s="165"/>
      <c r="F45" s="165"/>
      <c r="G45" s="165"/>
      <c r="I45" s="169"/>
      <c r="J45" s="170"/>
    </row>
    <row r="46" spans="2:10" x14ac:dyDescent="0.3">
      <c r="B46" s="167">
        <v>20</v>
      </c>
      <c r="C46" s="22">
        <v>9854.2360000000008</v>
      </c>
      <c r="D46" s="22">
        <v>131.19900000000001</v>
      </c>
      <c r="E46" s="165">
        <f t="shared" si="10"/>
        <v>9888.7726666666658</v>
      </c>
      <c r="F46" s="165">
        <f t="shared" si="11"/>
        <v>42.541385876970224</v>
      </c>
      <c r="G46" s="165"/>
      <c r="I46" s="169">
        <f>($V$28*E46*E46*E46)+($V$29*E46*E46)+($V$30*E46)+$V$31</f>
        <v>20.29519456133638</v>
      </c>
      <c r="J46" s="170">
        <f>(I46-B46)/B46</f>
        <v>1.4759728066819022E-2</v>
      </c>
    </row>
    <row r="47" spans="2:10" x14ac:dyDescent="0.3">
      <c r="B47" s="167"/>
      <c r="C47" s="22">
        <v>9875.7890000000007</v>
      </c>
      <c r="D47" s="22">
        <v>131.94999999999999</v>
      </c>
      <c r="E47" s="165"/>
      <c r="F47" s="165"/>
      <c r="G47" s="165"/>
      <c r="I47" s="169"/>
      <c r="J47" s="170"/>
    </row>
    <row r="48" spans="2:10" x14ac:dyDescent="0.3">
      <c r="B48" s="167"/>
      <c r="C48" s="22">
        <v>9936.2929999999997</v>
      </c>
      <c r="D48" s="22">
        <v>128.12899999999999</v>
      </c>
      <c r="E48" s="165"/>
      <c r="F48" s="165"/>
      <c r="G48" s="165"/>
      <c r="I48" s="169"/>
      <c r="J48" s="170"/>
    </row>
    <row r="49" spans="2:14" x14ac:dyDescent="0.3">
      <c r="B49" s="167">
        <v>25</v>
      </c>
      <c r="C49" s="22">
        <v>8408.7690000000002</v>
      </c>
      <c r="D49" s="22">
        <v>129.166</v>
      </c>
      <c r="E49" s="165">
        <f t="shared" si="10"/>
        <v>8444.1253333333352</v>
      </c>
      <c r="F49" s="165">
        <f t="shared" si="11"/>
        <v>39.832847454498769</v>
      </c>
      <c r="G49" s="165"/>
      <c r="I49" s="169">
        <f>($V$28*E49*E49*E49)+($V$29*E49*E49)+($V$30*E49)+$V$31</f>
        <v>24.86853137894191</v>
      </c>
      <c r="J49" s="170">
        <f>(I49-B49)/B49</f>
        <v>-5.2587448423236085E-3</v>
      </c>
    </row>
    <row r="50" spans="2:14" x14ac:dyDescent="0.3">
      <c r="B50" s="167"/>
      <c r="C50" s="22">
        <v>8436.3259999999991</v>
      </c>
      <c r="D50" s="22">
        <v>131.751</v>
      </c>
      <c r="E50" s="165"/>
      <c r="F50" s="165"/>
      <c r="G50" s="165"/>
      <c r="I50" s="169"/>
      <c r="J50" s="170"/>
    </row>
    <row r="51" spans="2:14" x14ac:dyDescent="0.3">
      <c r="B51" s="167"/>
      <c r="C51" s="22">
        <v>8487.2810000000009</v>
      </c>
      <c r="D51" s="22">
        <v>130.71600000000001</v>
      </c>
      <c r="E51" s="165"/>
      <c r="F51" s="165"/>
      <c r="G51" s="165"/>
      <c r="I51" s="169"/>
      <c r="J51" s="170"/>
    </row>
    <row r="52" spans="2:14" x14ac:dyDescent="0.3">
      <c r="G52" s="165"/>
    </row>
    <row r="53" spans="2:14" x14ac:dyDescent="0.3">
      <c r="G53" s="165"/>
    </row>
    <row r="54" spans="2:14" x14ac:dyDescent="0.3">
      <c r="G54" s="165"/>
    </row>
    <row r="57" spans="2:14" x14ac:dyDescent="0.3">
      <c r="M57" s="48"/>
      <c r="N57" s="48"/>
    </row>
    <row r="58" spans="2:14" x14ac:dyDescent="0.3">
      <c r="M58" s="48"/>
      <c r="N58" s="48"/>
    </row>
    <row r="59" spans="2:14" x14ac:dyDescent="0.3">
      <c r="M59" s="48"/>
      <c r="N59" s="48"/>
    </row>
    <row r="60" spans="2:14" x14ac:dyDescent="0.3">
      <c r="M60" s="48"/>
      <c r="N60" s="48"/>
    </row>
    <row r="61" spans="2:14" x14ac:dyDescent="0.3">
      <c r="M61" s="48"/>
      <c r="N61" s="48"/>
    </row>
    <row r="62" spans="2:14" x14ac:dyDescent="0.3">
      <c r="M62" s="48"/>
      <c r="N62" s="48"/>
    </row>
    <row r="63" spans="2:14" x14ac:dyDescent="0.3">
      <c r="M63" s="48"/>
      <c r="N63" s="48"/>
    </row>
    <row r="64" spans="2:14" x14ac:dyDescent="0.3">
      <c r="M64" s="48"/>
      <c r="N64" s="48"/>
    </row>
    <row r="65" spans="13:14" x14ac:dyDescent="0.3">
      <c r="M65" s="48"/>
      <c r="N65" s="48"/>
    </row>
    <row r="66" spans="13:14" x14ac:dyDescent="0.3">
      <c r="M66" s="48"/>
      <c r="N66" s="48"/>
    </row>
  </sheetData>
  <mergeCells count="86">
    <mergeCell ref="L1:N1"/>
    <mergeCell ref="B7:B9"/>
    <mergeCell ref="E7:E9"/>
    <mergeCell ref="F7:F9"/>
    <mergeCell ref="G7:G9"/>
    <mergeCell ref="N11:P11"/>
    <mergeCell ref="U11:W11"/>
    <mergeCell ref="B13:B15"/>
    <mergeCell ref="E13:E15"/>
    <mergeCell ref="F13:F15"/>
    <mergeCell ref="G13:G15"/>
    <mergeCell ref="H13:H15"/>
    <mergeCell ref="B10:B12"/>
    <mergeCell ref="E10:E12"/>
    <mergeCell ref="F10:F12"/>
    <mergeCell ref="G10:G12"/>
    <mergeCell ref="H10:H12"/>
    <mergeCell ref="B19:B21"/>
    <mergeCell ref="E19:E21"/>
    <mergeCell ref="F19:F21"/>
    <mergeCell ref="G19:G21"/>
    <mergeCell ref="H19:H21"/>
    <mergeCell ref="B16:B18"/>
    <mergeCell ref="E16:E18"/>
    <mergeCell ref="F16:F18"/>
    <mergeCell ref="G16:G18"/>
    <mergeCell ref="H16:H18"/>
    <mergeCell ref="B25:B27"/>
    <mergeCell ref="E25:E27"/>
    <mergeCell ref="F25:F27"/>
    <mergeCell ref="G25:G27"/>
    <mergeCell ref="H25:H27"/>
    <mergeCell ref="B22:B24"/>
    <mergeCell ref="E22:E24"/>
    <mergeCell ref="F22:F24"/>
    <mergeCell ref="G22:G24"/>
    <mergeCell ref="H22:H24"/>
    <mergeCell ref="B28:B30"/>
    <mergeCell ref="E28:E30"/>
    <mergeCell ref="F28:F30"/>
    <mergeCell ref="G28:G30"/>
    <mergeCell ref="H28:H30"/>
    <mergeCell ref="I31:I33"/>
    <mergeCell ref="B34:B36"/>
    <mergeCell ref="E34:E36"/>
    <mergeCell ref="F34:F36"/>
    <mergeCell ref="G34:G36"/>
    <mergeCell ref="H34:H36"/>
    <mergeCell ref="I34:I36"/>
    <mergeCell ref="B31:B33"/>
    <mergeCell ref="E31:E33"/>
    <mergeCell ref="F31:F33"/>
    <mergeCell ref="G31:G33"/>
    <mergeCell ref="H31:H33"/>
    <mergeCell ref="J34:J36"/>
    <mergeCell ref="B37:B39"/>
    <mergeCell ref="E37:E39"/>
    <mergeCell ref="F37:F39"/>
    <mergeCell ref="G37:G39"/>
    <mergeCell ref="I37:I39"/>
    <mergeCell ref="J37:J39"/>
    <mergeCell ref="J43:J45"/>
    <mergeCell ref="B40:B42"/>
    <mergeCell ref="E40:E42"/>
    <mergeCell ref="F40:F42"/>
    <mergeCell ref="G40:G42"/>
    <mergeCell ref="I40:I42"/>
    <mergeCell ref="J40:J42"/>
    <mergeCell ref="B43:B45"/>
    <mergeCell ref="E43:E45"/>
    <mergeCell ref="F43:F45"/>
    <mergeCell ref="G43:G45"/>
    <mergeCell ref="I43:I45"/>
    <mergeCell ref="I49:I51"/>
    <mergeCell ref="J49:J51"/>
    <mergeCell ref="B46:B48"/>
    <mergeCell ref="E46:E48"/>
    <mergeCell ref="F46:F48"/>
    <mergeCell ref="G46:G48"/>
    <mergeCell ref="I46:I48"/>
    <mergeCell ref="J46:J48"/>
    <mergeCell ref="G52:G54"/>
    <mergeCell ref="B49:B51"/>
    <mergeCell ref="E49:E51"/>
    <mergeCell ref="F49:F51"/>
    <mergeCell ref="G49:G5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23" zoomScale="85" zoomScaleNormal="85" workbookViewId="0">
      <selection activeCell="E7" sqref="E7:E51"/>
    </sheetView>
  </sheetViews>
  <sheetFormatPr baseColWidth="10" defaultColWidth="11.44140625" defaultRowHeight="14.4" x14ac:dyDescent="0.3"/>
  <cols>
    <col min="1" max="6" width="11.44140625" style="122"/>
    <col min="7" max="9" width="12.33203125" style="122" customWidth="1"/>
    <col min="10" max="16384" width="11.44140625" style="122"/>
  </cols>
  <sheetData>
    <row r="1" spans="1:23" x14ac:dyDescent="0.3">
      <c r="A1" t="s">
        <v>74</v>
      </c>
      <c r="L1" s="168"/>
      <c r="M1" s="168"/>
      <c r="N1" s="168"/>
    </row>
    <row r="2" spans="1:23" ht="30" x14ac:dyDescent="0.25">
      <c r="A2" s="126" t="s">
        <v>83</v>
      </c>
      <c r="B2" s="126" t="s">
        <v>84</v>
      </c>
    </row>
    <row r="3" spans="1:23" ht="15" x14ac:dyDescent="0.25">
      <c r="O3" s="123"/>
    </row>
    <row r="6" spans="1:23" ht="57.6" x14ac:dyDescent="0.3">
      <c r="B6" s="122" t="s">
        <v>27</v>
      </c>
      <c r="C6" s="122" t="s">
        <v>28</v>
      </c>
      <c r="D6" s="122" t="s">
        <v>29</v>
      </c>
      <c r="E6" s="122" t="s">
        <v>30</v>
      </c>
      <c r="F6" s="122" t="s">
        <v>31</v>
      </c>
      <c r="G6" s="122" t="s">
        <v>40</v>
      </c>
      <c r="H6" s="122" t="s">
        <v>39</v>
      </c>
      <c r="I6" s="122" t="s">
        <v>41</v>
      </c>
      <c r="J6" s="122" t="s">
        <v>39</v>
      </c>
    </row>
    <row r="7" spans="1:23" x14ac:dyDescent="0.3">
      <c r="B7" s="166">
        <v>0</v>
      </c>
      <c r="C7" s="120">
        <v>41315.311999999998</v>
      </c>
      <c r="D7" s="120">
        <v>132.66900000000001</v>
      </c>
      <c r="E7" s="165">
        <f>AVERAGE(C7:C9)</f>
        <v>41422.884666666665</v>
      </c>
      <c r="F7" s="165">
        <f>STDEV(C7:C9)</f>
        <v>93.324706918014826</v>
      </c>
      <c r="G7" s="171">
        <f>($O$28*E7*E7*E7)+($O$29*E7*E7)+($O$30*E7)+$O$31</f>
        <v>-6.4413844057966685E-3</v>
      </c>
      <c r="H7" s="121"/>
      <c r="N7" s="33"/>
      <c r="O7" s="34"/>
    </row>
    <row r="8" spans="1:23" x14ac:dyDescent="0.3">
      <c r="B8" s="166"/>
      <c r="C8" s="120">
        <v>41482.201999999997</v>
      </c>
      <c r="D8" s="120">
        <v>130.70500000000001</v>
      </c>
      <c r="E8" s="165"/>
      <c r="F8" s="165"/>
      <c r="G8" s="171"/>
      <c r="H8" s="124"/>
      <c r="N8" s="33"/>
      <c r="O8" s="34"/>
    </row>
    <row r="9" spans="1:23" x14ac:dyDescent="0.3">
      <c r="B9" s="166"/>
      <c r="C9" s="120">
        <v>41471.14</v>
      </c>
      <c r="D9" s="120">
        <v>132.90600000000001</v>
      </c>
      <c r="E9" s="165"/>
      <c r="F9" s="165"/>
      <c r="G9" s="171"/>
      <c r="H9" s="124"/>
    </row>
    <row r="10" spans="1:23" x14ac:dyDescent="0.3">
      <c r="B10" s="166">
        <v>0.10299999999999999</v>
      </c>
      <c r="C10" s="120">
        <v>40317.957999999999</v>
      </c>
      <c r="D10" s="120">
        <v>135.809</v>
      </c>
      <c r="E10" s="165">
        <f>AVERAGE(C10:C12)</f>
        <v>40420.700333333334</v>
      </c>
      <c r="F10" s="165">
        <f>STDEV(C10:C12)</f>
        <v>89.034010638257129</v>
      </c>
      <c r="G10" s="171">
        <f>($O$28*E10*E10*E10)+($O$29*E10*E10)+($O$30*E10)+$O$31</f>
        <v>0.1074699302979738</v>
      </c>
      <c r="H10" s="173">
        <f>(G10-B10)/B10</f>
        <v>4.3397381533726305E-2</v>
      </c>
    </row>
    <row r="11" spans="1:23" x14ac:dyDescent="0.3">
      <c r="B11" s="166"/>
      <c r="C11" s="120">
        <v>40475.243999999999</v>
      </c>
      <c r="D11" s="120">
        <v>134.90600000000001</v>
      </c>
      <c r="E11" s="165"/>
      <c r="F11" s="165"/>
      <c r="G11" s="171"/>
      <c r="H11" s="173"/>
      <c r="I11" s="123"/>
      <c r="N11" s="168" t="s">
        <v>37</v>
      </c>
      <c r="O11" s="168"/>
      <c r="P11" s="168"/>
      <c r="U11" s="168" t="s">
        <v>38</v>
      </c>
      <c r="V11" s="168"/>
      <c r="W11" s="168"/>
    </row>
    <row r="12" spans="1:23" x14ac:dyDescent="0.3">
      <c r="B12" s="166"/>
      <c r="C12" s="120">
        <v>40468.898999999998</v>
      </c>
      <c r="D12" s="120">
        <v>134.12</v>
      </c>
      <c r="E12" s="165"/>
      <c r="F12" s="165"/>
      <c r="G12" s="171"/>
      <c r="H12" s="173"/>
    </row>
    <row r="13" spans="1:23" x14ac:dyDescent="0.3">
      <c r="B13" s="166">
        <v>0.30199999999999999</v>
      </c>
      <c r="C13" s="120">
        <v>38430.951999999997</v>
      </c>
      <c r="D13" s="120">
        <v>159.94</v>
      </c>
      <c r="E13" s="165">
        <f>AVERAGE(C13:C15)</f>
        <v>38541.956666666665</v>
      </c>
      <c r="F13" s="165">
        <f>STDEV(C13:C15)</f>
        <v>96.365223811982446</v>
      </c>
      <c r="G13" s="171">
        <f>($O$28*E13*E13*E13)+($O$29*E13*E13)+($O$30*E13)+$O$31</f>
        <v>0.34104947977001387</v>
      </c>
      <c r="H13" s="173">
        <f>(G13-B13)/B13</f>
        <v>0.12930291314574135</v>
      </c>
    </row>
    <row r="14" spans="1:23" x14ac:dyDescent="0.3">
      <c r="B14" s="166"/>
      <c r="C14" s="120">
        <v>38604.146999999997</v>
      </c>
      <c r="D14" s="120">
        <v>161.78899999999999</v>
      </c>
      <c r="E14" s="165"/>
      <c r="F14" s="165"/>
      <c r="G14" s="171"/>
      <c r="H14" s="173"/>
      <c r="I14" s="123"/>
    </row>
    <row r="15" spans="1:23" x14ac:dyDescent="0.3">
      <c r="B15" s="166"/>
      <c r="C15" s="120">
        <v>38590.771000000001</v>
      </c>
      <c r="D15" s="120">
        <v>163.42400000000001</v>
      </c>
      <c r="E15" s="165"/>
      <c r="F15" s="165"/>
      <c r="G15" s="171"/>
      <c r="H15" s="173"/>
    </row>
    <row r="16" spans="1:23" x14ac:dyDescent="0.3">
      <c r="B16" s="166">
        <v>0.501</v>
      </c>
      <c r="C16" s="120">
        <v>37232.779000000002</v>
      </c>
      <c r="D16" s="120">
        <v>140.57900000000001</v>
      </c>
      <c r="E16" s="165">
        <f>AVERAGE(C16:C18)</f>
        <v>37336.111333333334</v>
      </c>
      <c r="F16" s="165">
        <f>STDEV(C16:C18)</f>
        <v>89.597539889960615</v>
      </c>
      <c r="G16" s="171">
        <f>($O$28*E16*E16*E16)+($O$29*E16*E16)+($O$30*E16)+$O$31</f>
        <v>0.51003101383842164</v>
      </c>
      <c r="H16" s="173">
        <f>(G16-B16)/B16</f>
        <v>1.8025975725392499E-2</v>
      </c>
    </row>
    <row r="17" spans="2:22" x14ac:dyDescent="0.3">
      <c r="B17" s="166"/>
      <c r="C17" s="120">
        <v>37392.197999999997</v>
      </c>
      <c r="D17" s="120">
        <v>142.124</v>
      </c>
      <c r="E17" s="165"/>
      <c r="F17" s="165"/>
      <c r="G17" s="171"/>
      <c r="H17" s="173"/>
      <c r="I17" s="123"/>
    </row>
    <row r="18" spans="2:22" x14ac:dyDescent="0.3">
      <c r="B18" s="166"/>
      <c r="C18" s="120">
        <v>37383.357000000004</v>
      </c>
      <c r="D18" s="120">
        <v>139.71</v>
      </c>
      <c r="E18" s="165"/>
      <c r="F18" s="165"/>
      <c r="G18" s="171"/>
      <c r="H18" s="173"/>
    </row>
    <row r="19" spans="2:22" x14ac:dyDescent="0.3">
      <c r="B19" s="166">
        <v>0.7</v>
      </c>
      <c r="C19" s="120">
        <v>35870.622000000003</v>
      </c>
      <c r="D19" s="120">
        <v>137.20699999999999</v>
      </c>
      <c r="E19" s="165">
        <f>AVERAGE(C19:C21)</f>
        <v>35973.206666666665</v>
      </c>
      <c r="F19" s="165">
        <f>STDEV(C19:C21)</f>
        <v>88.912828103333922</v>
      </c>
      <c r="G19" s="171">
        <f>($O$28*E19*E19*E19)+($O$29*E19*E19)+($O$30*E19)+$O$31</f>
        <v>0.72438537656596935</v>
      </c>
      <c r="H19" s="173">
        <f>(G19-B19)/B19</f>
        <v>3.4836252237099137E-2</v>
      </c>
    </row>
    <row r="20" spans="2:22" x14ac:dyDescent="0.3">
      <c r="B20" s="166"/>
      <c r="C20" s="120">
        <v>36028.074000000001</v>
      </c>
      <c r="D20" s="120">
        <v>135.91</v>
      </c>
      <c r="E20" s="165"/>
      <c r="F20" s="165"/>
      <c r="G20" s="171"/>
      <c r="H20" s="173"/>
      <c r="I20" s="123"/>
    </row>
    <row r="21" spans="2:22" x14ac:dyDescent="0.3">
      <c r="B21" s="166"/>
      <c r="C21" s="120">
        <v>36020.923999999999</v>
      </c>
      <c r="D21" s="120">
        <v>136.041</v>
      </c>
      <c r="E21" s="165"/>
      <c r="F21" s="165"/>
      <c r="G21" s="171"/>
      <c r="H21" s="173"/>
    </row>
    <row r="22" spans="2:22" x14ac:dyDescent="0.3">
      <c r="B22" s="166">
        <v>1</v>
      </c>
      <c r="C22" s="120">
        <v>34407.067999999999</v>
      </c>
      <c r="D22" s="120">
        <v>152.965</v>
      </c>
      <c r="E22" s="165">
        <f>AVERAGE(C22:C24)</f>
        <v>34512.644999999997</v>
      </c>
      <c r="F22" s="165">
        <f>STDEV(C22:C24)</f>
        <v>91.900332442273481</v>
      </c>
      <c r="G22" s="171">
        <f>($O$28*E22*E22*E22)+($O$29*E22*E22)+($O$30*E22)+$O$31</f>
        <v>0.98740480143601417</v>
      </c>
      <c r="H22" s="173">
        <f>(G22-B22)/B22</f>
        <v>-1.2595198563985832E-2</v>
      </c>
    </row>
    <row r="23" spans="2:22" x14ac:dyDescent="0.3">
      <c r="B23" s="166"/>
      <c r="C23" s="120">
        <v>34574.696000000004</v>
      </c>
      <c r="D23" s="120">
        <v>151.751</v>
      </c>
      <c r="E23" s="165"/>
      <c r="F23" s="165"/>
      <c r="G23" s="171"/>
      <c r="H23" s="173"/>
      <c r="I23" s="123"/>
    </row>
    <row r="24" spans="2:22" x14ac:dyDescent="0.3">
      <c r="B24" s="166"/>
      <c r="C24" s="120">
        <v>34556.171000000002</v>
      </c>
      <c r="D24" s="120">
        <v>156.37</v>
      </c>
      <c r="E24" s="165"/>
      <c r="F24" s="165"/>
      <c r="G24" s="171"/>
      <c r="H24" s="173"/>
    </row>
    <row r="25" spans="2:22" x14ac:dyDescent="0.3">
      <c r="B25" s="166">
        <v>1.5</v>
      </c>
      <c r="C25" s="120">
        <v>32121.413</v>
      </c>
      <c r="D25" s="120">
        <v>140.69499999999999</v>
      </c>
      <c r="E25" s="165">
        <f>AVERAGE(C25:C27)</f>
        <v>32222.037</v>
      </c>
      <c r="F25" s="165">
        <f>STDEV(C25:C27)</f>
        <v>87.703150690268529</v>
      </c>
      <c r="G25" s="171">
        <f>($O$28*E25*E25*E25)+($O$29*E25*E25)+($O$30*E25)+$O$31</f>
        <v>1.4845966542523357</v>
      </c>
      <c r="H25" s="173">
        <f>(G25-B25)/B25</f>
        <v>-1.0268897165109555E-2</v>
      </c>
    </row>
    <row r="26" spans="2:22" x14ac:dyDescent="0.3">
      <c r="B26" s="166"/>
      <c r="C26" s="120">
        <v>32282.245999999999</v>
      </c>
      <c r="D26" s="120">
        <v>142.80500000000001</v>
      </c>
      <c r="E26" s="165"/>
      <c r="F26" s="165"/>
      <c r="G26" s="171"/>
      <c r="H26" s="173"/>
      <c r="I26" s="123"/>
    </row>
    <row r="27" spans="2:22" x14ac:dyDescent="0.3">
      <c r="B27" s="166"/>
      <c r="C27" s="120">
        <v>32262.452000000001</v>
      </c>
      <c r="D27" s="120">
        <v>139.18199999999999</v>
      </c>
      <c r="E27" s="165"/>
      <c r="F27" s="165"/>
      <c r="G27" s="171"/>
      <c r="H27" s="173"/>
    </row>
    <row r="28" spans="2:22" x14ac:dyDescent="0.3">
      <c r="B28" s="166">
        <v>2</v>
      </c>
      <c r="C28" s="120">
        <v>30268.776999999998</v>
      </c>
      <c r="D28" s="120">
        <v>167.51400000000001</v>
      </c>
      <c r="E28" s="165">
        <f>AVERAGE(C28:C30)</f>
        <v>30366.89333333333</v>
      </c>
      <c r="F28" s="165">
        <f>STDEV(C28:C30)</f>
        <v>85.210831238366836</v>
      </c>
      <c r="G28" s="171">
        <f>($O$28*E28*E28*E28)+($O$29*E28*E28)+($O$30*E28)+$O$31</f>
        <v>1.9780924337185084</v>
      </c>
      <c r="H28" s="173">
        <f>(G28-B28)/B28</f>
        <v>-1.0953783140745799E-2</v>
      </c>
      <c r="N28" s="32" t="s">
        <v>32</v>
      </c>
      <c r="O28" s="38">
        <v>-3.4820000000000002E-13</v>
      </c>
      <c r="U28" s="39" t="s">
        <v>32</v>
      </c>
      <c r="V28" s="40">
        <v>-4.5560000000000004E-12</v>
      </c>
    </row>
    <row r="29" spans="2:22" x14ac:dyDescent="0.3">
      <c r="B29" s="166"/>
      <c r="C29" s="120">
        <v>30422.337</v>
      </c>
      <c r="D29" s="120">
        <v>172.255</v>
      </c>
      <c r="E29" s="165"/>
      <c r="F29" s="165"/>
      <c r="G29" s="171"/>
      <c r="H29" s="173"/>
      <c r="I29" s="123"/>
      <c r="N29" s="32" t="s">
        <v>33</v>
      </c>
      <c r="O29" s="38">
        <v>4.5620000000000001E-8</v>
      </c>
      <c r="U29" s="39" t="s">
        <v>33</v>
      </c>
      <c r="V29" s="40">
        <v>3.2969999999999999E-7</v>
      </c>
    </row>
    <row r="30" spans="2:22" x14ac:dyDescent="0.3">
      <c r="B30" s="166"/>
      <c r="C30" s="120">
        <v>30409.565999999999</v>
      </c>
      <c r="D30" s="120">
        <v>173.136</v>
      </c>
      <c r="E30" s="165"/>
      <c r="F30" s="165"/>
      <c r="G30" s="171"/>
      <c r="H30" s="173"/>
      <c r="N30" s="32" t="s">
        <v>34</v>
      </c>
      <c r="O30" s="38">
        <v>-2.098E-3</v>
      </c>
      <c r="U30" s="39" t="s">
        <v>34</v>
      </c>
      <c r="V30" s="40">
        <v>-8.5540000000000008E-3</v>
      </c>
    </row>
    <row r="31" spans="2:22" x14ac:dyDescent="0.3">
      <c r="B31" s="166">
        <v>3</v>
      </c>
      <c r="C31" s="120">
        <v>27102.761999999999</v>
      </c>
      <c r="D31" s="120">
        <v>133.94800000000001</v>
      </c>
      <c r="E31" s="165">
        <f>AVERAGE(C31:C33)</f>
        <v>27188.951666666671</v>
      </c>
      <c r="F31" s="165">
        <f>STDEV(C31:C33)</f>
        <v>74.742516697884014</v>
      </c>
      <c r="G31" s="171">
        <f>($O$28*E31*E31*E31)+($O$29*E31*E31)+($O$30*E31)+$O$31</f>
        <v>3.0531476716713364</v>
      </c>
      <c r="H31" s="173">
        <f>(G31-B31)/B31</f>
        <v>1.7715890557112129E-2</v>
      </c>
      <c r="I31" s="165"/>
      <c r="N31" s="32" t="s">
        <v>35</v>
      </c>
      <c r="O31" s="38">
        <v>33.369999999999997</v>
      </c>
      <c r="U31" s="39" t="s">
        <v>35</v>
      </c>
      <c r="V31" s="40">
        <v>82.79</v>
      </c>
    </row>
    <row r="32" spans="2:22" x14ac:dyDescent="0.3">
      <c r="B32" s="166"/>
      <c r="C32" s="120">
        <v>27235.913</v>
      </c>
      <c r="D32" s="120">
        <v>132.547</v>
      </c>
      <c r="E32" s="165"/>
      <c r="F32" s="165"/>
      <c r="G32" s="171"/>
      <c r="H32" s="173"/>
      <c r="I32" s="165"/>
      <c r="J32" s="123"/>
      <c r="N32" s="27"/>
    </row>
    <row r="33" spans="2:17" x14ac:dyDescent="0.3">
      <c r="B33" s="166"/>
      <c r="C33" s="120">
        <v>27228.18</v>
      </c>
      <c r="D33" s="120">
        <v>133.13800000000001</v>
      </c>
      <c r="E33" s="165"/>
      <c r="F33" s="165"/>
      <c r="G33" s="171"/>
      <c r="H33" s="173"/>
      <c r="I33" s="165"/>
      <c r="J33" s="123"/>
    </row>
    <row r="34" spans="2:17" x14ac:dyDescent="0.3">
      <c r="B34" s="166">
        <v>5</v>
      </c>
      <c r="C34" s="120">
        <v>22964.753000000001</v>
      </c>
      <c r="D34" s="120">
        <v>131.16399999999999</v>
      </c>
      <c r="E34" s="165">
        <f>AVERAGE(C34:C36)</f>
        <v>23038.954666666668</v>
      </c>
      <c r="F34" s="165">
        <f>STDEV(C34:C36)</f>
        <v>64.462866941622366</v>
      </c>
      <c r="G34" s="171">
        <f>($O$28*E34*E34*E34)+($O$29*E34*E34)+($O$30*E34)+$O$31</f>
        <v>4.9909575126100165</v>
      </c>
      <c r="H34" s="173">
        <f>(G34-B34)/B34</f>
        <v>-1.8084974779966957E-3</v>
      </c>
      <c r="I34" s="165">
        <f>($V$28*E34*E34*E34)+($V$29*E34*E34)+($V$30*E34)+$V$31</f>
        <v>5.0023903183407157</v>
      </c>
      <c r="J34" s="172">
        <f>(I34-B34)/B34</f>
        <v>4.7806366814313607E-4</v>
      </c>
    </row>
    <row r="35" spans="2:17" x14ac:dyDescent="0.3">
      <c r="B35" s="166"/>
      <c r="C35" s="120">
        <v>23081.159</v>
      </c>
      <c r="D35" s="120">
        <v>128.22</v>
      </c>
      <c r="E35" s="165"/>
      <c r="F35" s="165"/>
      <c r="G35" s="171"/>
      <c r="H35" s="173"/>
      <c r="I35" s="165"/>
      <c r="J35" s="172"/>
    </row>
    <row r="36" spans="2:17" x14ac:dyDescent="0.3">
      <c r="B36" s="166"/>
      <c r="C36" s="120">
        <v>23070.952000000001</v>
      </c>
      <c r="D36" s="120">
        <v>128.78800000000001</v>
      </c>
      <c r="E36" s="165"/>
      <c r="F36" s="165"/>
      <c r="G36" s="171"/>
      <c r="H36" s="173"/>
      <c r="I36" s="165"/>
      <c r="J36" s="172"/>
    </row>
    <row r="37" spans="2:17" x14ac:dyDescent="0.3">
      <c r="B37" s="167">
        <v>8</v>
      </c>
      <c r="C37" s="120">
        <v>19027.097000000002</v>
      </c>
      <c r="D37" s="120">
        <v>134.137</v>
      </c>
      <c r="E37" s="165">
        <f t="shared" ref="E37:E49" si="0">AVERAGE(C37:C39)</f>
        <v>19072.142666666667</v>
      </c>
      <c r="F37" s="165">
        <f t="shared" ref="F37:F49" si="1">STDEV(C37:C39)</f>
        <v>64.770281644695714</v>
      </c>
      <c r="G37" s="165"/>
      <c r="I37" s="169">
        <f>($V$28*E37*E37*E37)+($V$29*E37*E37)+($V$30*E37)+$V$31</f>
        <v>7.9672342989800313</v>
      </c>
      <c r="J37" s="170">
        <f>(I37-B37)/B37</f>
        <v>-4.0957126274960842E-3</v>
      </c>
    </row>
    <row r="38" spans="2:17" x14ac:dyDescent="0.3">
      <c r="B38" s="167"/>
      <c r="C38" s="120">
        <v>19042.960999999999</v>
      </c>
      <c r="D38" s="120">
        <v>135.13</v>
      </c>
      <c r="E38" s="165"/>
      <c r="F38" s="165"/>
      <c r="G38" s="165"/>
      <c r="I38" s="169"/>
      <c r="J38" s="170"/>
    </row>
    <row r="39" spans="2:17" x14ac:dyDescent="0.3">
      <c r="B39" s="167"/>
      <c r="C39" s="120">
        <v>19146.37</v>
      </c>
      <c r="D39" s="120">
        <v>134.697</v>
      </c>
      <c r="E39" s="165"/>
      <c r="F39" s="165"/>
      <c r="G39" s="165"/>
      <c r="I39" s="169"/>
      <c r="J39" s="170"/>
    </row>
    <row r="40" spans="2:17" x14ac:dyDescent="0.3">
      <c r="B40" s="167">
        <v>10</v>
      </c>
      <c r="C40" s="120">
        <v>17190.763999999999</v>
      </c>
      <c r="D40" s="120">
        <v>135.42500000000001</v>
      </c>
      <c r="E40" s="165">
        <f t="shared" si="0"/>
        <v>17235.121666666666</v>
      </c>
      <c r="F40" s="165">
        <f t="shared" si="1"/>
        <v>57.384459693661128</v>
      </c>
      <c r="G40" s="165"/>
      <c r="I40" s="169">
        <f>($V$28*E40*E40*E40)+($V$29*E40*E40)+($V$30*E40)+$V$31</f>
        <v>9.9726874838867587</v>
      </c>
      <c r="J40" s="170">
        <f>(I40-B40)/B40</f>
        <v>-2.7312516113241259E-3</v>
      </c>
    </row>
    <row r="41" spans="2:17" x14ac:dyDescent="0.3">
      <c r="B41" s="167"/>
      <c r="C41" s="120">
        <v>17214.670999999998</v>
      </c>
      <c r="D41" s="120">
        <v>137.196</v>
      </c>
      <c r="E41" s="165"/>
      <c r="F41" s="165"/>
      <c r="G41" s="165"/>
      <c r="I41" s="169"/>
      <c r="J41" s="170"/>
      <c r="N41" s="50"/>
      <c r="O41" s="50"/>
      <c r="P41" s="50"/>
    </row>
    <row r="42" spans="2:17" x14ac:dyDescent="0.3">
      <c r="B42" s="167"/>
      <c r="C42" s="120">
        <v>17299.93</v>
      </c>
      <c r="D42" s="120">
        <v>136.34100000000001</v>
      </c>
      <c r="E42" s="165"/>
      <c r="F42" s="165"/>
      <c r="G42" s="165"/>
      <c r="I42" s="169"/>
      <c r="J42" s="170"/>
    </row>
    <row r="43" spans="2:17" x14ac:dyDescent="0.3">
      <c r="B43" s="167">
        <v>15</v>
      </c>
      <c r="C43" s="120">
        <v>13948.634</v>
      </c>
      <c r="D43" s="120">
        <v>118.602</v>
      </c>
      <c r="E43" s="165">
        <f t="shared" si="0"/>
        <v>13981.300000000001</v>
      </c>
      <c r="F43" s="165">
        <f t="shared" si="1"/>
        <v>43.655431139778933</v>
      </c>
      <c r="G43" s="165"/>
      <c r="I43" s="169">
        <f>($V$28*E43*E43*E43)+($V$29*E43*E43)+($V$30*E43)+$V$31</f>
        <v>15.19100924230473</v>
      </c>
      <c r="J43" s="170">
        <f>(I43-B43)/B43</f>
        <v>1.2733949486982017E-2</v>
      </c>
    </row>
    <row r="44" spans="2:17" x14ac:dyDescent="0.3">
      <c r="B44" s="167"/>
      <c r="C44" s="120">
        <v>13964.384</v>
      </c>
      <c r="D44" s="120">
        <v>119.556</v>
      </c>
      <c r="E44" s="165"/>
      <c r="F44" s="165"/>
      <c r="G44" s="165"/>
      <c r="I44" s="169"/>
      <c r="J44" s="170"/>
    </row>
    <row r="45" spans="2:17" x14ac:dyDescent="0.3">
      <c r="B45" s="167"/>
      <c r="C45" s="120">
        <v>14030.882</v>
      </c>
      <c r="D45" s="120">
        <v>120.285</v>
      </c>
      <c r="E45" s="165"/>
      <c r="F45" s="165"/>
      <c r="G45" s="165"/>
      <c r="I45" s="169"/>
      <c r="J45" s="170"/>
      <c r="N45" s="42"/>
      <c r="O45" s="42"/>
      <c r="P45" s="42"/>
      <c r="Q45" s="42"/>
    </row>
    <row r="46" spans="2:17" x14ac:dyDescent="0.3">
      <c r="B46" s="167">
        <v>20</v>
      </c>
      <c r="C46" s="120">
        <v>11954.648999999999</v>
      </c>
      <c r="D46" s="120">
        <v>124.57299999999999</v>
      </c>
      <c r="E46" s="165">
        <f t="shared" si="0"/>
        <v>11986.444333333333</v>
      </c>
      <c r="F46" s="165">
        <f t="shared" si="1"/>
        <v>44.482149693257497</v>
      </c>
      <c r="G46" s="165"/>
      <c r="I46" s="169">
        <f>($V$28*E46*E46*E46)+($V$29*E46*E46)+($V$30*E46)+$V$31</f>
        <v>19.781434504948841</v>
      </c>
      <c r="J46" s="170">
        <f>(I46-B46)/B46</f>
        <v>-1.0928274752557953E-2</v>
      </c>
      <c r="N46" s="48"/>
      <c r="O46" s="51"/>
      <c r="P46" s="51"/>
    </row>
    <row r="47" spans="2:17" x14ac:dyDescent="0.3">
      <c r="B47" s="167"/>
      <c r="C47" s="120">
        <v>11967.406999999999</v>
      </c>
      <c r="D47" s="120">
        <v>123.09399999999999</v>
      </c>
      <c r="E47" s="165"/>
      <c r="F47" s="165"/>
      <c r="G47" s="165"/>
      <c r="I47" s="169"/>
      <c r="J47" s="170"/>
      <c r="M47" s="48"/>
      <c r="N47" s="50"/>
      <c r="O47" s="50"/>
      <c r="P47" s="50"/>
    </row>
    <row r="48" spans="2:17" x14ac:dyDescent="0.3">
      <c r="B48" s="167"/>
      <c r="C48" s="120">
        <v>12037.277</v>
      </c>
      <c r="D48" s="120">
        <v>121.729</v>
      </c>
      <c r="E48" s="165"/>
      <c r="F48" s="165"/>
      <c r="G48" s="165"/>
      <c r="I48" s="169"/>
      <c r="J48" s="170"/>
    </row>
    <row r="49" spans="2:13" x14ac:dyDescent="0.3">
      <c r="B49" s="167">
        <v>25</v>
      </c>
      <c r="C49" s="120">
        <v>10147.648999999999</v>
      </c>
      <c r="D49" s="120">
        <v>139.28899999999999</v>
      </c>
      <c r="E49" s="165">
        <f t="shared" si="0"/>
        <v>10177.164666666666</v>
      </c>
      <c r="F49" s="165">
        <f t="shared" si="1"/>
        <v>39.153640396946074</v>
      </c>
      <c r="G49" s="165"/>
      <c r="I49" s="169">
        <f>($V$28*E49*E49*E49)+($V$29*E49*E49)+($V$30*E49)+$V$31</f>
        <v>25.080641632610714</v>
      </c>
      <c r="J49" s="170">
        <f>(I49-B49)/B49</f>
        <v>3.22566530442856E-3</v>
      </c>
      <c r="M49" s="52"/>
    </row>
    <row r="50" spans="2:13" x14ac:dyDescent="0.3">
      <c r="B50" s="167"/>
      <c r="C50" s="120">
        <v>10162.263999999999</v>
      </c>
      <c r="D50" s="120">
        <v>141.262</v>
      </c>
      <c r="E50" s="165"/>
      <c r="F50" s="165"/>
      <c r="G50" s="165"/>
      <c r="I50" s="169"/>
      <c r="J50" s="170"/>
      <c r="M50" s="52"/>
    </row>
    <row r="51" spans="2:13" x14ac:dyDescent="0.3">
      <c r="B51" s="167"/>
      <c r="C51" s="120">
        <v>10221.581</v>
      </c>
      <c r="D51" s="120">
        <v>140.47999999999999</v>
      </c>
      <c r="E51" s="165"/>
      <c r="F51" s="165"/>
      <c r="G51" s="165"/>
      <c r="I51" s="169"/>
      <c r="J51" s="170"/>
      <c r="M51" s="52"/>
    </row>
    <row r="52" spans="2:13" x14ac:dyDescent="0.3">
      <c r="G52" s="165"/>
      <c r="M52" s="52"/>
    </row>
    <row r="53" spans="2:13" x14ac:dyDescent="0.3">
      <c r="G53" s="165"/>
      <c r="M53" s="52"/>
    </row>
    <row r="54" spans="2:13" x14ac:dyDescent="0.3">
      <c r="G54" s="165"/>
      <c r="M54" s="52"/>
    </row>
    <row r="55" spans="2:13" ht="15" x14ac:dyDescent="0.25">
      <c r="M55" s="52"/>
    </row>
    <row r="56" spans="2:13" x14ac:dyDescent="0.3">
      <c r="M56" s="52"/>
    </row>
    <row r="57" spans="2:13" x14ac:dyDescent="0.3">
      <c r="M57" s="52"/>
    </row>
    <row r="58" spans="2:13" x14ac:dyDescent="0.3">
      <c r="M58" s="52"/>
    </row>
    <row r="59" spans="2:13" x14ac:dyDescent="0.3">
      <c r="M59" s="52"/>
    </row>
    <row r="60" spans="2:13" x14ac:dyDescent="0.3">
      <c r="M60" s="52"/>
    </row>
    <row r="61" spans="2:13" x14ac:dyDescent="0.3">
      <c r="M61" s="52"/>
    </row>
    <row r="62" spans="2:13" x14ac:dyDescent="0.3">
      <c r="M62" s="52"/>
    </row>
    <row r="63" spans="2:13" x14ac:dyDescent="0.3">
      <c r="M63" s="52"/>
    </row>
    <row r="64" spans="2:13" x14ac:dyDescent="0.3">
      <c r="M64" s="52"/>
    </row>
    <row r="65" spans="9:17" x14ac:dyDescent="0.3">
      <c r="M65" s="52"/>
    </row>
    <row r="66" spans="9:17" x14ac:dyDescent="0.3">
      <c r="M66" s="53"/>
      <c r="N66" s="27"/>
      <c r="O66" s="27"/>
      <c r="P66" s="27"/>
      <c r="Q66" s="27"/>
    </row>
    <row r="67" spans="9:17" x14ac:dyDescent="0.3">
      <c r="M67" s="52"/>
    </row>
    <row r="68" spans="9:17" x14ac:dyDescent="0.3">
      <c r="M68" s="52"/>
    </row>
    <row r="69" spans="9:17" x14ac:dyDescent="0.3">
      <c r="M69" s="52"/>
    </row>
    <row r="70" spans="9:17" x14ac:dyDescent="0.3">
      <c r="J70" s="52"/>
      <c r="M70" s="52"/>
    </row>
    <row r="71" spans="9:17" x14ac:dyDescent="0.3">
      <c r="I71" s="123"/>
      <c r="J71" s="52"/>
      <c r="M71" s="52"/>
    </row>
  </sheetData>
  <mergeCells count="86">
    <mergeCell ref="L1:N1"/>
    <mergeCell ref="B7:B9"/>
    <mergeCell ref="E7:E9"/>
    <mergeCell ref="F7:F9"/>
    <mergeCell ref="G7:G9"/>
    <mergeCell ref="N11:P11"/>
    <mergeCell ref="U11:W11"/>
    <mergeCell ref="B13:B15"/>
    <mergeCell ref="E13:E15"/>
    <mergeCell ref="F13:F15"/>
    <mergeCell ref="G13:G15"/>
    <mergeCell ref="H13:H15"/>
    <mergeCell ref="B10:B12"/>
    <mergeCell ref="E10:E12"/>
    <mergeCell ref="F10:F12"/>
    <mergeCell ref="G10:G12"/>
    <mergeCell ref="H10:H12"/>
    <mergeCell ref="B19:B21"/>
    <mergeCell ref="E19:E21"/>
    <mergeCell ref="F19:F21"/>
    <mergeCell ref="G19:G21"/>
    <mergeCell ref="H19:H21"/>
    <mergeCell ref="B16:B18"/>
    <mergeCell ref="E16:E18"/>
    <mergeCell ref="F16:F18"/>
    <mergeCell ref="G16:G18"/>
    <mergeCell ref="H16:H18"/>
    <mergeCell ref="B25:B27"/>
    <mergeCell ref="E25:E27"/>
    <mergeCell ref="F25:F27"/>
    <mergeCell ref="G25:G27"/>
    <mergeCell ref="H25:H27"/>
    <mergeCell ref="B22:B24"/>
    <mergeCell ref="E22:E24"/>
    <mergeCell ref="F22:F24"/>
    <mergeCell ref="G22:G24"/>
    <mergeCell ref="H22:H24"/>
    <mergeCell ref="B28:B30"/>
    <mergeCell ref="E28:E30"/>
    <mergeCell ref="F28:F30"/>
    <mergeCell ref="G28:G30"/>
    <mergeCell ref="H28:H30"/>
    <mergeCell ref="I31:I33"/>
    <mergeCell ref="B34:B36"/>
    <mergeCell ref="E34:E36"/>
    <mergeCell ref="F34:F36"/>
    <mergeCell ref="G34:G36"/>
    <mergeCell ref="H34:H36"/>
    <mergeCell ref="I34:I36"/>
    <mergeCell ref="B31:B33"/>
    <mergeCell ref="E31:E33"/>
    <mergeCell ref="F31:F33"/>
    <mergeCell ref="G31:G33"/>
    <mergeCell ref="H31:H33"/>
    <mergeCell ref="J34:J36"/>
    <mergeCell ref="B37:B39"/>
    <mergeCell ref="E37:E39"/>
    <mergeCell ref="F37:F39"/>
    <mergeCell ref="G37:G39"/>
    <mergeCell ref="I37:I39"/>
    <mergeCell ref="J37:J39"/>
    <mergeCell ref="J43:J45"/>
    <mergeCell ref="B40:B42"/>
    <mergeCell ref="E40:E42"/>
    <mergeCell ref="F40:F42"/>
    <mergeCell ref="G40:G42"/>
    <mergeCell ref="I40:I42"/>
    <mergeCell ref="J40:J42"/>
    <mergeCell ref="B43:B45"/>
    <mergeCell ref="E43:E45"/>
    <mergeCell ref="F43:F45"/>
    <mergeCell ref="G43:G45"/>
    <mergeCell ref="I43:I45"/>
    <mergeCell ref="I49:I51"/>
    <mergeCell ref="J49:J51"/>
    <mergeCell ref="B46:B48"/>
    <mergeCell ref="E46:E48"/>
    <mergeCell ref="F46:F48"/>
    <mergeCell ref="G46:G48"/>
    <mergeCell ref="I46:I48"/>
    <mergeCell ref="J46:J48"/>
    <mergeCell ref="G52:G54"/>
    <mergeCell ref="B49:B51"/>
    <mergeCell ref="E49:E51"/>
    <mergeCell ref="F49:F51"/>
    <mergeCell ref="G49:G5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A4" workbookViewId="0">
      <selection activeCell="I10" sqref="I10"/>
    </sheetView>
  </sheetViews>
  <sheetFormatPr baseColWidth="10" defaultColWidth="11.44140625" defaultRowHeight="14.4" x14ac:dyDescent="0.3"/>
  <cols>
    <col min="1" max="3" width="11.44140625" style="126"/>
    <col min="4" max="6" width="12.33203125" style="126" customWidth="1"/>
    <col min="7" max="16384" width="11.44140625" style="126"/>
  </cols>
  <sheetData>
    <row r="1" spans="1:20" ht="45" x14ac:dyDescent="0.25">
      <c r="A1" s="126" t="s">
        <v>82</v>
      </c>
      <c r="B1" s="135">
        <v>44840</v>
      </c>
      <c r="I1" s="134"/>
      <c r="J1" s="134"/>
      <c r="K1" s="134"/>
      <c r="L1" s="134"/>
    </row>
    <row r="2" spans="1:20" ht="30" x14ac:dyDescent="0.25">
      <c r="A2" s="126" t="s">
        <v>83</v>
      </c>
      <c r="B2" s="126" t="s">
        <v>84</v>
      </c>
      <c r="I2" s="134"/>
      <c r="J2" s="134"/>
      <c r="K2" s="134"/>
      <c r="L2" s="134"/>
    </row>
    <row r="3" spans="1:20" ht="15" x14ac:dyDescent="0.25">
      <c r="I3" s="134"/>
      <c r="J3" s="134"/>
      <c r="K3" s="134"/>
      <c r="L3" s="134"/>
    </row>
    <row r="4" spans="1:20" ht="15" x14ac:dyDescent="0.25">
      <c r="I4" s="134"/>
      <c r="J4" s="134"/>
      <c r="K4" s="134"/>
      <c r="L4" s="134"/>
    </row>
    <row r="6" spans="1:20" ht="57.6" x14ac:dyDescent="0.3">
      <c r="B6" s="126" t="s">
        <v>27</v>
      </c>
      <c r="C6" s="126" t="s">
        <v>30</v>
      </c>
      <c r="D6" s="126" t="s">
        <v>40</v>
      </c>
      <c r="E6" s="126" t="s">
        <v>39</v>
      </c>
      <c r="F6" s="126" t="s">
        <v>41</v>
      </c>
      <c r="G6" s="126" t="s">
        <v>39</v>
      </c>
    </row>
    <row r="7" spans="1:20" x14ac:dyDescent="0.3">
      <c r="B7" s="166">
        <v>0</v>
      </c>
      <c r="C7" s="165">
        <v>40476.017</v>
      </c>
      <c r="D7" s="171">
        <f>($L$28*C7*C7*C7)+($L$29*C7*C7)+($L$30*C7)+$L$31</f>
        <v>-4.1499698287601916E-2</v>
      </c>
      <c r="E7" s="128"/>
      <c r="K7" s="33"/>
      <c r="L7" s="34"/>
    </row>
    <row r="8" spans="1:20" x14ac:dyDescent="0.3">
      <c r="B8" s="166"/>
      <c r="C8" s="165"/>
      <c r="D8" s="171"/>
      <c r="E8" s="125"/>
      <c r="K8" s="33"/>
      <c r="L8" s="34"/>
    </row>
    <row r="9" spans="1:20" x14ac:dyDescent="0.3">
      <c r="B9" s="166"/>
      <c r="C9" s="165"/>
      <c r="D9" s="171"/>
      <c r="E9" s="125"/>
    </row>
    <row r="10" spans="1:20" x14ac:dyDescent="0.3">
      <c r="B10" s="166">
        <v>0.10299999999999999</v>
      </c>
      <c r="C10" s="165">
        <v>38707.599000000002</v>
      </c>
      <c r="D10" s="171">
        <f>($L$28*C10*C10*C10)+($L$29*C10*C10)+($L$30*C10)+$L$31</f>
        <v>0.11940158420098612</v>
      </c>
      <c r="E10" s="173">
        <f>(D10-B10)/B10</f>
        <v>0.15923868156297211</v>
      </c>
    </row>
    <row r="11" spans="1:20" x14ac:dyDescent="0.3">
      <c r="B11" s="166"/>
      <c r="C11" s="165"/>
      <c r="D11" s="171"/>
      <c r="E11" s="173"/>
      <c r="F11" s="127"/>
      <c r="K11" s="168" t="s">
        <v>37</v>
      </c>
      <c r="L11" s="168"/>
      <c r="M11" s="168"/>
      <c r="R11" s="168" t="s">
        <v>38</v>
      </c>
      <c r="S11" s="168"/>
      <c r="T11" s="168"/>
    </row>
    <row r="12" spans="1:20" x14ac:dyDescent="0.3">
      <c r="B12" s="166"/>
      <c r="C12" s="165"/>
      <c r="D12" s="171"/>
      <c r="E12" s="173"/>
      <c r="G12"/>
    </row>
    <row r="13" spans="1:20" x14ac:dyDescent="0.3">
      <c r="B13" s="166">
        <v>0.30199999999999999</v>
      </c>
      <c r="C13" s="165">
        <v>36002.271000000001</v>
      </c>
      <c r="D13" s="171">
        <f>($L$28*C13*C13*C13)+($L$29*C13*C13)+($L$30*C13)+$L$31</f>
        <v>0.33832217515314511</v>
      </c>
      <c r="E13" s="173">
        <f>(D13-B13)/B13</f>
        <v>0.12027210315610967</v>
      </c>
      <c r="G13"/>
    </row>
    <row r="14" spans="1:20" x14ac:dyDescent="0.3">
      <c r="B14" s="166"/>
      <c r="C14" s="165"/>
      <c r="D14" s="171"/>
      <c r="E14" s="173"/>
      <c r="F14" s="127"/>
      <c r="G14"/>
    </row>
    <row r="15" spans="1:20" x14ac:dyDescent="0.3">
      <c r="B15" s="166"/>
      <c r="C15" s="165"/>
      <c r="D15" s="171"/>
      <c r="E15" s="173"/>
      <c r="G15"/>
    </row>
    <row r="16" spans="1:20" x14ac:dyDescent="0.3">
      <c r="B16" s="166">
        <v>0.501</v>
      </c>
      <c r="C16" s="165">
        <v>34050.76</v>
      </c>
      <c r="D16" s="171">
        <f>($L$28*C16*C16*C16)+($L$29*C16*C16)+($L$30*C16)+$L$31</f>
        <v>0.50440480660243026</v>
      </c>
      <c r="E16" s="173">
        <f>(D16-B16)/B16</f>
        <v>6.7960211625354384E-3</v>
      </c>
      <c r="G16"/>
    </row>
    <row r="17" spans="2:19" x14ac:dyDescent="0.3">
      <c r="B17" s="166"/>
      <c r="C17" s="165"/>
      <c r="D17" s="171"/>
      <c r="E17" s="173"/>
      <c r="F17" s="127"/>
      <c r="G17"/>
    </row>
    <row r="18" spans="2:19" x14ac:dyDescent="0.3">
      <c r="B18" s="166"/>
      <c r="C18" s="165"/>
      <c r="D18" s="171"/>
      <c r="E18" s="173"/>
      <c r="G18"/>
    </row>
    <row r="19" spans="2:19" x14ac:dyDescent="0.3">
      <c r="B19" s="166">
        <v>0.7</v>
      </c>
      <c r="C19" s="165">
        <v>32259.361000000001</v>
      </c>
      <c r="D19" s="171">
        <f>($L$28*C19*C19*C19)+($L$29*C19*C19)+($L$30*C19)+$L$31</f>
        <v>0.68406460039689421</v>
      </c>
      <c r="E19" s="173">
        <f>(D19-B19)/B19</f>
        <v>-2.2764856575865355E-2</v>
      </c>
      <c r="G19"/>
    </row>
    <row r="20" spans="2:19" x14ac:dyDescent="0.3">
      <c r="B20" s="166"/>
      <c r="C20" s="165"/>
      <c r="D20" s="171"/>
      <c r="E20" s="173"/>
      <c r="F20" s="127"/>
      <c r="G20"/>
    </row>
    <row r="21" spans="2:19" x14ac:dyDescent="0.3">
      <c r="B21" s="166"/>
      <c r="C21" s="165"/>
      <c r="D21" s="171"/>
      <c r="E21" s="173"/>
      <c r="G21"/>
    </row>
    <row r="22" spans="2:19" x14ac:dyDescent="0.3">
      <c r="B22" s="166">
        <v>1</v>
      </c>
      <c r="C22" s="165">
        <v>30069.883000000002</v>
      </c>
      <c r="D22" s="171">
        <f>($L$28*C22*C22*C22)+($L$29*C22*C22)+($L$30*C22)+$L$31</f>
        <v>0.9643414285957661</v>
      </c>
      <c r="E22" s="173">
        <f>(D22-B22)/B22</f>
        <v>-3.5658571404233896E-2</v>
      </c>
    </row>
    <row r="23" spans="2:19" x14ac:dyDescent="0.3">
      <c r="B23" s="166"/>
      <c r="C23" s="165"/>
      <c r="D23" s="171"/>
      <c r="E23" s="173"/>
      <c r="F23" s="127"/>
    </row>
    <row r="24" spans="2:19" x14ac:dyDescent="0.3">
      <c r="B24" s="166"/>
      <c r="C24" s="165"/>
      <c r="D24" s="171"/>
      <c r="E24" s="173"/>
    </row>
    <row r="25" spans="2:19" x14ac:dyDescent="0.3">
      <c r="B25" s="166">
        <v>1.5</v>
      </c>
      <c r="C25" s="165">
        <v>27284.725999999999</v>
      </c>
      <c r="D25" s="171">
        <f>($L$28*C25*C25*C25)+($L$29*C25*C25)+($L$30*C25)+$L$31</f>
        <v>1.4632763337852595</v>
      </c>
      <c r="E25" s="173">
        <f>(D25-B25)/B25</f>
        <v>-2.4482444143160365E-2</v>
      </c>
    </row>
    <row r="26" spans="2:19" x14ac:dyDescent="0.3">
      <c r="B26" s="166"/>
      <c r="C26" s="165"/>
      <c r="D26" s="171"/>
      <c r="E26" s="173"/>
      <c r="F26" s="127"/>
    </row>
    <row r="27" spans="2:19" x14ac:dyDescent="0.3">
      <c r="B27" s="166"/>
      <c r="C27" s="165"/>
      <c r="D27" s="171"/>
      <c r="E27" s="173"/>
    </row>
    <row r="28" spans="2:19" x14ac:dyDescent="0.3">
      <c r="B28" s="166">
        <v>2</v>
      </c>
      <c r="C28" s="165">
        <v>25209.218000000001</v>
      </c>
      <c r="D28" s="171">
        <f>($L$28*C28*C28*C28)+($L$29*C28*C28)+($L$30*C28)+$L$31</f>
        <v>1.9736172576479163</v>
      </c>
      <c r="E28" s="173">
        <f>(D28-B28)/B28</f>
        <v>-1.3191371176041855E-2</v>
      </c>
      <c r="K28" s="32" t="s">
        <v>32</v>
      </c>
      <c r="L28" s="38">
        <v>-4.8989999999999996E-13</v>
      </c>
      <c r="R28" s="39" t="s">
        <v>32</v>
      </c>
      <c r="S28" s="40">
        <v>-9.7389999999999996E-12</v>
      </c>
    </row>
    <row r="29" spans="2:19" x14ac:dyDescent="0.3">
      <c r="B29" s="166"/>
      <c r="C29" s="165"/>
      <c r="D29" s="171"/>
      <c r="E29" s="173"/>
      <c r="F29" s="127"/>
      <c r="K29" s="32" t="s">
        <v>33</v>
      </c>
      <c r="L29" s="38">
        <v>5.4179999999999999E-8</v>
      </c>
      <c r="R29" s="39" t="s">
        <v>33</v>
      </c>
      <c r="S29" s="40">
        <v>5.1959999999999997E-7</v>
      </c>
    </row>
    <row r="30" spans="2:19" x14ac:dyDescent="0.3">
      <c r="B30" s="166"/>
      <c r="C30" s="165"/>
      <c r="D30" s="171"/>
      <c r="E30" s="173"/>
      <c r="K30" s="32" t="s">
        <v>34</v>
      </c>
      <c r="L30" s="38">
        <v>-2.0769999999999999E-3</v>
      </c>
      <c r="R30" s="39" t="s">
        <v>34</v>
      </c>
      <c r="S30" s="40">
        <v>-1.018E-2</v>
      </c>
    </row>
    <row r="31" spans="2:19" x14ac:dyDescent="0.3">
      <c r="B31" s="166">
        <v>3</v>
      </c>
      <c r="C31" s="165">
        <v>21939.02</v>
      </c>
      <c r="D31" s="171">
        <f>($L$28*C31*C31*C31)+($L$29*C31*C31)+($L$30*C31)+$L$31</f>
        <v>3.087407363494286</v>
      </c>
      <c r="E31" s="173">
        <f>(D31-B31)/B31</f>
        <v>2.9135787831428672E-2</v>
      </c>
      <c r="F31" s="165"/>
      <c r="K31" s="32" t="s">
        <v>35</v>
      </c>
      <c r="L31" s="38">
        <v>27.75</v>
      </c>
      <c r="R31" s="39" t="s">
        <v>35</v>
      </c>
      <c r="S31" s="40">
        <v>76.77</v>
      </c>
    </row>
    <row r="32" spans="2:19" x14ac:dyDescent="0.3">
      <c r="B32" s="166"/>
      <c r="C32" s="165"/>
      <c r="D32" s="171"/>
      <c r="E32" s="173"/>
      <c r="F32" s="165"/>
      <c r="G32" s="127"/>
      <c r="K32" s="27"/>
    </row>
    <row r="33" spans="2:7" x14ac:dyDescent="0.3">
      <c r="B33" s="166"/>
      <c r="C33" s="165"/>
      <c r="D33" s="171"/>
      <c r="E33" s="173"/>
      <c r="F33" s="165"/>
      <c r="G33" s="127"/>
    </row>
    <row r="34" spans="2:7" x14ac:dyDescent="0.3">
      <c r="B34" s="166">
        <v>5</v>
      </c>
      <c r="C34" s="165">
        <v>18164.736000000001</v>
      </c>
      <c r="D34" s="171">
        <f>($L$28*C34*C34*C34)+($L$29*C34*C34)+($L$30*C34)+$L$31</f>
        <v>4.9626865719041007</v>
      </c>
      <c r="E34" s="173">
        <f>(D34-B34)/B34</f>
        <v>-7.4626856191798655E-3</v>
      </c>
      <c r="F34" s="165">
        <f>($S$28*C34*C34*C34)+($S$29*C34*C34)+($S$30*C34)+$S$31</f>
        <v>4.927368855854283</v>
      </c>
      <c r="G34" s="172">
        <f>(F34-B34)/B34</f>
        <v>-1.4526228829143405E-2</v>
      </c>
    </row>
    <row r="35" spans="2:7" x14ac:dyDescent="0.3">
      <c r="B35" s="166"/>
      <c r="C35" s="165"/>
      <c r="D35" s="171"/>
      <c r="E35" s="173"/>
      <c r="F35" s="165"/>
      <c r="G35" s="172"/>
    </row>
    <row r="36" spans="2:7" x14ac:dyDescent="0.3">
      <c r="B36" s="166"/>
      <c r="C36" s="165"/>
      <c r="D36" s="171"/>
      <c r="E36" s="173"/>
      <c r="F36" s="165"/>
      <c r="G36" s="172"/>
    </row>
    <row r="37" spans="2:7" x14ac:dyDescent="0.3">
      <c r="B37" s="167">
        <v>8</v>
      </c>
      <c r="C37" s="165">
        <v>15009.308999999999</v>
      </c>
      <c r="D37" s="165">
        <f>($L$28*C37*C37*C37)+($L$29*C37*C37)+($L$30*C37)+$L$31</f>
        <v>7.1248080165071244</v>
      </c>
      <c r="F37" s="169">
        <f>($S$28*C37*C37*C37)+($S$29*C37*C37)+($S$30*C37)+$S$31</f>
        <v>8.1000293763713813</v>
      </c>
      <c r="G37" s="170">
        <f>(F37-B37)/B37</f>
        <v>1.2503672046422665E-2</v>
      </c>
    </row>
    <row r="38" spans="2:7" x14ac:dyDescent="0.3">
      <c r="B38" s="167"/>
      <c r="C38" s="165"/>
      <c r="D38" s="165"/>
      <c r="F38" s="169"/>
      <c r="G38" s="170"/>
    </row>
    <row r="39" spans="2:7" x14ac:dyDescent="0.3">
      <c r="B39" s="167"/>
      <c r="C39" s="165"/>
      <c r="D39" s="165"/>
      <c r="F39" s="169"/>
      <c r="G39" s="170"/>
    </row>
    <row r="40" spans="2:7" x14ac:dyDescent="0.3">
      <c r="B40" s="167">
        <v>10</v>
      </c>
      <c r="C40" s="165">
        <v>13629.395</v>
      </c>
      <c r="D40" s="165">
        <f>($L$28*C40*C40*C40)+($L$29*C40*C40)+($L$30*C40)+$L$31</f>
        <v>8.2659157055373349</v>
      </c>
      <c r="F40" s="169">
        <f>($S$28*C40*C40*C40)+($S$29*C40*C40)+($S$30*C40)+$S$31</f>
        <v>9.8866474781452638</v>
      </c>
      <c r="G40" s="170">
        <f>(F40-B40)/B40</f>
        <v>-1.1335252185473621E-2</v>
      </c>
    </row>
    <row r="41" spans="2:7" x14ac:dyDescent="0.3">
      <c r="B41" s="167"/>
      <c r="C41" s="165"/>
      <c r="D41" s="165"/>
      <c r="F41" s="169"/>
      <c r="G41" s="170"/>
    </row>
    <row r="42" spans="2:7" x14ac:dyDescent="0.3">
      <c r="B42" s="167"/>
      <c r="C42" s="165"/>
      <c r="D42" s="165"/>
      <c r="F42" s="169"/>
      <c r="G42" s="170"/>
    </row>
    <row r="43" spans="2:7" x14ac:dyDescent="0.3">
      <c r="B43" s="167">
        <v>15</v>
      </c>
      <c r="C43" s="165">
        <v>10968.446</v>
      </c>
      <c r="D43" s="165">
        <f>($L$28*C43*C43*C43)+($L$29*C43*C43)+($L$30*C43)+$L$31</f>
        <v>10.840298880249957</v>
      </c>
      <c r="F43" s="169">
        <f>($S$28*C43*C43*C43)+($S$29*C43*C43)+($S$30*C43)+$S$31</f>
        <v>14.771259792294991</v>
      </c>
      <c r="G43" s="170">
        <f>(F43-B43)/B43</f>
        <v>-1.5249347180333928E-2</v>
      </c>
    </row>
    <row r="44" spans="2:7" x14ac:dyDescent="0.3">
      <c r="B44" s="167"/>
      <c r="C44" s="165"/>
      <c r="D44" s="165"/>
      <c r="F44" s="169"/>
      <c r="G44" s="170"/>
    </row>
    <row r="45" spans="2:7" x14ac:dyDescent="0.3">
      <c r="B45" s="167"/>
      <c r="C45" s="165"/>
      <c r="D45" s="165"/>
      <c r="F45" s="169"/>
      <c r="G45" s="170"/>
    </row>
    <row r="46" spans="2:7" x14ac:dyDescent="0.3">
      <c r="B46" s="167">
        <v>20</v>
      </c>
      <c r="C46" s="165">
        <v>8954.3819999999996</v>
      </c>
      <c r="D46" s="165">
        <f>($L$28*C46*C46*C46)+($L$29*C46*C46)+($L$30*C46)+$L$31</f>
        <v>13.144218883576865</v>
      </c>
      <c r="F46" s="169">
        <f>($S$28*C46*C46*C46)+($S$29*C46*C46)+($S$30*C46)+$S$31</f>
        <v>20.284097726621219</v>
      </c>
      <c r="G46" s="170">
        <f>(F46-B46)/B46</f>
        <v>1.4204886331060962E-2</v>
      </c>
    </row>
    <row r="47" spans="2:7" x14ac:dyDescent="0.3">
      <c r="B47" s="167"/>
      <c r="C47" s="165"/>
      <c r="D47" s="165"/>
      <c r="F47" s="169"/>
      <c r="G47" s="170"/>
    </row>
    <row r="48" spans="2:7" x14ac:dyDescent="0.3">
      <c r="B48" s="167"/>
      <c r="C48" s="165"/>
      <c r="D48" s="165"/>
      <c r="F48" s="169"/>
      <c r="G48" s="170"/>
    </row>
    <row r="49" spans="2:11" x14ac:dyDescent="0.3">
      <c r="B49" s="167">
        <v>25</v>
      </c>
      <c r="C49" s="165">
        <v>7676.7389999999996</v>
      </c>
      <c r="D49" s="165">
        <f>($L$28*C49*C49*C49)+($L$29*C49*C49)+($L$30*C49)+$L$31</f>
        <v>14.776731580552521</v>
      </c>
      <c r="F49" s="169">
        <f>($S$28*C49*C49*C49)+($S$29*C49*C49)+($S$30*C49)+$S$31</f>
        <v>24.836029301923361</v>
      </c>
      <c r="G49" s="170">
        <f>(F49-B49)/B49</f>
        <v>-6.5588279230655647E-3</v>
      </c>
    </row>
    <row r="50" spans="2:11" x14ac:dyDescent="0.3">
      <c r="B50" s="167"/>
      <c r="C50" s="165"/>
      <c r="D50" s="165"/>
      <c r="F50" s="169"/>
      <c r="G50" s="170"/>
    </row>
    <row r="51" spans="2:11" x14ac:dyDescent="0.3">
      <c r="B51" s="167"/>
      <c r="C51" s="165"/>
      <c r="D51" s="165"/>
      <c r="F51" s="169"/>
      <c r="G51" s="170"/>
    </row>
    <row r="52" spans="2:11" x14ac:dyDescent="0.3">
      <c r="D52" s="165"/>
    </row>
    <row r="53" spans="2:11" x14ac:dyDescent="0.3">
      <c r="D53" s="165"/>
    </row>
    <row r="54" spans="2:11" x14ac:dyDescent="0.3">
      <c r="D54" s="165"/>
    </row>
    <row r="57" spans="2:11" x14ac:dyDescent="0.3">
      <c r="J57" s="48"/>
      <c r="K57" s="48"/>
    </row>
    <row r="58" spans="2:11" x14ac:dyDescent="0.3">
      <c r="J58" s="48"/>
      <c r="K58" s="48"/>
    </row>
    <row r="59" spans="2:11" x14ac:dyDescent="0.3">
      <c r="J59" s="48"/>
      <c r="K59" s="48"/>
    </row>
    <row r="60" spans="2:11" x14ac:dyDescent="0.3">
      <c r="J60" s="48"/>
      <c r="K60" s="48"/>
    </row>
    <row r="61" spans="2:11" x14ac:dyDescent="0.3">
      <c r="J61" s="48"/>
      <c r="K61" s="48"/>
    </row>
    <row r="62" spans="2:11" x14ac:dyDescent="0.3">
      <c r="J62" s="48"/>
      <c r="K62" s="48"/>
    </row>
    <row r="63" spans="2:11" x14ac:dyDescent="0.3">
      <c r="J63" s="48"/>
      <c r="K63" s="48"/>
    </row>
    <row r="64" spans="2:11" x14ac:dyDescent="0.3">
      <c r="J64" s="48"/>
      <c r="K64" s="48"/>
    </row>
    <row r="65" spans="10:11" x14ac:dyDescent="0.3">
      <c r="J65" s="48"/>
      <c r="K65" s="48"/>
    </row>
    <row r="66" spans="10:11" x14ac:dyDescent="0.3">
      <c r="J66" s="48"/>
      <c r="K66" s="48"/>
    </row>
  </sheetData>
  <mergeCells count="70">
    <mergeCell ref="D52:D54"/>
    <mergeCell ref="B49:B51"/>
    <mergeCell ref="C49:C51"/>
    <mergeCell ref="D49:D51"/>
    <mergeCell ref="F49:F51"/>
    <mergeCell ref="G49:G51"/>
    <mergeCell ref="B46:B48"/>
    <mergeCell ref="C46:C48"/>
    <mergeCell ref="D46:D48"/>
    <mergeCell ref="F46:F48"/>
    <mergeCell ref="G46:G48"/>
    <mergeCell ref="B43:B45"/>
    <mergeCell ref="C43:C45"/>
    <mergeCell ref="D43:D45"/>
    <mergeCell ref="F43:F45"/>
    <mergeCell ref="G43:G45"/>
    <mergeCell ref="B40:B42"/>
    <mergeCell ref="C40:C42"/>
    <mergeCell ref="D40:D42"/>
    <mergeCell ref="F40:F42"/>
    <mergeCell ref="G40:G42"/>
    <mergeCell ref="G34:G36"/>
    <mergeCell ref="B37:B39"/>
    <mergeCell ref="C37:C39"/>
    <mergeCell ref="D37:D39"/>
    <mergeCell ref="F37:F39"/>
    <mergeCell ref="G37:G39"/>
    <mergeCell ref="F31:F33"/>
    <mergeCell ref="B34:B36"/>
    <mergeCell ref="C34:C36"/>
    <mergeCell ref="D34:D36"/>
    <mergeCell ref="E34:E36"/>
    <mergeCell ref="F34:F36"/>
    <mergeCell ref="B28:B30"/>
    <mergeCell ref="C28:C30"/>
    <mergeCell ref="D28:D30"/>
    <mergeCell ref="E28:E30"/>
    <mergeCell ref="B31:B33"/>
    <mergeCell ref="C31:C33"/>
    <mergeCell ref="D31:D33"/>
    <mergeCell ref="E31:E33"/>
    <mergeCell ref="B22:B24"/>
    <mergeCell ref="C22:C24"/>
    <mergeCell ref="D22:D24"/>
    <mergeCell ref="E22:E24"/>
    <mergeCell ref="B25:B27"/>
    <mergeCell ref="C25:C27"/>
    <mergeCell ref="D25:D27"/>
    <mergeCell ref="E25:E27"/>
    <mergeCell ref="B16:B18"/>
    <mergeCell ref="C16:C18"/>
    <mergeCell ref="D16:D18"/>
    <mergeCell ref="E16:E18"/>
    <mergeCell ref="B19:B21"/>
    <mergeCell ref="C19:C21"/>
    <mergeCell ref="D19:D21"/>
    <mergeCell ref="E19:E21"/>
    <mergeCell ref="K11:M11"/>
    <mergeCell ref="R11:T11"/>
    <mergeCell ref="B13:B15"/>
    <mergeCell ref="C13:C15"/>
    <mergeCell ref="D13:D15"/>
    <mergeCell ref="E13:E15"/>
    <mergeCell ref="E10:E12"/>
    <mergeCell ref="B7:B9"/>
    <mergeCell ref="C7:C9"/>
    <mergeCell ref="D7:D9"/>
    <mergeCell ref="B10:B12"/>
    <mergeCell ref="C10:C12"/>
    <mergeCell ref="D10:D1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21" workbookViewId="0">
      <selection activeCell="C7" sqref="C7:C51"/>
    </sheetView>
  </sheetViews>
  <sheetFormatPr baseColWidth="10" defaultColWidth="11.44140625" defaultRowHeight="14.4" x14ac:dyDescent="0.3"/>
  <cols>
    <col min="1" max="3" width="11.44140625" style="126"/>
    <col min="4" max="6" width="12.33203125" style="126" customWidth="1"/>
    <col min="7" max="16384" width="11.44140625" style="126"/>
  </cols>
  <sheetData>
    <row r="1" spans="1:20" ht="28.8" x14ac:dyDescent="0.3">
      <c r="A1" s="126" t="s">
        <v>82</v>
      </c>
      <c r="B1" s="135">
        <v>44840</v>
      </c>
      <c r="I1" s="168" t="s">
        <v>36</v>
      </c>
      <c r="J1" s="168"/>
      <c r="K1" s="168"/>
    </row>
    <row r="2" spans="1:20" ht="30" x14ac:dyDescent="0.25">
      <c r="A2" s="126" t="s">
        <v>83</v>
      </c>
      <c r="B2" s="126" t="s">
        <v>84</v>
      </c>
      <c r="I2" s="126">
        <v>40440.421000000002</v>
      </c>
      <c r="J2" s="126">
        <v>130.35900000000001</v>
      </c>
    </row>
    <row r="3" spans="1:20" ht="15" x14ac:dyDescent="0.25">
      <c r="I3" s="126">
        <v>40414.595000000001</v>
      </c>
      <c r="J3" s="126">
        <v>128.97800000000001</v>
      </c>
      <c r="K3" s="126">
        <f>AVERAGE(I2:I4)</f>
        <v>40426.527666666669</v>
      </c>
      <c r="L3" s="127">
        <f>(K3-G11)/G11</f>
        <v>0.15758487716295666</v>
      </c>
    </row>
    <row r="4" spans="1:20" ht="15" x14ac:dyDescent="0.25">
      <c r="I4" s="126">
        <v>40424.567000000003</v>
      </c>
      <c r="J4" s="126">
        <v>130.298</v>
      </c>
    </row>
    <row r="6" spans="1:20" ht="57.6" x14ac:dyDescent="0.3">
      <c r="B6" s="126" t="s">
        <v>27</v>
      </c>
      <c r="C6" s="126" t="s">
        <v>30</v>
      </c>
      <c r="D6" s="126" t="s">
        <v>40</v>
      </c>
      <c r="E6" s="126" t="s">
        <v>39</v>
      </c>
      <c r="F6" s="126" t="s">
        <v>41</v>
      </c>
      <c r="G6" s="126" t="s">
        <v>39</v>
      </c>
    </row>
    <row r="7" spans="1:20" x14ac:dyDescent="0.3">
      <c r="B7" s="166">
        <v>0</v>
      </c>
      <c r="C7" s="168">
        <v>38996.962</v>
      </c>
      <c r="D7" s="171">
        <f>($L$28*G11*G11*G11)+($L$29*G11*G11)+($L$30*G11)+$L$31</f>
        <v>0.48805914230777248</v>
      </c>
      <c r="E7" s="128"/>
      <c r="K7" s="33"/>
      <c r="L7" s="34"/>
    </row>
    <row r="8" spans="1:20" x14ac:dyDescent="0.3">
      <c r="B8" s="166"/>
      <c r="C8" s="168"/>
      <c r="D8" s="171"/>
      <c r="E8" s="125"/>
      <c r="K8" s="33"/>
      <c r="L8" s="34"/>
    </row>
    <row r="9" spans="1:20" x14ac:dyDescent="0.3">
      <c r="B9" s="166"/>
      <c r="C9" s="168"/>
      <c r="D9" s="171"/>
      <c r="E9" s="125"/>
    </row>
    <row r="10" spans="1:20" x14ac:dyDescent="0.3">
      <c r="B10" s="166">
        <v>0.10299999999999999</v>
      </c>
      <c r="C10" s="168">
        <v>37908.43</v>
      </c>
      <c r="D10" s="171">
        <f>($L$28*G14*G14*G14)+($L$29*G14*G14)+($L$30*G14)+$L$31</f>
        <v>0.69465921702090938</v>
      </c>
      <c r="E10" s="173">
        <f>(D10-B10)/B10</f>
        <v>5.7442642429214512</v>
      </c>
    </row>
    <row r="11" spans="1:20" x14ac:dyDescent="0.3">
      <c r="B11" s="166"/>
      <c r="C11" s="168"/>
      <c r="D11" s="171"/>
      <c r="E11" s="173"/>
      <c r="F11" s="127"/>
      <c r="G11" s="165">
        <v>34923.165000000001</v>
      </c>
      <c r="K11" s="168" t="s">
        <v>37</v>
      </c>
      <c r="L11" s="168"/>
      <c r="M11" s="168"/>
      <c r="R11" s="168" t="s">
        <v>38</v>
      </c>
      <c r="S11" s="168"/>
      <c r="T11" s="168"/>
    </row>
    <row r="12" spans="1:20" x14ac:dyDescent="0.3">
      <c r="B12" s="166"/>
      <c r="C12" s="168"/>
      <c r="D12" s="171"/>
      <c r="E12" s="173"/>
      <c r="G12" s="165"/>
    </row>
    <row r="13" spans="1:20" x14ac:dyDescent="0.3">
      <c r="B13" s="166">
        <v>0.30199999999999999</v>
      </c>
      <c r="C13" s="168">
        <v>36125.230000000003</v>
      </c>
      <c r="D13" s="171">
        <f>($L$28*G17*G17*G17)+($L$29*G17*G17)+($L$30*G17)+$L$31</f>
        <v>0.96853431789628175</v>
      </c>
      <c r="E13" s="173">
        <f>(D13-B13)/B13</f>
        <v>2.2070672778022575</v>
      </c>
      <c r="G13" s="165"/>
    </row>
    <row r="14" spans="1:20" x14ac:dyDescent="0.3">
      <c r="B14" s="166"/>
      <c r="C14" s="168"/>
      <c r="D14" s="171"/>
      <c r="E14" s="173"/>
      <c r="F14" s="127"/>
      <c r="G14" s="165">
        <v>33592.087</v>
      </c>
    </row>
    <row r="15" spans="1:20" x14ac:dyDescent="0.3">
      <c r="B15" s="166"/>
      <c r="C15" s="168"/>
      <c r="D15" s="171"/>
      <c r="E15" s="173"/>
      <c r="G15" s="165"/>
    </row>
    <row r="16" spans="1:20" x14ac:dyDescent="0.3">
      <c r="B16" s="166">
        <v>0.501</v>
      </c>
      <c r="C16" s="165">
        <v>34923.165000000001</v>
      </c>
      <c r="D16" s="171">
        <f>($L$28*G20*G20*G20)+($L$29*G20*G20)+($L$30*G20)+$L$31</f>
        <v>1.4691954991798717</v>
      </c>
      <c r="E16" s="173">
        <f>(D16-B16)/B16</f>
        <v>1.9325259464668099</v>
      </c>
      <c r="G16" s="165"/>
    </row>
    <row r="17" spans="2:19" x14ac:dyDescent="0.3">
      <c r="B17" s="166"/>
      <c r="C17" s="165"/>
      <c r="D17" s="171"/>
      <c r="E17" s="173"/>
      <c r="F17" s="127"/>
      <c r="G17" s="165">
        <v>32048.096000000001</v>
      </c>
    </row>
    <row r="18" spans="2:19" x14ac:dyDescent="0.3">
      <c r="B18" s="166"/>
      <c r="C18" s="165"/>
      <c r="D18" s="171"/>
      <c r="E18" s="173"/>
      <c r="G18" s="165"/>
    </row>
    <row r="19" spans="2:19" x14ac:dyDescent="0.3">
      <c r="B19" s="166">
        <v>0.7</v>
      </c>
      <c r="C19" s="165">
        <v>33592.087</v>
      </c>
      <c r="D19" s="171">
        <f>($L$28*G23*G23*G23)+($L$29*G23*G23)+($L$30*G23)+$L$31</f>
        <v>1.9691827922335285</v>
      </c>
      <c r="E19" s="173">
        <f>(D19-B19)/B19</f>
        <v>1.8131182746193266</v>
      </c>
      <c r="G19" s="165"/>
    </row>
    <row r="20" spans="2:19" x14ac:dyDescent="0.3">
      <c r="B20" s="166"/>
      <c r="C20" s="165"/>
      <c r="D20" s="171"/>
      <c r="E20" s="173"/>
      <c r="F20" s="127"/>
      <c r="G20" s="165">
        <v>29723.731</v>
      </c>
    </row>
    <row r="21" spans="2:19" x14ac:dyDescent="0.3">
      <c r="B21" s="166"/>
      <c r="C21" s="165"/>
      <c r="D21" s="171"/>
      <c r="E21" s="173"/>
      <c r="G21" s="165"/>
    </row>
    <row r="22" spans="2:19" x14ac:dyDescent="0.3">
      <c r="B22" s="166">
        <v>1</v>
      </c>
      <c r="C22" s="165">
        <v>32048.096000000001</v>
      </c>
      <c r="D22" s="171">
        <f>($L$28*G26*G26*G26)+($L$29*G26*G26)+($L$30*G26)+$L$31</f>
        <v>3.0327104079012486</v>
      </c>
      <c r="E22" s="173">
        <f>(D22-B22)/B22</f>
        <v>2.0327104079012486</v>
      </c>
      <c r="G22" s="165"/>
    </row>
    <row r="23" spans="2:19" x14ac:dyDescent="0.3">
      <c r="B23" s="166"/>
      <c r="C23" s="165"/>
      <c r="D23" s="171"/>
      <c r="E23" s="173"/>
      <c r="F23" s="127"/>
      <c r="G23" s="165">
        <v>27847.605</v>
      </c>
    </row>
    <row r="24" spans="2:19" x14ac:dyDescent="0.3">
      <c r="B24" s="166"/>
      <c r="C24" s="165"/>
      <c r="D24" s="171"/>
      <c r="E24" s="173"/>
      <c r="G24" s="165"/>
    </row>
    <row r="25" spans="2:19" x14ac:dyDescent="0.3">
      <c r="B25" s="166">
        <v>1.5</v>
      </c>
      <c r="C25" s="165">
        <v>29723.731</v>
      </c>
      <c r="D25" s="171">
        <f>($L$28*G29*G29*G29)+($L$29*G29*G29)+($L$30*G29)+$L$31</f>
        <v>4.9792717347784041</v>
      </c>
      <c r="E25" s="173">
        <f>(D25-B25)/B25</f>
        <v>2.3195144898522693</v>
      </c>
      <c r="G25" s="165"/>
    </row>
    <row r="26" spans="2:19" x14ac:dyDescent="0.3">
      <c r="B26" s="166"/>
      <c r="C26" s="165"/>
      <c r="D26" s="171"/>
      <c r="E26" s="173"/>
      <c r="F26" s="127"/>
      <c r="G26" s="165">
        <v>24737.838</v>
      </c>
    </row>
    <row r="27" spans="2:19" x14ac:dyDescent="0.3">
      <c r="B27" s="166"/>
      <c r="C27" s="165"/>
      <c r="D27" s="171"/>
      <c r="E27" s="173"/>
      <c r="G27" s="165"/>
    </row>
    <row r="28" spans="2:19" x14ac:dyDescent="0.3">
      <c r="B28" s="166">
        <v>2</v>
      </c>
      <c r="C28" s="165">
        <v>27847.605</v>
      </c>
      <c r="D28" s="171">
        <f>($L$28*C28*C28*C28)+($L$29*C28*C28)+($L$30*C28)+$L$31</f>
        <v>1.9691827922335285</v>
      </c>
      <c r="E28" s="173">
        <f>(D28-B28)/B28</f>
        <v>-1.5408603883235727E-2</v>
      </c>
      <c r="G28" s="165"/>
      <c r="K28" s="32" t="s">
        <v>32</v>
      </c>
      <c r="L28" s="38">
        <v>-4.071E-13</v>
      </c>
      <c r="R28" s="39" t="s">
        <v>32</v>
      </c>
      <c r="S28" s="40">
        <v>-6.8070000000000004E-12</v>
      </c>
    </row>
    <row r="29" spans="2:19" x14ac:dyDescent="0.3">
      <c r="B29" s="166"/>
      <c r="C29" s="165"/>
      <c r="D29" s="171"/>
      <c r="E29" s="173"/>
      <c r="F29" s="127"/>
      <c r="G29" s="165">
        <v>20660</v>
      </c>
      <c r="K29" s="32" t="s">
        <v>33</v>
      </c>
      <c r="L29" s="38">
        <v>4.8650000000000002E-8</v>
      </c>
      <c r="R29" s="39" t="s">
        <v>33</v>
      </c>
      <c r="S29" s="40">
        <v>4.299E-7</v>
      </c>
    </row>
    <row r="30" spans="2:19" x14ac:dyDescent="0.3">
      <c r="B30" s="166"/>
      <c r="C30" s="165"/>
      <c r="D30" s="171"/>
      <c r="E30" s="173"/>
      <c r="G30" s="165"/>
      <c r="K30" s="32" t="s">
        <v>34</v>
      </c>
      <c r="L30" s="38">
        <v>-2.055E-3</v>
      </c>
      <c r="R30" s="39" t="s">
        <v>34</v>
      </c>
      <c r="S30" s="40">
        <v>-9.75E-3</v>
      </c>
    </row>
    <row r="31" spans="2:19" x14ac:dyDescent="0.3">
      <c r="B31" s="166">
        <v>3</v>
      </c>
      <c r="C31" s="165">
        <v>24737.838</v>
      </c>
      <c r="D31" s="171">
        <f>($L$28*C31*C31*C31)+($L$29*C31*C31)+($L$30*C31)+$L$31</f>
        <v>3.0327104079012486</v>
      </c>
      <c r="E31" s="173">
        <f>(D31-B31)/B31</f>
        <v>1.0903469300416191E-2</v>
      </c>
      <c r="F31" s="165"/>
      <c r="G31" s="165"/>
      <c r="K31" s="32" t="s">
        <v>35</v>
      </c>
      <c r="L31" s="38">
        <v>30.26</v>
      </c>
      <c r="R31" s="39" t="s">
        <v>35</v>
      </c>
      <c r="S31" s="40">
        <v>82.97</v>
      </c>
    </row>
    <row r="32" spans="2:19" x14ac:dyDescent="0.3">
      <c r="B32" s="166"/>
      <c r="C32" s="165"/>
      <c r="D32" s="171"/>
      <c r="E32" s="173"/>
      <c r="F32" s="165"/>
      <c r="G32" s="127"/>
      <c r="K32" s="27"/>
    </row>
    <row r="33" spans="2:14" x14ac:dyDescent="0.3">
      <c r="B33" s="166"/>
      <c r="C33" s="165"/>
      <c r="D33" s="171"/>
      <c r="E33" s="173"/>
      <c r="F33" s="165"/>
      <c r="G33" s="127"/>
    </row>
    <row r="34" spans="2:14" x14ac:dyDescent="0.3">
      <c r="B34" s="166">
        <v>5</v>
      </c>
      <c r="C34" s="165">
        <v>20660</v>
      </c>
      <c r="D34" s="171">
        <f>($L$28*C34*C34*C34)+($L$29*C34*C34)+($L$30*C34)+$L$31</f>
        <v>4.9792717347784041</v>
      </c>
      <c r="E34" s="173">
        <f>(D34-B34)/B34</f>
        <v>-4.1456530443191751E-3</v>
      </c>
      <c r="F34" s="165">
        <f>($S$28*C34*C34*C34)+($S$29*C34*C34)+($S$30*C34)+$S$31</f>
        <v>5.0046157027279889</v>
      </c>
      <c r="G34" s="172">
        <f>(F34-B34)/B34</f>
        <v>9.231405455977892E-4</v>
      </c>
    </row>
    <row r="35" spans="2:14" x14ac:dyDescent="0.3">
      <c r="B35" s="166"/>
      <c r="C35" s="165"/>
      <c r="D35" s="171"/>
      <c r="E35" s="173"/>
      <c r="F35" s="165"/>
      <c r="G35" s="172"/>
    </row>
    <row r="36" spans="2:14" x14ac:dyDescent="0.3">
      <c r="B36" s="166"/>
      <c r="C36" s="165"/>
      <c r="D36" s="171"/>
      <c r="E36" s="173"/>
      <c r="F36" s="165"/>
      <c r="G36" s="172"/>
    </row>
    <row r="37" spans="2:14" x14ac:dyDescent="0.3">
      <c r="B37" s="167">
        <v>8</v>
      </c>
      <c r="C37" s="165">
        <v>16977.113000000001</v>
      </c>
      <c r="D37" s="165"/>
      <c r="F37" s="169">
        <f>($S$28*C37*C37*C37)+($S$29*C37*C37)+($S$30*C37)+$S$31</f>
        <v>8.0420420478144763</v>
      </c>
      <c r="G37" s="170">
        <f>(F37-B37)/B37</f>
        <v>5.2552559768095364E-3</v>
      </c>
    </row>
    <row r="38" spans="2:14" x14ac:dyDescent="0.3">
      <c r="B38" s="167"/>
      <c r="C38" s="165"/>
      <c r="D38" s="165"/>
      <c r="F38" s="169"/>
      <c r="G38" s="170"/>
    </row>
    <row r="39" spans="2:14" x14ac:dyDescent="0.3">
      <c r="B39" s="167"/>
      <c r="C39" s="165"/>
      <c r="D39" s="165"/>
      <c r="F39" s="169"/>
      <c r="G39" s="170"/>
    </row>
    <row r="40" spans="2:14" x14ac:dyDescent="0.3">
      <c r="B40" s="167">
        <v>10</v>
      </c>
      <c r="C40" s="165">
        <v>15386.351000000001</v>
      </c>
      <c r="D40" s="165"/>
      <c r="F40" s="169">
        <f>($S$28*C40*C40*C40)+($S$29*C40*C40)+($S$30*C40)+$S$31</f>
        <v>9.9325996162567947</v>
      </c>
      <c r="G40" s="170">
        <f>(F40-B40)/B40</f>
        <v>-6.740038374320534E-3</v>
      </c>
    </row>
    <row r="41" spans="2:14" x14ac:dyDescent="0.3">
      <c r="B41" s="167"/>
      <c r="C41" s="165"/>
      <c r="D41" s="165"/>
      <c r="F41" s="169"/>
      <c r="G41" s="170"/>
      <c r="K41" s="50"/>
      <c r="L41" s="50"/>
      <c r="M41" s="50"/>
    </row>
    <row r="42" spans="2:14" x14ac:dyDescent="0.3">
      <c r="B42" s="167"/>
      <c r="C42" s="165"/>
      <c r="D42" s="165"/>
      <c r="F42" s="169"/>
      <c r="G42" s="170"/>
    </row>
    <row r="43" spans="2:14" x14ac:dyDescent="0.3">
      <c r="B43" s="167">
        <v>15</v>
      </c>
      <c r="C43" s="165">
        <v>12443.204</v>
      </c>
      <c r="D43" s="165"/>
      <c r="F43" s="169">
        <f>($S$28*C43*C43*C43)+($S$29*C43*C43)+($S$30*C43)+$S$31</f>
        <v>15.097087317132704</v>
      </c>
      <c r="G43" s="170">
        <f>(F43-B43)/B43</f>
        <v>6.4724878088469493E-3</v>
      </c>
    </row>
    <row r="44" spans="2:14" x14ac:dyDescent="0.3">
      <c r="B44" s="167"/>
      <c r="C44" s="165"/>
      <c r="D44" s="165"/>
      <c r="F44" s="169"/>
      <c r="G44" s="170"/>
    </row>
    <row r="45" spans="2:14" x14ac:dyDescent="0.3">
      <c r="B45" s="167"/>
      <c r="C45" s="165"/>
      <c r="D45" s="165"/>
      <c r="F45" s="169"/>
      <c r="G45" s="170"/>
      <c r="K45" s="42"/>
      <c r="L45" s="42"/>
      <c r="M45" s="42"/>
      <c r="N45" s="42"/>
    </row>
    <row r="46" spans="2:14" x14ac:dyDescent="0.3">
      <c r="B46" s="167">
        <v>20</v>
      </c>
      <c r="C46" s="165">
        <v>10563.089</v>
      </c>
      <c r="D46" s="165"/>
      <c r="F46" s="169">
        <f>($S$28*C46*C46*C46)+($S$29*C46*C46)+($S$30*C46)+$S$31</f>
        <v>19.924781468328518</v>
      </c>
      <c r="G46" s="170">
        <f>(F46-B46)/B46</f>
        <v>-3.7609265835740757E-3</v>
      </c>
      <c r="K46" s="48"/>
      <c r="L46" s="51"/>
      <c r="M46" s="51"/>
    </row>
    <row r="47" spans="2:14" x14ac:dyDescent="0.3">
      <c r="B47" s="167"/>
      <c r="C47" s="165"/>
      <c r="D47" s="165"/>
      <c r="F47" s="169"/>
      <c r="G47" s="170"/>
      <c r="J47" s="48"/>
      <c r="K47" s="50"/>
      <c r="L47" s="50"/>
      <c r="M47" s="50"/>
    </row>
    <row r="48" spans="2:14" x14ac:dyDescent="0.3">
      <c r="B48" s="167"/>
      <c r="C48" s="165"/>
      <c r="D48" s="165"/>
      <c r="F48" s="169"/>
      <c r="G48" s="170"/>
    </row>
    <row r="49" spans="2:10" x14ac:dyDescent="0.3">
      <c r="B49" s="167">
        <v>25</v>
      </c>
      <c r="C49" s="165">
        <v>9013.982</v>
      </c>
      <c r="D49" s="165"/>
      <c r="F49" s="169">
        <f>($S$28*C49*C49*C49)+($S$29*C49*C49)+($S$30*C49)+$S$31</f>
        <v>25.028388467407339</v>
      </c>
      <c r="G49" s="170">
        <f>(F49-B49)/B49</f>
        <v>1.1355386962935655E-3</v>
      </c>
      <c r="J49" s="52"/>
    </row>
    <row r="50" spans="2:10" x14ac:dyDescent="0.3">
      <c r="B50" s="167"/>
      <c r="C50" s="165"/>
      <c r="D50" s="165"/>
      <c r="F50" s="169"/>
      <c r="G50" s="170"/>
      <c r="J50" s="52"/>
    </row>
    <row r="51" spans="2:10" x14ac:dyDescent="0.3">
      <c r="B51" s="167"/>
      <c r="C51" s="165"/>
      <c r="D51" s="165"/>
      <c r="F51" s="169"/>
      <c r="G51" s="170"/>
      <c r="J51" s="52"/>
    </row>
    <row r="52" spans="2:10" x14ac:dyDescent="0.3">
      <c r="D52" s="165"/>
      <c r="J52" s="52"/>
    </row>
    <row r="53" spans="2:10" x14ac:dyDescent="0.3">
      <c r="D53" s="165"/>
      <c r="J53" s="52"/>
    </row>
    <row r="54" spans="2:10" x14ac:dyDescent="0.3">
      <c r="D54" s="165"/>
      <c r="J54" s="52"/>
    </row>
    <row r="55" spans="2:10" ht="15" x14ac:dyDescent="0.25">
      <c r="J55" s="52"/>
    </row>
    <row r="56" spans="2:10" ht="15" x14ac:dyDescent="0.25">
      <c r="J56" s="52"/>
    </row>
    <row r="57" spans="2:10" ht="15" x14ac:dyDescent="0.25">
      <c r="J57" s="52"/>
    </row>
    <row r="58" spans="2:10" ht="15" x14ac:dyDescent="0.25">
      <c r="J58" s="52"/>
    </row>
    <row r="59" spans="2:10" ht="15" x14ac:dyDescent="0.25">
      <c r="J59" s="52"/>
    </row>
    <row r="60" spans="2:10" x14ac:dyDescent="0.3">
      <c r="J60" s="52"/>
    </row>
    <row r="61" spans="2:10" x14ac:dyDescent="0.3">
      <c r="J61" s="52"/>
    </row>
    <row r="62" spans="2:10" x14ac:dyDescent="0.3">
      <c r="J62" s="52"/>
    </row>
    <row r="63" spans="2:10" x14ac:dyDescent="0.3">
      <c r="J63" s="52"/>
    </row>
    <row r="64" spans="2:10" x14ac:dyDescent="0.3">
      <c r="J64" s="52"/>
    </row>
    <row r="65" spans="6:14" x14ac:dyDescent="0.3">
      <c r="J65" s="52"/>
    </row>
    <row r="66" spans="6:14" x14ac:dyDescent="0.3">
      <c r="J66" s="53"/>
      <c r="K66" s="27"/>
      <c r="L66" s="27"/>
      <c r="M66" s="27"/>
      <c r="N66" s="27"/>
    </row>
    <row r="67" spans="6:14" x14ac:dyDescent="0.3">
      <c r="J67" s="52"/>
    </row>
    <row r="68" spans="6:14" x14ac:dyDescent="0.3">
      <c r="J68" s="52"/>
    </row>
    <row r="69" spans="6:14" x14ac:dyDescent="0.3">
      <c r="J69" s="52"/>
    </row>
    <row r="70" spans="6:14" x14ac:dyDescent="0.3">
      <c r="G70" s="52"/>
      <c r="J70" s="52"/>
    </row>
    <row r="71" spans="6:14" x14ac:dyDescent="0.3">
      <c r="F71" s="127"/>
      <c r="G71" s="52"/>
      <c r="J71" s="52"/>
    </row>
  </sheetData>
  <mergeCells count="78">
    <mergeCell ref="D52:D54"/>
    <mergeCell ref="C16:C18"/>
    <mergeCell ref="C19:C21"/>
    <mergeCell ref="C22:C24"/>
    <mergeCell ref="C25:C27"/>
    <mergeCell ref="D49:D51"/>
    <mergeCell ref="D43:D45"/>
    <mergeCell ref="D28:D30"/>
    <mergeCell ref="D16:D18"/>
    <mergeCell ref="F49:F51"/>
    <mergeCell ref="G49:G51"/>
    <mergeCell ref="B46:B48"/>
    <mergeCell ref="C46:C48"/>
    <mergeCell ref="D46:D48"/>
    <mergeCell ref="F46:F48"/>
    <mergeCell ref="G46:G48"/>
    <mergeCell ref="B49:B51"/>
    <mergeCell ref="C49:C51"/>
    <mergeCell ref="F43:F45"/>
    <mergeCell ref="G43:G45"/>
    <mergeCell ref="B40:B42"/>
    <mergeCell ref="C40:C42"/>
    <mergeCell ref="D40:D42"/>
    <mergeCell ref="F40:F42"/>
    <mergeCell ref="G40:G42"/>
    <mergeCell ref="B43:B45"/>
    <mergeCell ref="C43:C45"/>
    <mergeCell ref="G34:G36"/>
    <mergeCell ref="B37:B39"/>
    <mergeCell ref="C37:C39"/>
    <mergeCell ref="D37:D39"/>
    <mergeCell ref="F37:F39"/>
    <mergeCell ref="G37:G39"/>
    <mergeCell ref="B34:B36"/>
    <mergeCell ref="C34:C36"/>
    <mergeCell ref="D34:D36"/>
    <mergeCell ref="E34:E36"/>
    <mergeCell ref="F34:F36"/>
    <mergeCell ref="B25:B27"/>
    <mergeCell ref="G29:G31"/>
    <mergeCell ref="D25:D27"/>
    <mergeCell ref="E25:E27"/>
    <mergeCell ref="G20:G22"/>
    <mergeCell ref="E28:E30"/>
    <mergeCell ref="B31:B33"/>
    <mergeCell ref="C31:C33"/>
    <mergeCell ref="D31:D33"/>
    <mergeCell ref="E31:E33"/>
    <mergeCell ref="F31:F33"/>
    <mergeCell ref="B28:B30"/>
    <mergeCell ref="C28:C30"/>
    <mergeCell ref="B22:B24"/>
    <mergeCell ref="G23:G25"/>
    <mergeCell ref="D19:D21"/>
    <mergeCell ref="E19:E21"/>
    <mergeCell ref="G26:G28"/>
    <mergeCell ref="D22:D24"/>
    <mergeCell ref="E22:E24"/>
    <mergeCell ref="R11:T11"/>
    <mergeCell ref="B13:B15"/>
    <mergeCell ref="G17:G19"/>
    <mergeCell ref="D13:D15"/>
    <mergeCell ref="E13:E15"/>
    <mergeCell ref="G14:G16"/>
    <mergeCell ref="E16:E18"/>
    <mergeCell ref="B19:B21"/>
    <mergeCell ref="C10:C12"/>
    <mergeCell ref="C13:C15"/>
    <mergeCell ref="B16:B18"/>
    <mergeCell ref="I1:K1"/>
    <mergeCell ref="B7:B9"/>
    <mergeCell ref="G11:G13"/>
    <mergeCell ref="D7:D9"/>
    <mergeCell ref="B10:B12"/>
    <mergeCell ref="D10:D12"/>
    <mergeCell ref="E10:E12"/>
    <mergeCell ref="K11:M11"/>
    <mergeCell ref="C7:C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1</vt:i4>
      </vt:variant>
    </vt:vector>
  </HeadingPairs>
  <TitlesOfParts>
    <vt:vector size="11" baseType="lpstr">
      <vt:lpstr>Irradiations</vt:lpstr>
      <vt:lpstr>Courbe étalonnage RED - 1909</vt:lpstr>
      <vt:lpstr>Courbe étalonnage GREEN - 1909</vt:lpstr>
      <vt:lpstr>Courbe étalonnage BLUE - 1909</vt:lpstr>
      <vt:lpstr>comparaison des scripts</vt:lpstr>
      <vt:lpstr>Courbe étal RED paysage - 0610</vt:lpstr>
      <vt:lpstr>Courbe étal GREEN paysag - 0610</vt:lpstr>
      <vt:lpstr>Courbe étalonnage RED - 0610</vt:lpstr>
      <vt:lpstr>Courbe étalonnage GREEN - 0610</vt:lpstr>
      <vt:lpstr>Comparaison portrait paysage</vt:lpstr>
      <vt:lpstr>Graph1</vt:lpstr>
    </vt:vector>
  </TitlesOfParts>
  <Company>Centre Gauducheau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Chiavassa Sophie</dc:creator>
  <cp:lastModifiedBy>Gontier Charlotte</cp:lastModifiedBy>
  <dcterms:created xsi:type="dcterms:W3CDTF">2022-09-15T07:51:08Z</dcterms:created>
  <dcterms:modified xsi:type="dcterms:W3CDTF">2022-10-17T07:27:19Z</dcterms:modified>
</cp:coreProperties>
</file>