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FD" sheetId="1" r:id="rId1"/>
    <sheet name="MicroDiamant" sheetId="2" r:id="rId2"/>
    <sheet name="NanoRazor" sheetId="3" r:id="rId3"/>
    <sheet name="Graphes FOC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3" l="1"/>
  <c r="O4" i="3"/>
  <c r="O5" i="3"/>
  <c r="O2" i="3"/>
  <c r="N3" i="2"/>
  <c r="N4" i="2"/>
  <c r="N5" i="2"/>
  <c r="N2" i="2"/>
  <c r="N2" i="1"/>
  <c r="N3" i="1"/>
  <c r="N4" i="1"/>
  <c r="N5" i="1"/>
  <c r="N6" i="1"/>
  <c r="N7" i="1"/>
  <c r="N8" i="1"/>
  <c r="K5" i="3" l="1"/>
  <c r="M5" i="3" s="1"/>
  <c r="L2" i="2"/>
  <c r="L3" i="2"/>
  <c r="L4" i="2"/>
  <c r="L5" i="2"/>
  <c r="K5" i="2"/>
  <c r="K4" i="2"/>
  <c r="K3" i="2"/>
  <c r="K2" i="2"/>
  <c r="G3" i="3"/>
  <c r="J3" i="3" s="1"/>
  <c r="K3" i="3" s="1"/>
  <c r="M3" i="3" s="1"/>
  <c r="G4" i="3"/>
  <c r="J4" i="3" s="1"/>
  <c r="K4" i="3" s="1"/>
  <c r="M4" i="3" s="1"/>
  <c r="G5" i="3"/>
  <c r="G2" i="3"/>
  <c r="J2" i="3" s="1"/>
  <c r="K2" i="3" s="1"/>
  <c r="M2" i="3" s="1"/>
  <c r="H3" i="2"/>
  <c r="H4" i="2"/>
  <c r="H5" i="2"/>
  <c r="H5" i="1"/>
  <c r="H6" i="1"/>
  <c r="K6" i="1" s="1"/>
  <c r="L6" i="1" s="1"/>
  <c r="H7" i="1"/>
  <c r="K7" i="1" s="1"/>
  <c r="L7" i="1" s="1"/>
  <c r="H8" i="1"/>
  <c r="K8" i="1" s="1"/>
  <c r="L8" i="1" s="1"/>
  <c r="H3" i="1"/>
  <c r="K3" i="1" s="1"/>
  <c r="L3" i="1" s="1"/>
  <c r="H4" i="1"/>
  <c r="H2" i="1"/>
  <c r="K2" i="1" s="1"/>
  <c r="L2" i="1" s="1"/>
  <c r="H2" i="2" l="1"/>
</calcChain>
</file>

<file path=xl/sharedStrings.xml><?xml version="1.0" encoding="utf-8"?>
<sst xmlns="http://schemas.openxmlformats.org/spreadsheetml/2006/main" count="79" uniqueCount="31">
  <si>
    <t>Step (mm)</t>
  </si>
  <si>
    <t>E (MV)</t>
  </si>
  <si>
    <t>Collimation</t>
  </si>
  <si>
    <t>Champ crossline (cm)</t>
  </si>
  <si>
    <t>Champ Inline (cm)</t>
  </si>
  <si>
    <t>Champ équivalent (cm)</t>
  </si>
  <si>
    <t>Facteur correctif</t>
  </si>
  <si>
    <t>Valeur moyenne (nC)</t>
  </si>
  <si>
    <t>TRS-483</t>
  </si>
  <si>
    <t>Diode SFD</t>
  </si>
  <si>
    <t>6 FFF</t>
  </si>
  <si>
    <t>MLC</t>
  </si>
  <si>
    <t>Champs équivalent (cm)</t>
  </si>
  <si>
    <t>Champ théorique (cm)</t>
  </si>
  <si>
    <t>Cône</t>
  </si>
  <si>
    <t>Valeur moyenne réf (nC)</t>
  </si>
  <si>
    <t>Valeur moyenne ref (nC)</t>
  </si>
  <si>
    <t>Valeur corrigée (nC)</t>
  </si>
  <si>
    <t>FOC</t>
  </si>
  <si>
    <t>6 WFF</t>
  </si>
  <si>
    <t>Partanen &amp; al, 2021</t>
  </si>
  <si>
    <t>ND</t>
  </si>
  <si>
    <t>MC</t>
  </si>
  <si>
    <t>ATTENTION</t>
  </si>
  <si>
    <t>Nano en vertical pour ces valeurs</t>
  </si>
  <si>
    <t>Dufreinex &amp; al, 2021</t>
  </si>
  <si>
    <t>Ecart relatif (%) avec D &amp; al</t>
  </si>
  <si>
    <t>Ecart rel avec D &amp; al</t>
  </si>
  <si>
    <t>PTW 60019</t>
  </si>
  <si>
    <t>TRS-483 - table 26</t>
  </si>
  <si>
    <t>IBA RazorNano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</si>
</sst>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#,##0.00\ &quot;€&quot;;[Red]\-#,##0.00\ &quot;€&quot;"/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medium">
        <color rgb="FFBFBFBF"/>
      </left>
      <right style="thick">
        <color indexed="64"/>
      </right>
      <top style="thick">
        <color indexed="64"/>
      </top>
      <bottom/>
      <diagonal/>
    </border>
    <border>
      <left style="medium">
        <color rgb="FFBFBFBF"/>
      </left>
      <right style="thick">
        <color indexed="64"/>
      </right>
      <top/>
      <bottom style="medium">
        <color rgb="FFBFBFBF"/>
      </bottom>
      <diagonal/>
    </border>
    <border>
      <left style="medium">
        <color rgb="FFBFBFBF"/>
      </left>
      <right style="thick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8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8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6" xfId="0" applyFill="1" applyBorder="1"/>
    <xf numFmtId="9" fontId="0" fillId="0" borderId="0" xfId="1" applyFont="1"/>
    <xf numFmtId="0" fontId="0" fillId="0" borderId="7" xfId="0" applyBorder="1"/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0" fillId="0" borderId="0" xfId="1" applyNumberFormat="1" applyFont="1"/>
    <xf numFmtId="0" fontId="3" fillId="3" borderId="3" xfId="0" applyFont="1" applyFill="1" applyBorder="1" applyAlignment="1">
      <alignment horizontal="center" vertical="center" wrapText="1"/>
    </xf>
    <xf numFmtId="10" fontId="0" fillId="0" borderId="12" xfId="1" applyNumberFormat="1" applyFont="1" applyBorder="1"/>
    <xf numFmtId="10" fontId="4" fillId="0" borderId="0" xfId="1" applyNumberFormat="1" applyFont="1" applyAlignment="1">
      <alignment vertical="center" wrapText="1"/>
    </xf>
  </cellXfs>
  <cellStyles count="2">
    <cellStyle name="Normal" xfId="0" builtinId="0"/>
    <cellStyle name="Pourcentage" xfId="1" builtinId="5"/>
  </cellStyles>
  <dxfs count="1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Diode SFD</c:v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star"/>
            <c:size val="2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(SFD!$H$2:$H$3,SFD!$H$6:$H$7)</c:f>
              <c:numCache>
                <c:formatCode>0.0000</c:formatCode>
                <c:ptCount val="4"/>
                <c:pt idx="0">
                  <c:v>0.51652686280579829</c:v>
                </c:pt>
                <c:pt idx="1">
                  <c:v>1.003493896344168</c:v>
                </c:pt>
                <c:pt idx="2">
                  <c:v>1.9990997974088236</c:v>
                </c:pt>
                <c:pt idx="3">
                  <c:v>3.0042969227424905</c:v>
                </c:pt>
              </c:numCache>
            </c:numRef>
          </c:xVal>
          <c:yVal>
            <c:numRef>
              <c:f>(SFD!$L$2:$L$3,SFD!$L$6:$L$7)</c:f>
              <c:numCache>
                <c:formatCode>General</c:formatCode>
                <c:ptCount val="4"/>
                <c:pt idx="0">
                  <c:v>0.56107674961938969</c:v>
                </c:pt>
                <c:pt idx="1">
                  <c:v>0.70326161939981879</c:v>
                </c:pt>
                <c:pt idx="2">
                  <c:v>0.79735980189441902</c:v>
                </c:pt>
                <c:pt idx="3">
                  <c:v>0.83653500569525707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82-482D-B22E-F4FD0D012AB1}"/>
            </c:ext>
          </c:extLst>
        </c:ser>
        <c:ser>
          <c:idx val="1"/>
          <c:order val="1"/>
          <c:tx>
            <c:v>MicroDiamant</c:v>
          </c:tx>
          <c:spPr>
            <a:ln w="6350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3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MicroDiamant!$H$2:$H$5</c:f>
              <c:numCache>
                <c:formatCode>0.000</c:formatCode>
                <c:ptCount val="4"/>
                <c:pt idx="0">
                  <c:v>0.52763623833091677</c:v>
                </c:pt>
                <c:pt idx="1">
                  <c:v>1.003493896344168</c:v>
                </c:pt>
                <c:pt idx="2">
                  <c:v>1.9987746246137905</c:v>
                </c:pt>
                <c:pt idx="3">
                  <c:v>2.9993999399879967</c:v>
                </c:pt>
              </c:numCache>
            </c:numRef>
          </c:xVal>
          <c:yVal>
            <c:numRef>
              <c:f>MicroDiamant!$L$2:$L$5</c:f>
              <c:numCache>
                <c:formatCode>General</c:formatCode>
                <c:ptCount val="4"/>
                <c:pt idx="0">
                  <c:v>0.57473077388798544</c:v>
                </c:pt>
                <c:pt idx="1">
                  <c:v>0.7231672978501853</c:v>
                </c:pt>
                <c:pt idx="2">
                  <c:v>0.80801819887331283</c:v>
                </c:pt>
                <c:pt idx="3">
                  <c:v>0.84803819793743052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82-482D-B22E-F4FD0D012AB1}"/>
            </c:ext>
          </c:extLst>
        </c:ser>
        <c:ser>
          <c:idx val="2"/>
          <c:order val="2"/>
          <c:tx>
            <c:v>NanoRazor</c:v>
          </c:tx>
          <c:spPr>
            <a:ln w="6350" cap="rnd">
              <a:solidFill>
                <a:schemeClr val="accent6"/>
              </a:solidFill>
              <a:round/>
            </a:ln>
            <a:effectLst/>
          </c:spPr>
          <c:marker>
            <c:symbol val="star"/>
            <c:size val="3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NanoRazor!$G$2:$G$5</c:f>
              <c:numCache>
                <c:formatCode>0.0000</c:formatCode>
                <c:ptCount val="4"/>
                <c:pt idx="0">
                  <c:v>0.54313902456001073</c:v>
                </c:pt>
                <c:pt idx="1">
                  <c:v>1.0187737727287645</c:v>
                </c:pt>
                <c:pt idx="2">
                  <c:v>2.009104278030386</c:v>
                </c:pt>
                <c:pt idx="3">
                  <c:v>3.0091859364286546</c:v>
                </c:pt>
              </c:numCache>
            </c:numRef>
          </c:xVal>
          <c:yVal>
            <c:numRef>
              <c:f>NanoRazor!$K$2:$K$5</c:f>
              <c:numCache>
                <c:formatCode>General</c:formatCode>
                <c:ptCount val="4"/>
                <c:pt idx="0">
                  <c:v>0.57580618956277496</c:v>
                </c:pt>
                <c:pt idx="1">
                  <c:v>0.69386447678080698</c:v>
                </c:pt>
                <c:pt idx="2">
                  <c:v>0.76994647201946476</c:v>
                </c:pt>
                <c:pt idx="3">
                  <c:v>0.81001832620647529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82-482D-B22E-F4FD0D012AB1}"/>
            </c:ext>
          </c:extLst>
        </c:ser>
        <c:ser>
          <c:idx val="3"/>
          <c:order val="3"/>
          <c:tx>
            <c:v>Diode SFD avec Cône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tar"/>
            <c:size val="3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SFD!$H$8</c:f>
            </c:numRef>
          </c:xVal>
          <c:yVal>
            <c:numRef>
              <c:f>SFD!$L$8</c:f>
            </c:numRef>
          </c:yVal>
          <c:smooth val="0"/>
          <c:extLst>
            <c:ext xmlns:c16="http://schemas.microsoft.com/office/drawing/2014/chart" uri="{C3380CC4-5D6E-409C-BE32-E72D297353CC}">
              <c16:uniqueId val="{00000003-2C82-482D-B22E-F4FD0D012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203135"/>
        <c:axId val="1058204383"/>
      </c:scatterChart>
      <c:valAx>
        <c:axId val="105820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Taille de champs (cmxcm)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8204383"/>
        <c:crosses val="autoZero"/>
        <c:crossBetween val="midCat"/>
      </c:valAx>
      <c:valAx>
        <c:axId val="105820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FOC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8203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4</xdr:row>
      <xdr:rowOff>57149</xdr:rowOff>
    </xdr:from>
    <xdr:to>
      <xdr:col>10</xdr:col>
      <xdr:colOff>257174</xdr:colOff>
      <xdr:row>24</xdr:row>
      <xdr:rowOff>161924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B1:N8" totalsRowShown="0" headerRowDxfId="1" tableBorderDxfId="13">
  <autoFilter ref="B1:N8">
    <filterColumn colId="0">
      <filters>
        <filter val="6 FFF"/>
      </filters>
    </filterColumn>
    <filterColumn colId="2">
      <filters>
        <filter val="0,5"/>
      </filters>
    </filterColumn>
    <filterColumn colId="3">
      <filters>
        <filter val="MLC"/>
      </filters>
    </filterColumn>
  </autoFilter>
  <tableColumns count="13">
    <tableColumn id="1" name="E (MV)" dataDxfId="12"/>
    <tableColumn id="2" name="Champ théorique (cm)" dataDxfId="11"/>
    <tableColumn id="3" name="Step (mm)" dataDxfId="10"/>
    <tableColumn id="4" name="Collimation" dataDxfId="9"/>
    <tableColumn id="5" name="Champ Inline (cm)" dataDxfId="8"/>
    <tableColumn id="6" name="Champ crossline (cm)" dataDxfId="7"/>
    <tableColumn id="7" name="Champs équivalent (cm)" dataDxfId="6">
      <calculatedColumnFormula>SQRT(F2*G2)</calculatedColumnFormula>
    </tableColumn>
    <tableColumn id="8" name="Valeur moyenne (nC)" dataDxfId="5"/>
    <tableColumn id="9" name="Valeur moyenne ref (nC)" dataDxfId="4"/>
    <tableColumn id="10" name="Facteur correctif" dataDxfId="3"/>
    <tableColumn id="11" name="Valeur corrigée (nC)" dataDxfId="2"/>
    <tableColumn id="12" name="Dufreinex &amp; al, 2021"/>
    <tableColumn id="13" name="Ecart relatif (%) avec D &amp; al" dataDxfId="0">
      <calculatedColumnFormula>(Tableau1[[#This Row],[Dufreinex &amp; al, 2021]]-Tableau1[[#This Row],[Valeur corrigée (nC)]])/Tableau1[[#This Row],[Dufreinex &amp; al, 2021]]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opLeftCell="J1" workbookViewId="0">
      <selection activeCell="N1" sqref="N1:N7"/>
    </sheetView>
  </sheetViews>
  <sheetFormatPr baseColWidth="10" defaultColWidth="9.140625" defaultRowHeight="15" x14ac:dyDescent="0.25"/>
  <cols>
    <col min="2" max="2" width="0" hidden="1" customWidth="1"/>
    <col min="3" max="3" width="23" customWidth="1"/>
    <col min="4" max="4" width="12.42578125" hidden="1" customWidth="1"/>
    <col min="5" max="5" width="13.42578125" hidden="1" customWidth="1"/>
    <col min="6" max="6" width="19.28515625" customWidth="1"/>
    <col min="7" max="7" width="22" customWidth="1"/>
    <col min="8" max="8" width="24.5703125" customWidth="1"/>
    <col min="9" max="9" width="22" customWidth="1"/>
    <col min="10" max="10" width="25" customWidth="1"/>
    <col min="11" max="11" width="17.5703125" customWidth="1"/>
    <col min="12" max="12" width="20.85546875" customWidth="1"/>
  </cols>
  <sheetData>
    <row r="1" spans="1:32" ht="61.5" thickTop="1" thickBot="1" x14ac:dyDescent="0.3">
      <c r="A1" s="7"/>
      <c r="B1" s="45" t="s">
        <v>1</v>
      </c>
      <c r="C1" s="45" t="s">
        <v>13</v>
      </c>
      <c r="D1" s="45" t="s">
        <v>0</v>
      </c>
      <c r="E1" s="45" t="s">
        <v>2</v>
      </c>
      <c r="F1" s="45" t="s">
        <v>4</v>
      </c>
      <c r="G1" s="45" t="s">
        <v>3</v>
      </c>
      <c r="H1" s="45" t="s">
        <v>12</v>
      </c>
      <c r="I1" s="45" t="s">
        <v>7</v>
      </c>
      <c r="J1" s="45" t="s">
        <v>16</v>
      </c>
      <c r="K1" s="46" t="s">
        <v>6</v>
      </c>
      <c r="L1" s="47" t="s">
        <v>17</v>
      </c>
      <c r="M1" s="53" t="s">
        <v>25</v>
      </c>
      <c r="N1" s="54" t="s">
        <v>26</v>
      </c>
      <c r="S1" t="s">
        <v>8</v>
      </c>
    </row>
    <row r="2" spans="1:32" ht="15.75" thickBot="1" x14ac:dyDescent="0.3">
      <c r="B2" s="12" t="s">
        <v>10</v>
      </c>
      <c r="C2" s="12">
        <v>0.5</v>
      </c>
      <c r="D2" s="12">
        <v>0.5</v>
      </c>
      <c r="E2" s="12" t="s">
        <v>11</v>
      </c>
      <c r="F2" s="12">
        <v>0.46</v>
      </c>
      <c r="G2" s="12">
        <v>0.57999999999999996</v>
      </c>
      <c r="H2" s="13">
        <f>SQRT(F2*G2)</f>
        <v>0.51652686280579829</v>
      </c>
      <c r="I2" s="12">
        <v>12.617000000000001</v>
      </c>
      <c r="J2" s="12">
        <v>22.036999999999999</v>
      </c>
      <c r="K2" s="14">
        <f>(H2-AE2)/(AD2-AE2)*(AD3-AE3)+AE3</f>
        <v>0.97998322353669576</v>
      </c>
      <c r="L2" s="44">
        <f>K2*I2/J2</f>
        <v>0.56107674961938969</v>
      </c>
      <c r="M2" s="49">
        <v>0.56699999999999995</v>
      </c>
      <c r="N2" s="55">
        <f>(Tableau1[[#This Row],[Dufreinex &amp; al, 2021]]-Tableau1[[#This Row],[Valeur corrigée (nC)]])/Tableau1[[#This Row],[Dufreinex &amp; al, 2021]]</f>
        <v>1.0446649701252657E-2</v>
      </c>
      <c r="S2" s="1"/>
      <c r="T2" s="2">
        <v>8</v>
      </c>
      <c r="U2" s="2">
        <v>6</v>
      </c>
      <c r="V2" s="2">
        <v>4</v>
      </c>
      <c r="W2" s="2">
        <v>3</v>
      </c>
      <c r="X2" s="2">
        <v>2.5</v>
      </c>
      <c r="Y2" s="2">
        <v>2</v>
      </c>
      <c r="Z2" s="2">
        <v>1.5</v>
      </c>
      <c r="AA2" s="2">
        <v>1.2</v>
      </c>
      <c r="AB2" s="2">
        <v>1</v>
      </c>
      <c r="AC2" s="2">
        <v>0.8</v>
      </c>
      <c r="AD2" s="2">
        <v>0.6</v>
      </c>
      <c r="AE2" s="2">
        <v>0.5</v>
      </c>
      <c r="AF2" s="3">
        <v>0.4</v>
      </c>
    </row>
    <row r="3" spans="1:32" ht="15.75" thickBot="1" x14ac:dyDescent="0.3">
      <c r="B3" s="12" t="s">
        <v>10</v>
      </c>
      <c r="C3" s="12">
        <v>1</v>
      </c>
      <c r="D3" s="12">
        <v>0.5</v>
      </c>
      <c r="E3" s="15" t="s">
        <v>11</v>
      </c>
      <c r="F3" s="12">
        <v>0.95</v>
      </c>
      <c r="G3" s="12">
        <v>1.06</v>
      </c>
      <c r="H3" s="13">
        <f t="shared" ref="H3:H8" si="0">SQRT(F3*G3)</f>
        <v>1.003493896344168</v>
      </c>
      <c r="I3" s="12">
        <v>14.813000000000001</v>
      </c>
      <c r="J3" s="12">
        <v>21.445</v>
      </c>
      <c r="K3" s="14">
        <f>(H3-AB2)/(AA2-AB2)*(AA3-AB3)+AB3</f>
        <v>1.0181222863720458</v>
      </c>
      <c r="L3" s="44">
        <f t="shared" ref="L3:L8" si="1">K3*I3/J3</f>
        <v>0.70326161939981879</v>
      </c>
      <c r="M3" s="50">
        <v>0.71399999999999997</v>
      </c>
      <c r="N3" s="55">
        <f>(Tableau1[[#This Row],[Dufreinex &amp; al, 2021]]-Tableau1[[#This Row],[Valeur corrigée (nC)]])/Tableau1[[#This Row],[Dufreinex &amp; al, 2021]]</f>
        <v>1.5039748739749545E-2</v>
      </c>
      <c r="S3" s="4" t="s">
        <v>9</v>
      </c>
      <c r="T3" s="5">
        <v>1.008</v>
      </c>
      <c r="U3" s="5">
        <v>1.0169999999999999</v>
      </c>
      <c r="V3" s="5">
        <v>1.0249999999999999</v>
      </c>
      <c r="W3" s="5">
        <v>1.0289999999999999</v>
      </c>
      <c r="X3" s="5">
        <v>1.0309999999999999</v>
      </c>
      <c r="Y3" s="5">
        <v>1.032</v>
      </c>
      <c r="Z3" s="5">
        <v>1.03</v>
      </c>
      <c r="AA3" s="5">
        <v>1.0249999999999999</v>
      </c>
      <c r="AB3" s="5">
        <v>1.018</v>
      </c>
      <c r="AC3" s="5">
        <v>1.0069999999999999</v>
      </c>
      <c r="AD3" s="5">
        <v>0.99</v>
      </c>
      <c r="AE3" s="5">
        <v>0.97799999999999998</v>
      </c>
      <c r="AF3" s="6">
        <v>0.96299999999999997</v>
      </c>
    </row>
    <row r="4" spans="1:32" ht="15.75" hidden="1" thickBot="1" x14ac:dyDescent="0.3">
      <c r="B4" s="16" t="s">
        <v>10</v>
      </c>
      <c r="C4" s="16">
        <v>1</v>
      </c>
      <c r="D4" s="16">
        <v>1</v>
      </c>
      <c r="E4" s="17" t="s">
        <v>11</v>
      </c>
      <c r="F4" s="16">
        <v>0.95</v>
      </c>
      <c r="G4" s="16">
        <v>1.07</v>
      </c>
      <c r="H4" s="18">
        <f t="shared" si="0"/>
        <v>1.0082162466455298</v>
      </c>
      <c r="I4" s="16"/>
      <c r="J4" s="16"/>
      <c r="K4" s="19"/>
      <c r="L4" s="44"/>
      <c r="M4" s="49">
        <v>0.80800000000000005</v>
      </c>
      <c r="N4">
        <f>(Tableau1[[#This Row],[Dufreinex &amp; al, 2021]]-Tableau1[[#This Row],[Valeur corrigée (nC)]])/Tableau1[[#This Row],[Dufreinex &amp; al, 2021]]</f>
        <v>1</v>
      </c>
    </row>
    <row r="5" spans="1:32" ht="15.75" hidden="1" thickBot="1" x14ac:dyDescent="0.3">
      <c r="B5" s="16" t="s">
        <v>19</v>
      </c>
      <c r="C5" s="16">
        <v>1</v>
      </c>
      <c r="D5" s="16">
        <v>0.5</v>
      </c>
      <c r="E5" s="16" t="s">
        <v>11</v>
      </c>
      <c r="F5" s="16">
        <v>0.95</v>
      </c>
      <c r="G5" s="16">
        <v>1.07</v>
      </c>
      <c r="H5" s="18">
        <f t="shared" si="0"/>
        <v>1.0082162466455298</v>
      </c>
      <c r="I5" s="16"/>
      <c r="J5" s="16"/>
      <c r="K5" s="19"/>
      <c r="L5" s="44"/>
      <c r="M5" s="51">
        <v>0.84699999999999998</v>
      </c>
      <c r="N5">
        <f>(Tableau1[[#This Row],[Dufreinex &amp; al, 2021]]-Tableau1[[#This Row],[Valeur corrigée (nC)]])/Tableau1[[#This Row],[Dufreinex &amp; al, 2021]]</f>
        <v>1</v>
      </c>
    </row>
    <row r="6" spans="1:32" ht="15.75" thickBot="1" x14ac:dyDescent="0.3">
      <c r="B6" s="12" t="s">
        <v>10</v>
      </c>
      <c r="C6" s="12">
        <v>2</v>
      </c>
      <c r="D6" s="12">
        <v>0.5</v>
      </c>
      <c r="E6" s="12" t="s">
        <v>11</v>
      </c>
      <c r="F6" s="12">
        <v>1.94</v>
      </c>
      <c r="G6" s="12">
        <v>2.06</v>
      </c>
      <c r="H6" s="13">
        <f t="shared" si="0"/>
        <v>1.9990997974088236</v>
      </c>
      <c r="I6" s="12">
        <v>16.553000000000001</v>
      </c>
      <c r="J6" s="12">
        <v>21.423999999999999</v>
      </c>
      <c r="K6" s="14">
        <f>(H6-Z2)/(Y2-Z2)*(Y3-Z3)+Z3</f>
        <v>1.0319963991896353</v>
      </c>
      <c r="L6" s="44">
        <f t="shared" si="1"/>
        <v>0.79735980189441902</v>
      </c>
      <c r="M6" s="49">
        <v>0.80800000000000005</v>
      </c>
      <c r="N6" s="55">
        <f>(Tableau1[[#This Row],[Dufreinex &amp; al, 2021]]-Tableau1[[#This Row],[Valeur corrigée (nC)]])/Tableau1[[#This Row],[Dufreinex &amp; al, 2021]]</f>
        <v>1.3168562011857714E-2</v>
      </c>
    </row>
    <row r="7" spans="1:32" ht="15.75" thickBot="1" x14ac:dyDescent="0.3">
      <c r="B7" s="12" t="s">
        <v>10</v>
      </c>
      <c r="C7" s="12">
        <v>3</v>
      </c>
      <c r="D7" s="12">
        <v>0.5</v>
      </c>
      <c r="E7" s="12" t="s">
        <v>11</v>
      </c>
      <c r="F7" s="12">
        <v>2.94</v>
      </c>
      <c r="G7" s="12">
        <v>3.07</v>
      </c>
      <c r="H7" s="13">
        <f t="shared" si="0"/>
        <v>3.0042969227424905</v>
      </c>
      <c r="I7" s="12">
        <v>17.196000000000002</v>
      </c>
      <c r="J7" s="12">
        <v>21.152000000000001</v>
      </c>
      <c r="K7" s="14">
        <f>(H7-W2)/(V2-W2)*(V3-W3)+W3</f>
        <v>1.0289828123090299</v>
      </c>
      <c r="L7" s="44">
        <f t="shared" si="1"/>
        <v>0.83653500569525707</v>
      </c>
      <c r="M7" s="51">
        <v>0.84699999999999998</v>
      </c>
      <c r="N7" s="55">
        <f>(Tableau1[[#This Row],[Dufreinex &amp; al, 2021]]-Tableau1[[#This Row],[Valeur corrigée (nC)]])/Tableau1[[#This Row],[Dufreinex &amp; al, 2021]]</f>
        <v>1.2355365176792093E-2</v>
      </c>
    </row>
    <row r="8" spans="1:32" hidden="1" x14ac:dyDescent="0.25">
      <c r="B8" s="12" t="s">
        <v>10</v>
      </c>
      <c r="C8" s="12">
        <v>1</v>
      </c>
      <c r="D8" s="12">
        <v>0.5</v>
      </c>
      <c r="E8" s="12" t="s">
        <v>14</v>
      </c>
      <c r="F8" s="12">
        <v>0.97</v>
      </c>
      <c r="G8" s="12">
        <v>0.97</v>
      </c>
      <c r="H8" s="13">
        <f t="shared" si="0"/>
        <v>0.97</v>
      </c>
      <c r="I8" s="12">
        <v>14.382999999999999</v>
      </c>
      <c r="J8" s="12">
        <v>21.026</v>
      </c>
      <c r="K8" s="14">
        <f>(H8-AC2)/(AB2-AC2)*(AB3-AC3)+AC3</f>
        <v>1.0163500000000001</v>
      </c>
      <c r="L8" s="44">
        <f t="shared" si="1"/>
        <v>0.69524217873109484</v>
      </c>
      <c r="N8" t="e">
        <f>(Tableau1[[#This Row],[Dufreinex &amp; al, 2021]]-Tableau1[[#This Row],[Valeur corrigée (nC)]])/Tableau1[[#This Row],[Dufreinex &amp; al, 2021]]</f>
        <v>#DIV/0!</v>
      </c>
    </row>
    <row r="9" spans="1:32" x14ac:dyDescent="0.25">
      <c r="H9" s="8"/>
    </row>
    <row r="10" spans="1:32" x14ac:dyDescent="0.25">
      <c r="H10" s="8"/>
    </row>
    <row r="11" spans="1:32" x14ac:dyDescent="0.25">
      <c r="H11" s="8"/>
    </row>
    <row r="12" spans="1:32" x14ac:dyDescent="0.25">
      <c r="H12" s="8"/>
    </row>
    <row r="13" spans="1:32" x14ac:dyDescent="0.25">
      <c r="H13" s="8"/>
    </row>
    <row r="14" spans="1:32" x14ac:dyDescent="0.25">
      <c r="H14" s="8"/>
    </row>
    <row r="15" spans="1:32" x14ac:dyDescent="0.25">
      <c r="H15" s="8"/>
    </row>
    <row r="16" spans="1:32" x14ac:dyDescent="0.25">
      <c r="H16" s="8"/>
    </row>
    <row r="17" spans="8:8" x14ac:dyDescent="0.25">
      <c r="H17" s="8"/>
    </row>
    <row r="18" spans="8:8" x14ac:dyDescent="0.25">
      <c r="H18" s="8"/>
    </row>
    <row r="19" spans="8:8" x14ac:dyDescent="0.25">
      <c r="H19" s="8"/>
    </row>
    <row r="20" spans="8:8" x14ac:dyDescent="0.25">
      <c r="H20" s="8"/>
    </row>
    <row r="21" spans="8:8" x14ac:dyDescent="0.25">
      <c r="H21" s="8"/>
    </row>
    <row r="22" spans="8:8" x14ac:dyDescent="0.25">
      <c r="H22" s="8"/>
    </row>
    <row r="23" spans="8:8" x14ac:dyDescent="0.25">
      <c r="H23" s="8"/>
    </row>
    <row r="24" spans="8:8" x14ac:dyDescent="0.25">
      <c r="H24" s="8"/>
    </row>
    <row r="25" spans="8:8" x14ac:dyDescent="0.25">
      <c r="H25" s="8"/>
    </row>
    <row r="26" spans="8:8" x14ac:dyDescent="0.25">
      <c r="H26" s="8"/>
    </row>
    <row r="27" spans="8:8" x14ac:dyDescent="0.25">
      <c r="H27" s="8"/>
    </row>
    <row r="28" spans="8:8" x14ac:dyDescent="0.25">
      <c r="H28" s="8"/>
    </row>
    <row r="29" spans="8:8" x14ac:dyDescent="0.25">
      <c r="H29" s="8"/>
    </row>
    <row r="30" spans="8:8" x14ac:dyDescent="0.25">
      <c r="H30" s="8"/>
    </row>
    <row r="31" spans="8:8" x14ac:dyDescent="0.25">
      <c r="H31" s="8"/>
    </row>
    <row r="32" spans="8:8" x14ac:dyDescent="0.25">
      <c r="H32" s="8"/>
    </row>
    <row r="33" spans="8:8" x14ac:dyDescent="0.25">
      <c r="H33" s="8"/>
    </row>
    <row r="34" spans="8:8" x14ac:dyDescent="0.25">
      <c r="H34" s="8"/>
    </row>
    <row r="35" spans="8:8" x14ac:dyDescent="0.25">
      <c r="H35" s="8"/>
    </row>
    <row r="36" spans="8:8" x14ac:dyDescent="0.25">
      <c r="H36" s="8"/>
    </row>
    <row r="37" spans="8:8" x14ac:dyDescent="0.25">
      <c r="H37" s="8"/>
    </row>
    <row r="38" spans="8:8" x14ac:dyDescent="0.25">
      <c r="H38" s="8"/>
    </row>
    <row r="39" spans="8:8" x14ac:dyDescent="0.25">
      <c r="H39" s="8"/>
    </row>
    <row r="40" spans="8:8" x14ac:dyDescent="0.25">
      <c r="H40" s="8"/>
    </row>
    <row r="41" spans="8:8" x14ac:dyDescent="0.25">
      <c r="H41" s="8"/>
    </row>
    <row r="42" spans="8:8" x14ac:dyDescent="0.25">
      <c r="H42" s="8"/>
    </row>
    <row r="43" spans="8:8" x14ac:dyDescent="0.25">
      <c r="H43" s="8"/>
    </row>
    <row r="44" spans="8:8" x14ac:dyDescent="0.25">
      <c r="H44" s="8"/>
    </row>
    <row r="45" spans="8:8" x14ac:dyDescent="0.25">
      <c r="H45" s="8"/>
    </row>
    <row r="46" spans="8:8" x14ac:dyDescent="0.25">
      <c r="H46" s="8"/>
    </row>
    <row r="47" spans="8:8" x14ac:dyDescent="0.25">
      <c r="H47" s="8"/>
    </row>
    <row r="48" spans="8:8" x14ac:dyDescent="0.25">
      <c r="H48" s="8"/>
    </row>
    <row r="49" spans="8:8" x14ac:dyDescent="0.25">
      <c r="H49" s="8"/>
    </row>
    <row r="50" spans="8:8" x14ac:dyDescent="0.25">
      <c r="H50" s="8"/>
    </row>
    <row r="51" spans="8:8" x14ac:dyDescent="0.25">
      <c r="H51" s="8"/>
    </row>
    <row r="52" spans="8:8" x14ac:dyDescent="0.25">
      <c r="H52" s="8"/>
    </row>
    <row r="53" spans="8:8" x14ac:dyDescent="0.25">
      <c r="H53" s="8"/>
    </row>
    <row r="54" spans="8:8" x14ac:dyDescent="0.25">
      <c r="H54" s="8"/>
    </row>
    <row r="55" spans="8:8" x14ac:dyDescent="0.25">
      <c r="H55" s="8"/>
    </row>
    <row r="56" spans="8:8" x14ac:dyDescent="0.25">
      <c r="H56" s="8"/>
    </row>
    <row r="57" spans="8:8" x14ac:dyDescent="0.25">
      <c r="H57" s="8"/>
    </row>
    <row r="58" spans="8:8" x14ac:dyDescent="0.25">
      <c r="H58" s="8"/>
    </row>
    <row r="59" spans="8:8" x14ac:dyDescent="0.25">
      <c r="H59" s="8"/>
    </row>
    <row r="60" spans="8:8" x14ac:dyDescent="0.25">
      <c r="H60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5"/>
  <sheetViews>
    <sheetView topLeftCell="J1" workbookViewId="0">
      <selection activeCell="S2" sqref="S2"/>
    </sheetView>
  </sheetViews>
  <sheetFormatPr baseColWidth="10" defaultRowHeight="15" x14ac:dyDescent="0.25"/>
  <cols>
    <col min="3" max="3" width="14.28515625" customWidth="1"/>
    <col min="7" max="7" width="13.42578125" customWidth="1"/>
    <col min="8" max="8" width="15" customWidth="1"/>
    <col min="9" max="9" width="14.140625" customWidth="1"/>
    <col min="10" max="10" width="16.42578125" customWidth="1"/>
    <col min="12" max="12" width="12.140625" customWidth="1"/>
    <col min="13" max="18" width="9.42578125" customWidth="1"/>
  </cols>
  <sheetData>
    <row r="1" spans="2:32" ht="61.5" thickTop="1" thickBot="1" x14ac:dyDescent="0.3">
      <c r="B1" s="34" t="s">
        <v>1</v>
      </c>
      <c r="C1" s="35" t="s">
        <v>13</v>
      </c>
      <c r="D1" s="35" t="s">
        <v>0</v>
      </c>
      <c r="E1" s="35" t="s">
        <v>2</v>
      </c>
      <c r="F1" s="35" t="s">
        <v>4</v>
      </c>
      <c r="G1" s="35" t="s">
        <v>3</v>
      </c>
      <c r="H1" s="35" t="s">
        <v>5</v>
      </c>
      <c r="I1" s="35" t="s">
        <v>7</v>
      </c>
      <c r="J1" s="35" t="s">
        <v>15</v>
      </c>
      <c r="K1" s="36" t="s">
        <v>6</v>
      </c>
      <c r="L1" s="37" t="s">
        <v>17</v>
      </c>
      <c r="M1" s="52" t="s">
        <v>25</v>
      </c>
      <c r="N1" s="56" t="s">
        <v>26</v>
      </c>
      <c r="S1" t="s">
        <v>29</v>
      </c>
    </row>
    <row r="2" spans="2:32" ht="15.75" thickBot="1" x14ac:dyDescent="0.3">
      <c r="B2" s="20" t="s">
        <v>10</v>
      </c>
      <c r="C2" s="21">
        <v>0.5</v>
      </c>
      <c r="D2" s="21">
        <v>0.5</v>
      </c>
      <c r="E2" s="21" t="s">
        <v>11</v>
      </c>
      <c r="F2" s="21">
        <v>0.48</v>
      </c>
      <c r="G2" s="21">
        <v>0.57999999999999996</v>
      </c>
      <c r="H2" s="28">
        <f>SQRT(F2*G2)</f>
        <v>0.52763623833091677</v>
      </c>
      <c r="I2" s="21">
        <v>1.095</v>
      </c>
      <c r="J2" s="21">
        <v>1.8360000000000001</v>
      </c>
      <c r="K2" s="22">
        <f>(H2-AE2)/(AD2-AE2)*(AD3-AE3)+AE3</f>
        <v>0.96365817429985501</v>
      </c>
      <c r="L2" s="32">
        <f>K2*I2/J2</f>
        <v>0.57473077388798544</v>
      </c>
      <c r="M2" s="49">
        <v>0.56699999999999995</v>
      </c>
      <c r="N2" s="57">
        <f>(M2-L2)/M2</f>
        <v>-1.3634521848298921E-2</v>
      </c>
      <c r="S2" s="1"/>
      <c r="T2" s="2">
        <v>8</v>
      </c>
      <c r="U2" s="2">
        <v>6</v>
      </c>
      <c r="V2" s="2">
        <v>4</v>
      </c>
      <c r="W2" s="2">
        <v>3</v>
      </c>
      <c r="X2" s="2">
        <v>2.5</v>
      </c>
      <c r="Y2" s="2">
        <v>2</v>
      </c>
      <c r="Z2" s="2">
        <v>1.5</v>
      </c>
      <c r="AA2" s="2">
        <v>1.2</v>
      </c>
      <c r="AB2" s="2">
        <v>1</v>
      </c>
      <c r="AC2" s="2">
        <v>0.8</v>
      </c>
      <c r="AD2" s="2">
        <v>0.6</v>
      </c>
      <c r="AE2" s="2">
        <v>0.5</v>
      </c>
      <c r="AF2" s="3">
        <v>0.4</v>
      </c>
    </row>
    <row r="3" spans="2:32" ht="15.75" thickBot="1" x14ac:dyDescent="0.3">
      <c r="B3" s="20" t="s">
        <v>10</v>
      </c>
      <c r="C3" s="21">
        <v>1</v>
      </c>
      <c r="D3" s="21">
        <v>0.5</v>
      </c>
      <c r="E3" s="21" t="s">
        <v>11</v>
      </c>
      <c r="F3" s="21">
        <v>0.95</v>
      </c>
      <c r="G3" s="21">
        <v>1.06</v>
      </c>
      <c r="H3" s="28">
        <f>SQRT(F3*G3)</f>
        <v>1.003493896344168</v>
      </c>
      <c r="I3" s="21">
        <v>1.347</v>
      </c>
      <c r="J3" s="21">
        <v>1.833</v>
      </c>
      <c r="K3" s="22">
        <f>(H3-AB2)/(AA2-AB2)*(AA3-AB3)+AB3</f>
        <v>0.98408734740860415</v>
      </c>
      <c r="L3" s="32">
        <f t="shared" ref="L3:L5" si="0">K3*I3/J3</f>
        <v>0.7231672978501853</v>
      </c>
      <c r="M3" s="50">
        <v>0.71399999999999997</v>
      </c>
      <c r="N3" s="57">
        <f t="shared" ref="N3:N5" si="1">(M3-L3)/M3</f>
        <v>-1.2839352731352003E-2</v>
      </c>
      <c r="S3" s="4" t="s">
        <v>28</v>
      </c>
      <c r="T3" s="5">
        <v>1</v>
      </c>
      <c r="U3" s="5">
        <v>1</v>
      </c>
      <c r="V3" s="5">
        <v>1</v>
      </c>
      <c r="W3" s="5">
        <v>1</v>
      </c>
      <c r="X3" s="5">
        <v>0.999</v>
      </c>
      <c r="Y3" s="5">
        <v>0.997</v>
      </c>
      <c r="Z3" s="5">
        <v>0.99299999999999999</v>
      </c>
      <c r="AA3" s="5">
        <v>0.98899999999999999</v>
      </c>
      <c r="AB3" s="5">
        <v>0.98399999999999999</v>
      </c>
      <c r="AC3" s="5">
        <v>0.97699999999999998</v>
      </c>
      <c r="AD3" s="5">
        <v>0.96799999999999997</v>
      </c>
      <c r="AE3" s="5">
        <v>0.96199999999999997</v>
      </c>
      <c r="AF3" s="6">
        <v>0.95499999999999996</v>
      </c>
    </row>
    <row r="4" spans="2:32" ht="15.75" thickBot="1" x14ac:dyDescent="0.3">
      <c r="B4" s="20" t="s">
        <v>10</v>
      </c>
      <c r="C4" s="21">
        <v>2</v>
      </c>
      <c r="D4" s="21">
        <v>0.5</v>
      </c>
      <c r="E4" s="21" t="s">
        <v>11</v>
      </c>
      <c r="F4" s="21">
        <v>1.93</v>
      </c>
      <c r="G4" s="21">
        <v>2.0699999999999998</v>
      </c>
      <c r="H4" s="28">
        <f>SQRT(F4*G4)</f>
        <v>1.9987746246137905</v>
      </c>
      <c r="I4" s="21">
        <v>1.488</v>
      </c>
      <c r="J4" s="21">
        <v>1.8360000000000001</v>
      </c>
      <c r="K4" s="22">
        <f>(H4-Z2)/(Y2-Z2)*(Y3-Z3)+Z3</f>
        <v>0.99699019699691027</v>
      </c>
      <c r="L4" s="32">
        <f t="shared" si="0"/>
        <v>0.80801819887331283</v>
      </c>
      <c r="M4" s="49">
        <v>0.80800000000000005</v>
      </c>
      <c r="N4" s="57">
        <f t="shared" si="1"/>
        <v>-2.2523358060371596E-5</v>
      </c>
    </row>
    <row r="5" spans="2:32" ht="15.75" thickBot="1" x14ac:dyDescent="0.3">
      <c r="B5" s="23" t="s">
        <v>10</v>
      </c>
      <c r="C5" s="24">
        <v>3</v>
      </c>
      <c r="D5" s="24">
        <v>0.5</v>
      </c>
      <c r="E5" s="24" t="s">
        <v>11</v>
      </c>
      <c r="F5" s="24">
        <v>2.94</v>
      </c>
      <c r="G5" s="24">
        <v>3.06</v>
      </c>
      <c r="H5" s="29">
        <f>SQRT(F5*G5)</f>
        <v>2.9993999399879967</v>
      </c>
      <c r="I5" s="24">
        <v>1.5569999999999999</v>
      </c>
      <c r="J5" s="24">
        <v>1.8360000000000001</v>
      </c>
      <c r="K5" s="25">
        <f>(H5-X2)/(W2-X2)*(W3-X3)+X3</f>
        <v>0.99999879987997597</v>
      </c>
      <c r="L5" s="33">
        <f t="shared" si="0"/>
        <v>0.84803819793743052</v>
      </c>
      <c r="M5" s="51">
        <v>0.84699999999999998</v>
      </c>
      <c r="N5" s="57">
        <f t="shared" si="1"/>
        <v>-1.2257354633182299E-3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F1" workbookViewId="0">
      <selection activeCell="R3" sqref="R3"/>
    </sheetView>
  </sheetViews>
  <sheetFormatPr baseColWidth="10" defaultRowHeight="15" x14ac:dyDescent="0.25"/>
  <cols>
    <col min="2" max="2" width="15.28515625" customWidth="1"/>
    <col min="6" max="6" width="13.7109375" customWidth="1"/>
    <col min="7" max="7" width="15.28515625" customWidth="1"/>
    <col min="8" max="8" width="13.5703125" customWidth="1"/>
    <col min="9" max="9" width="16.28515625" customWidth="1"/>
    <col min="15" max="15" width="12.140625" bestFit="1" customWidth="1"/>
  </cols>
  <sheetData>
    <row r="1" spans="1:31" ht="31.5" thickTop="1" thickBot="1" x14ac:dyDescent="0.3">
      <c r="A1" s="9" t="s">
        <v>1</v>
      </c>
      <c r="B1" s="10" t="s">
        <v>13</v>
      </c>
      <c r="C1" s="10" t="s">
        <v>0</v>
      </c>
      <c r="D1" s="10" t="s">
        <v>2</v>
      </c>
      <c r="E1" s="10" t="s">
        <v>4</v>
      </c>
      <c r="F1" s="10" t="s">
        <v>3</v>
      </c>
      <c r="G1" s="10" t="s">
        <v>5</v>
      </c>
      <c r="H1" s="10" t="s">
        <v>7</v>
      </c>
      <c r="I1" s="10" t="s">
        <v>16</v>
      </c>
      <c r="J1" s="38" t="s">
        <v>6</v>
      </c>
      <c r="K1" s="31" t="s">
        <v>18</v>
      </c>
      <c r="L1" s="30" t="s">
        <v>22</v>
      </c>
      <c r="N1" s="52" t="s">
        <v>25</v>
      </c>
      <c r="O1" s="48" t="s">
        <v>27</v>
      </c>
      <c r="R1" t="s">
        <v>20</v>
      </c>
    </row>
    <row r="2" spans="1:31" ht="15.75" thickBot="1" x14ac:dyDescent="0.3">
      <c r="A2" s="20" t="s">
        <v>10</v>
      </c>
      <c r="B2" s="21">
        <v>0.5</v>
      </c>
      <c r="C2" s="21">
        <v>0.5</v>
      </c>
      <c r="D2" s="21" t="s">
        <v>11</v>
      </c>
      <c r="E2" s="21">
        <v>0.5</v>
      </c>
      <c r="F2" s="21">
        <v>0.59</v>
      </c>
      <c r="G2" s="26">
        <f>SQRT(E2*F2)</f>
        <v>0.54313902456001073</v>
      </c>
      <c r="H2" s="21">
        <v>0.92800000000000005</v>
      </c>
      <c r="I2" s="21">
        <v>1.6619999999999999</v>
      </c>
      <c r="J2" s="39">
        <f>(G2-S2)/(T2-S2)*(T3-S3)+S3</f>
        <v>1.0312391024281593</v>
      </c>
      <c r="K2" s="32">
        <f>H2/I2*J2</f>
        <v>0.57580618956277496</v>
      </c>
      <c r="L2">
        <v>0.505</v>
      </c>
      <c r="M2" s="43">
        <f>(L2-K2)/L2</f>
        <v>-0.14021027636193062</v>
      </c>
      <c r="N2" s="49">
        <v>0.56699999999999995</v>
      </c>
      <c r="O2" s="58">
        <f>(N2-K2)/N2</f>
        <v>-1.5531198523412722E-2</v>
      </c>
      <c r="R2" s="1"/>
      <c r="S2" s="2">
        <v>0.5</v>
      </c>
      <c r="T2" s="2">
        <v>1</v>
      </c>
      <c r="U2" s="2">
        <v>2</v>
      </c>
      <c r="V2" s="41">
        <v>3</v>
      </c>
      <c r="W2" s="11"/>
      <c r="X2" s="11"/>
      <c r="Y2" s="11"/>
      <c r="Z2" s="11"/>
      <c r="AA2" s="11"/>
      <c r="AB2" s="11"/>
      <c r="AC2" s="11"/>
      <c r="AD2" s="11"/>
      <c r="AE2" s="11"/>
    </row>
    <row r="3" spans="1:31" ht="15.75" thickBot="1" x14ac:dyDescent="0.3">
      <c r="A3" s="20" t="s">
        <v>10</v>
      </c>
      <c r="B3" s="21">
        <v>1</v>
      </c>
      <c r="C3" s="21">
        <v>0.5</v>
      </c>
      <c r="D3" s="21" t="s">
        <v>11</v>
      </c>
      <c r="E3" s="21">
        <v>0.97</v>
      </c>
      <c r="F3" s="21">
        <v>1.07</v>
      </c>
      <c r="G3" s="26">
        <f>SQRT(E3*F3)</f>
        <v>1.0187737727287645</v>
      </c>
      <c r="H3" s="21">
        <v>1.153</v>
      </c>
      <c r="I3" s="21">
        <v>1.665</v>
      </c>
      <c r="J3" s="39">
        <f>(G3-T2)/(U2-T2)*(U3-T3)+T3</f>
        <v>1.0019812262272711</v>
      </c>
      <c r="K3" s="32">
        <f t="shared" ref="K3:K4" si="0">H3/I3*J3</f>
        <v>0.69386447678080698</v>
      </c>
      <c r="L3">
        <v>0.76100000000000001</v>
      </c>
      <c r="M3" s="43">
        <f>(L3-K3)/L3</f>
        <v>8.8220135636258898E-2</v>
      </c>
      <c r="N3" s="50">
        <v>0.71399999999999997</v>
      </c>
      <c r="O3" s="58">
        <f t="shared" ref="O3:O5" si="1">(N3-K3)/N3</f>
        <v>2.8201012912034994E-2</v>
      </c>
      <c r="R3" s="4" t="s">
        <v>30</v>
      </c>
      <c r="S3" s="5">
        <v>1.034</v>
      </c>
      <c r="T3" s="5">
        <v>1.002</v>
      </c>
      <c r="U3" s="5">
        <v>1.0009999999999999</v>
      </c>
      <c r="V3" s="42">
        <v>0.99199999999999999</v>
      </c>
      <c r="W3" s="11"/>
      <c r="X3" s="11"/>
      <c r="Y3" s="11"/>
      <c r="Z3" s="11"/>
      <c r="AA3" s="11"/>
      <c r="AB3" s="11"/>
      <c r="AC3" s="11"/>
      <c r="AD3" s="11"/>
      <c r="AE3" s="11"/>
    </row>
    <row r="4" spans="1:31" ht="15.75" thickBot="1" x14ac:dyDescent="0.3">
      <c r="A4" s="20" t="s">
        <v>10</v>
      </c>
      <c r="B4" s="21">
        <v>2</v>
      </c>
      <c r="C4" s="21">
        <v>0.5</v>
      </c>
      <c r="D4" s="21" t="s">
        <v>11</v>
      </c>
      <c r="E4" s="21">
        <v>1.95</v>
      </c>
      <c r="F4" s="21">
        <v>2.0699999999999998</v>
      </c>
      <c r="G4" s="26">
        <f>SQRT(E4*F4)</f>
        <v>2.009104278030386</v>
      </c>
      <c r="H4" s="21">
        <v>1.276</v>
      </c>
      <c r="I4" s="21">
        <v>1.6439999999999999</v>
      </c>
      <c r="J4" s="39">
        <f>(G4-U2)/(V2-U2)*(U3-U3)+V3</f>
        <v>0.99199999999999999</v>
      </c>
      <c r="K4" s="32">
        <f t="shared" si="0"/>
        <v>0.76994647201946476</v>
      </c>
      <c r="L4">
        <v>0.84899999999999998</v>
      </c>
      <c r="M4" s="43">
        <f>(L4-K4)/L4</f>
        <v>9.3113696090147496E-2</v>
      </c>
      <c r="N4" s="49">
        <v>0.80800000000000005</v>
      </c>
      <c r="O4" s="58">
        <f t="shared" si="1"/>
        <v>4.7095950470959519E-2</v>
      </c>
    </row>
    <row r="5" spans="1:31" ht="15.75" thickBot="1" x14ac:dyDescent="0.3">
      <c r="A5" s="23" t="s">
        <v>10</v>
      </c>
      <c r="B5" s="24">
        <v>3</v>
      </c>
      <c r="C5" s="24">
        <v>0.5</v>
      </c>
      <c r="D5" s="24" t="s">
        <v>11</v>
      </c>
      <c r="E5" s="24">
        <v>2.94</v>
      </c>
      <c r="F5" s="24">
        <v>3.08</v>
      </c>
      <c r="G5" s="27">
        <f>SQRT(E5*F5)</f>
        <v>3.0091859364286546</v>
      </c>
      <c r="H5" s="24">
        <v>1.3260000000000001</v>
      </c>
      <c r="I5" s="24">
        <v>1.637</v>
      </c>
      <c r="J5" s="40" t="s">
        <v>21</v>
      </c>
      <c r="K5" s="33">
        <f>H5/I5</f>
        <v>0.81001832620647529</v>
      </c>
      <c r="L5">
        <v>0.874</v>
      </c>
      <c r="M5" s="43">
        <f>(L5-K5)/L5</f>
        <v>7.3205576422797153E-2</v>
      </c>
      <c r="N5" s="51">
        <v>0.84699999999999998</v>
      </c>
      <c r="O5" s="58">
        <f t="shared" si="1"/>
        <v>4.3661952530725717E-2</v>
      </c>
      <c r="R5" t="s">
        <v>23</v>
      </c>
      <c r="S5" t="s">
        <v>24</v>
      </c>
    </row>
    <row r="6" spans="1:31" x14ac:dyDescent="0.25">
      <c r="O6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SFD</vt:lpstr>
      <vt:lpstr>MicroDiamant</vt:lpstr>
      <vt:lpstr>NanoRazor</vt:lpstr>
      <vt:lpstr>Graphes FOCs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2023-07-12T17:39:23Z</dcterms:modified>
</cp:coreProperties>
</file>