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Z:\TECHNIQUES PARTICULIERES\CURIETHERAPIE\Chgt hdr 2022\4-CQ Flexitron\Archives CQ\"/>
    </mc:Choice>
  </mc:AlternateContent>
  <bookViews>
    <workbookView xWindow="45" yWindow="615" windowWidth="21840" windowHeight="13620" activeTab="3"/>
  </bookViews>
  <sheets>
    <sheet name="Reproductibilité posit source" sheetId="4" r:id="rId1"/>
    <sheet name="Volume iso chambre puits" sheetId="7" r:id="rId2"/>
    <sheet name="Exac temps d'arrêt" sheetId="1" r:id="rId3"/>
    <sheet name="Temps transit"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1" i="1" l="1"/>
  <c r="H53" i="1" l="1"/>
  <c r="G61" i="1" s="1"/>
  <c r="H29" i="1"/>
  <c r="H32" i="1"/>
  <c r="H35" i="1"/>
  <c r="H38" i="1"/>
  <c r="H41" i="1"/>
  <c r="H44" i="1"/>
  <c r="H47" i="1"/>
  <c r="H50" i="1"/>
  <c r="H26" i="1"/>
  <c r="C27" i="3" l="1"/>
  <c r="C28" i="3"/>
  <c r="E28" i="4" l="1"/>
  <c r="F28" i="4"/>
  <c r="G28" i="4"/>
  <c r="G25" i="7" l="1"/>
  <c r="E26" i="7" l="1"/>
  <c r="E27" i="7"/>
  <c r="E28" i="7"/>
  <c r="E29" i="7"/>
  <c r="E30" i="7"/>
  <c r="E31" i="7"/>
  <c r="E32" i="7"/>
  <c r="E33" i="7"/>
  <c r="E34" i="7"/>
  <c r="E35" i="7"/>
  <c r="E36" i="7"/>
  <c r="E37" i="7"/>
  <c r="E38" i="7"/>
  <c r="E39" i="7"/>
  <c r="E25" i="7"/>
  <c r="D8" i="3" l="1"/>
  <c r="D9" i="3" s="1"/>
  <c r="C39" i="3" s="1"/>
  <c r="F26" i="7" l="1"/>
  <c r="F34" i="7"/>
  <c r="F32" i="7"/>
  <c r="F35" i="7"/>
  <c r="F36" i="7"/>
  <c r="F37" i="7"/>
  <c r="F38" i="7"/>
  <c r="F39" i="7"/>
  <c r="F29" i="7"/>
  <c r="F33" i="7" l="1"/>
  <c r="F30" i="7"/>
  <c r="F27" i="7"/>
  <c r="F31" i="7"/>
  <c r="F28" i="7"/>
  <c r="D28" i="4"/>
  <c r="C28" i="4"/>
  <c r="C30" i="3" l="1"/>
  <c r="C29" i="3"/>
  <c r="C31" i="3"/>
  <c r="C32" i="3"/>
  <c r="C33" i="3"/>
  <c r="C34" i="3"/>
  <c r="C35" i="3"/>
  <c r="C36" i="3" l="1"/>
  <c r="C45" i="3" s="1"/>
  <c r="G63" i="1"/>
  <c r="I21" i="1"/>
  <c r="I26" i="1" l="1"/>
  <c r="J26" i="1" s="1"/>
  <c r="G57" i="1"/>
  <c r="G59" i="1" s="1"/>
  <c r="I29" i="1"/>
  <c r="J29" i="1" s="1"/>
  <c r="I38" i="1"/>
  <c r="J38" i="1" s="1"/>
  <c r="I44" i="1"/>
  <c r="I50" i="1"/>
  <c r="I53" i="1"/>
  <c r="K53" i="1" s="1"/>
  <c r="I32" i="1"/>
  <c r="I35" i="1"/>
  <c r="I47" i="1"/>
  <c r="I41" i="1"/>
  <c r="K38" i="1" l="1"/>
  <c r="K29" i="1"/>
  <c r="J53" i="1"/>
  <c r="K35" i="1"/>
  <c r="J35" i="1"/>
  <c r="K32" i="1"/>
  <c r="J32" i="1"/>
  <c r="J50" i="1"/>
  <c r="K50" i="1"/>
  <c r="J41" i="1"/>
  <c r="K41" i="1"/>
  <c r="K44" i="1"/>
  <c r="J44" i="1"/>
  <c r="K47" i="1"/>
  <c r="J47" i="1"/>
  <c r="K26" i="1"/>
</calcChain>
</file>

<file path=xl/comments1.xml><?xml version="1.0" encoding="utf-8"?>
<comments xmlns="http://schemas.openxmlformats.org/spreadsheetml/2006/main">
  <authors>
    <author>Llagostera Camille</author>
  </authors>
  <commentList>
    <comment ref="D57" authorId="0" shapeId="0">
      <text>
        <r>
          <rPr>
            <b/>
            <sz val="11"/>
            <color indexed="81"/>
            <rFont val="Tahoma"/>
            <family val="2"/>
          </rPr>
          <t>Llagostera Camille:</t>
        </r>
        <r>
          <rPr>
            <sz val="11"/>
            <color indexed="81"/>
            <rFont val="Tahoma"/>
            <family val="2"/>
          </rPr>
          <t xml:space="preserve">
pente sans le temps de transit</t>
        </r>
      </text>
    </comment>
    <comment ref="D58" authorId="0" shapeId="0">
      <text>
        <r>
          <rPr>
            <b/>
            <sz val="9"/>
            <color indexed="81"/>
            <rFont val="Tahoma"/>
            <family val="2"/>
          </rPr>
          <t>Llagostera Camille:</t>
        </r>
        <r>
          <rPr>
            <sz val="9"/>
            <color indexed="81"/>
            <rFont val="Tahoma"/>
            <family val="2"/>
          </rPr>
          <t xml:space="preserve">
</t>
        </r>
        <r>
          <rPr>
            <sz val="12"/>
            <color indexed="81"/>
            <rFont val="Tahoma"/>
            <family val="2"/>
          </rPr>
          <t>pente avec le temps de transit</t>
        </r>
      </text>
    </comment>
  </commentList>
</comments>
</file>

<file path=xl/sharedStrings.xml><?xml version="1.0" encoding="utf-8"?>
<sst xmlns="http://schemas.openxmlformats.org/spreadsheetml/2006/main" count="107" uniqueCount="82">
  <si>
    <t>Exactitude des temps d'arrêt</t>
  </si>
  <si>
    <t>Méthodologie:</t>
  </si>
  <si>
    <t>Suivi de la méthodologie décrite dans le rapport de la sfpm n°36.</t>
  </si>
  <si>
    <t>Résultats:</t>
  </si>
  <si>
    <t>Temps de transit (avec/sans)</t>
  </si>
  <si>
    <t>sans</t>
  </si>
  <si>
    <t>Temps d'intégration (s)</t>
  </si>
  <si>
    <t>Avec</t>
  </si>
  <si>
    <t>Mesure (nC)</t>
  </si>
  <si>
    <t>Etape</t>
  </si>
  <si>
    <r>
      <rPr>
        <b/>
        <u/>
        <sz val="12"/>
        <color theme="1"/>
        <rFont val="Georgia"/>
        <family val="1"/>
      </rPr>
      <t>Tolérance:</t>
    </r>
    <r>
      <rPr>
        <sz val="12"/>
        <color theme="1"/>
        <rFont val="Georgia"/>
        <family val="1"/>
      </rPr>
      <t xml:space="preserve"> 1% ou 100 ms (la plus grande des deux, norme IEC 60601-2-17).</t>
    </r>
  </si>
  <si>
    <t>Constance du temps de transit</t>
  </si>
  <si>
    <t>Mesure électromètre (nC)</t>
  </si>
  <si>
    <r>
      <t xml:space="preserve">Ce test sert à évaluer la contribution du temps de transit de la source sur la dose délivrée. </t>
    </r>
    <r>
      <rPr>
        <b/>
        <sz val="12"/>
        <color theme="1"/>
        <rFont val="Georgia"/>
        <family val="1"/>
      </rPr>
      <t>Il sert d'indicateur d'un potentiel vieillissement des moteurs</t>
    </r>
    <r>
      <rPr>
        <sz val="12"/>
        <color theme="1"/>
        <rFont val="Georgia"/>
        <family val="1"/>
      </rPr>
      <t>.</t>
    </r>
  </si>
  <si>
    <t>La fonction de transit est calculée grâce à la formule:</t>
  </si>
  <si>
    <r>
      <rPr>
        <b/>
        <u/>
        <sz val="12"/>
        <color theme="1"/>
        <rFont val="Georgia"/>
        <family val="1"/>
      </rPr>
      <t>Tolérance:</t>
    </r>
    <r>
      <rPr>
        <sz val="12"/>
        <color theme="1"/>
        <rFont val="Georgia"/>
        <family val="1"/>
      </rPr>
      <t xml:space="preserve"> non applicable! Il s'agit ici de connaitre une caractéristique de fonctionnement du projecteur et de suivre sa constance.</t>
    </r>
  </si>
  <si>
    <r>
      <t xml:space="preserve">Un exemple de la courbe de variation du facteur de transit est donné dans le rapport de la sfpm (cf capture ci-jointe) -&gt; </t>
    </r>
    <r>
      <rPr>
        <b/>
        <sz val="12"/>
        <color theme="1"/>
        <rFont val="Georgia"/>
        <family val="1"/>
      </rPr>
      <t>la courbe ne varie que très peu entre les différents constructeurs.</t>
    </r>
  </si>
  <si>
    <t>Date des mesures:</t>
  </si>
  <si>
    <t>Informations générales:</t>
  </si>
  <si>
    <t>Heure des mesures:</t>
  </si>
  <si>
    <t>Vérification du volume d'isosensibilité de la chambre puits</t>
  </si>
  <si>
    <t>Suivi de la méthodologie décrite dans le rapport de la sfpm n°36 (p18).</t>
  </si>
  <si>
    <t>Date d'étalonnage:</t>
  </si>
  <si>
    <t>On note les valeurs de charge mesurées.</t>
  </si>
  <si>
    <t>Longueur (mm)</t>
  </si>
  <si>
    <t>n°1</t>
  </si>
  <si>
    <t>n°2</t>
  </si>
  <si>
    <t>n°3</t>
  </si>
  <si>
    <t>Moyenne</t>
  </si>
  <si>
    <t>Paramètres:</t>
  </si>
  <si>
    <t>Electromètre de référence: tension d'alimentation +300 V, et temps d'intégration 20 s.</t>
  </si>
  <si>
    <r>
      <rPr>
        <b/>
        <u/>
        <sz val="12"/>
        <color theme="1"/>
        <rFont val="Georgia"/>
        <family val="1"/>
      </rPr>
      <t>Tolérance:</t>
    </r>
    <r>
      <rPr>
        <sz val="12"/>
        <color theme="1"/>
        <rFont val="Georgia"/>
        <family val="1"/>
      </rPr>
      <t xml:space="preserve"> 1 mm par rapport à la longueur théorique.</t>
    </r>
  </si>
  <si>
    <t>Moyenne (nC)</t>
  </si>
  <si>
    <t>Distance d'éjection (mm)</t>
  </si>
  <si>
    <t>N° mesure</t>
  </si>
  <si>
    <t>Ecart relatif</t>
  </si>
  <si>
    <t>Écart relatif absolu(%)</t>
  </si>
  <si>
    <t>Reproductibilité du positionnement de la source</t>
  </si>
  <si>
    <t>Temps d'arrêt programmé (s)</t>
  </si>
  <si>
    <t>Distance lue (mm)</t>
  </si>
  <si>
    <t>Ecart à la longueur théorique (mm)</t>
  </si>
  <si>
    <r>
      <rPr>
        <b/>
        <u/>
        <sz val="12"/>
        <color theme="1"/>
        <rFont val="Georgia"/>
        <family val="1"/>
      </rPr>
      <t>Nota 02:</t>
    </r>
    <r>
      <rPr>
        <sz val="12"/>
        <color theme="1"/>
        <rFont val="Georgia"/>
        <family val="1"/>
      </rPr>
      <t xml:space="preserve"> une erreur s'est glissée dans le graphique du rapport de la sfpm. En effet, il y a un facteur 10 de trop sur l'axe des temps d'arrêt.</t>
    </r>
  </si>
  <si>
    <t>Calcul des dimmenssions de la zone Homogène</t>
  </si>
  <si>
    <t>Ce test sert à vérifier la réponse de la chambre puits, vérifier la position de l'isosensibilité et la taille de la zone Homogène de réponse de la chambre puit</t>
  </si>
  <si>
    <t>**</t>
  </si>
  <si>
    <t>Ecart intermesure (%)</t>
  </si>
  <si>
    <t>Zone Homogène (mm)</t>
  </si>
  <si>
    <t>Ce test sert à déterminer les temps d'arrêts dits "vrais", à savoir ceux qui n'incluent pas le temps de transit de la source dans le tube de transfert.</t>
  </si>
  <si>
    <t>Une série de 3 mesures est effectuée avec un temps d'intégration de 60 s, après avoir sorti la source et qu'elle soit en place dans la chambre puits.</t>
  </si>
  <si>
    <t xml:space="preserve">                           Soit pour des  Tps d'arrêts &lt;10s : 100ms </t>
  </si>
  <si>
    <t xml:space="preserve">                           Soit pour des  Tps d'arrêts &gt;10s : 1% du Tps d'arrêts</t>
  </si>
  <si>
    <t>temps d'arrets vrais</t>
  </si>
  <si>
    <t>I_60REF (nC/s)</t>
  </si>
  <si>
    <t>Ecart relatif(%)</t>
  </si>
  <si>
    <t>Offset 60s (nC)</t>
  </si>
  <si>
    <t>I_60 REF (nC/s)</t>
  </si>
  <si>
    <t>I_60 Transit :cf courbe (nC/s)</t>
  </si>
  <si>
    <t>Offset Transit :cf courbe (nC)</t>
  </si>
  <si>
    <t>Écart absolu (ms)</t>
  </si>
  <si>
    <t>Ratio: Offset_60s/activité du jour (nC/GBq)</t>
  </si>
  <si>
    <t>Date et heure  des mesures:</t>
  </si>
  <si>
    <t>Activité de la source Reference (certif etalonnage - GBq):</t>
  </si>
  <si>
    <t>Date et heure  du certificat d'étalonnage:</t>
  </si>
  <si>
    <t>Activité de la source le jours des mesures (GBq):</t>
  </si>
  <si>
    <t>Ecart entre la date d'étalonnage et les mesures (jours)</t>
  </si>
  <si>
    <t>Utilisation des mesures effectuées lors du test de l'exactitude des temps d'arrêt.</t>
  </si>
  <si>
    <t xml:space="preserve">fonction de transit </t>
  </si>
  <si>
    <t>Ratio du jour</t>
  </si>
  <si>
    <r>
      <rPr>
        <b/>
        <u/>
        <sz val="12"/>
        <color theme="1"/>
        <rFont val="Georgia"/>
        <family val="1"/>
      </rPr>
      <t xml:space="preserve">Nota 01: </t>
    </r>
    <r>
      <rPr>
        <sz val="12"/>
        <color theme="1"/>
        <rFont val="Georgia"/>
        <family val="1"/>
      </rPr>
      <t xml:space="preserve">La charge liée au temps de transit* est divisée par l'activité du jour, et ce ration sera évalué </t>
    </r>
    <r>
      <rPr>
        <b/>
        <sz val="12"/>
        <color theme="1"/>
        <rFont val="Georgia"/>
        <family val="1"/>
      </rPr>
      <t>annuellement</t>
    </r>
    <r>
      <rPr>
        <sz val="12"/>
        <color theme="1"/>
        <rFont val="Georgia"/>
        <family val="1"/>
      </rPr>
      <t>!</t>
    </r>
  </si>
  <si>
    <t>QA/QA_Reproductibilite</t>
  </si>
  <si>
    <r>
      <t>Gaine de liaison</t>
    </r>
    <r>
      <rPr>
        <sz val="12"/>
        <color rgb="FFFF0000"/>
        <rFont val="Georgia"/>
        <family val="1"/>
      </rPr>
      <t xml:space="preserve"> reglette</t>
    </r>
  </si>
  <si>
    <t>Ce test sert à vérifier la reproductibilité du déplacement de la source, à savoir si la source se place bien à la position d'éjection planifiée (depuis la console TTC), et se en branchant et débranchant entre les mesures.</t>
  </si>
  <si>
    <t>Une série de mesures  est effectuée avec des temps de position de source  croissants (allant de 0,1 s à 60 s) en integrant dans la mesure le temps de transit (start avant la sortie de source)</t>
  </si>
  <si>
    <t>Temps d'arrêts programmé (s)</t>
  </si>
  <si>
    <r>
      <t xml:space="preserve">Différentes distances d'ejection  sont utuilisés avec des pas de </t>
    </r>
    <r>
      <rPr>
        <b/>
        <sz val="12"/>
        <color rgb="FFFF0000"/>
        <rFont val="Georgia"/>
        <family val="1"/>
      </rPr>
      <t>5 mm</t>
    </r>
    <r>
      <rPr>
        <sz val="12"/>
        <color theme="1"/>
        <rFont val="Georgia"/>
        <family val="1"/>
      </rPr>
      <t xml:space="preserve">, sauf autour de 1135 mm (on réduit les pas à </t>
    </r>
    <r>
      <rPr>
        <b/>
        <sz val="12"/>
        <color rgb="FFFF0000"/>
        <rFont val="Georgia"/>
        <family val="1"/>
      </rPr>
      <t>2 mm et 1mm</t>
    </r>
    <r>
      <rPr>
        <sz val="12"/>
        <color theme="1"/>
        <rFont val="Georgia"/>
        <family val="1"/>
      </rPr>
      <t>).</t>
    </r>
  </si>
  <si>
    <r>
      <rPr>
        <b/>
        <u/>
        <sz val="12"/>
        <color theme="1"/>
        <rFont val="Georgia"/>
        <family val="1"/>
      </rPr>
      <t>Tolérance:</t>
    </r>
    <r>
      <rPr>
        <sz val="12"/>
        <color theme="1"/>
        <rFont val="Georgia"/>
        <family val="1"/>
      </rPr>
      <t xml:space="preserve"> Position d'isosensibilité de référence :1135mm; Zone Homogène doit être supérieure aux dimmenssions de la source soit </t>
    </r>
    <r>
      <rPr>
        <b/>
        <sz val="12"/>
        <color rgb="FFFF0000"/>
        <rFont val="Georgia"/>
        <family val="1"/>
      </rPr>
      <t xml:space="preserve">4,6 </t>
    </r>
    <r>
      <rPr>
        <sz val="12"/>
        <color theme="1"/>
        <rFont val="Georgia"/>
        <family val="1"/>
      </rPr>
      <t>mm</t>
    </r>
  </si>
  <si>
    <t>Plan: QA_IsosendibiliteChbrePuit</t>
  </si>
  <si>
    <t>fonction de transit  REF (dec 2022)</t>
  </si>
  <si>
    <t>Ratio de REF (dec 2022)</t>
  </si>
  <si>
    <t>*Je pense que si on change de chambre puit ca ne marche plus pour verifier la constance car on utilise une charge et si la sensibilité de l'instrument de mesure change le resultats ne peut pas être contant: je propose donc d'utiliser plutôt le rapport entre le nb de charge collecté pour 60s (sans tps de transit) et Offset_60s</t>
  </si>
  <si>
    <t>Ratio de REF (JJ/MM/AAAA)</t>
  </si>
  <si>
    <t>Ratio: (nC_60s/Offset_60s)/activité du jour (nC/GBq)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</si>
</sst>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00"/>
    <numFmt numFmtId="165" formatCode="0.0"/>
    <numFmt numFmtId="166" formatCode="d/m/yy\ h:mm;@"/>
  </numFmts>
  <fonts count="19" x14ac:knownFonts="1">
    <font>
      <sz val="12"/>
      <color theme="1"/>
      <name val="Calibri"/>
      <family val="2"/>
      <scheme val="minor"/>
    </font>
    <font>
      <sz val="12"/>
      <color theme="1"/>
      <name val="Georgia"/>
      <family val="1"/>
    </font>
    <font>
      <b/>
      <sz val="16"/>
      <color theme="1"/>
      <name val="Georgia"/>
      <family val="1"/>
    </font>
    <font>
      <b/>
      <u/>
      <sz val="14"/>
      <color theme="1"/>
      <name val="Georgia"/>
      <family val="1"/>
    </font>
    <font>
      <b/>
      <sz val="12"/>
      <color theme="1"/>
      <name val="Georgia"/>
      <family val="1"/>
    </font>
    <font>
      <b/>
      <u/>
      <sz val="12"/>
      <color theme="1"/>
      <name val="Georgia"/>
      <family val="1"/>
    </font>
    <font>
      <b/>
      <sz val="14"/>
      <color theme="1"/>
      <name val="Georgia"/>
      <family val="1"/>
    </font>
    <font>
      <sz val="8"/>
      <name val="Calibri"/>
      <family val="2"/>
      <scheme val="minor"/>
    </font>
    <font>
      <sz val="12"/>
      <color theme="1"/>
      <name val="Calibri"/>
      <family val="2"/>
      <scheme val="minor"/>
    </font>
    <font>
      <sz val="12"/>
      <color rgb="FFFF0000"/>
      <name val="Georgia"/>
      <family val="1"/>
    </font>
    <font>
      <sz val="12"/>
      <color theme="0"/>
      <name val="Georgia"/>
      <family val="1"/>
    </font>
    <font>
      <sz val="12"/>
      <color theme="0"/>
      <name val="Calibri"/>
      <family val="2"/>
      <scheme val="minor"/>
    </font>
    <font>
      <b/>
      <sz val="12"/>
      <color rgb="FFFF0000"/>
      <name val="Georgia"/>
      <family val="1"/>
    </font>
    <font>
      <b/>
      <u/>
      <sz val="14"/>
      <color rgb="FFFF0000"/>
      <name val="Georgia"/>
      <family val="1"/>
    </font>
    <font>
      <b/>
      <sz val="11"/>
      <color indexed="81"/>
      <name val="Tahoma"/>
      <family val="2"/>
    </font>
    <font>
      <sz val="11"/>
      <color indexed="81"/>
      <name val="Tahoma"/>
      <family val="2"/>
    </font>
    <font>
      <sz val="9"/>
      <color indexed="81"/>
      <name val="Tahoma"/>
      <family val="2"/>
    </font>
    <font>
      <b/>
      <sz val="9"/>
      <color indexed="81"/>
      <name val="Tahoma"/>
      <family val="2"/>
    </font>
    <font>
      <sz val="12"/>
      <color indexed="81"/>
      <name val="Tahoma"/>
      <family val="2"/>
    </font>
  </fonts>
  <fills count="9">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7" tint="0.79998168889431442"/>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9" fontId="8" fillId="0" borderId="0" applyFont="0" applyFill="0" applyBorder="0" applyAlignment="0" applyProtection="0"/>
    <xf numFmtId="43" fontId="8" fillId="0" borderId="0" applyFont="0" applyFill="0" applyBorder="0" applyAlignment="0" applyProtection="0"/>
  </cellStyleXfs>
  <cellXfs count="195">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6" fillId="0" borderId="0" xfId="0" applyFont="1" applyAlignment="1">
      <alignment vertical="center"/>
    </xf>
    <xf numFmtId="0" fontId="0" fillId="0" borderId="0" xfId="0" applyFill="1" applyBorder="1" applyAlignment="1"/>
    <xf numFmtId="0" fontId="0" fillId="0" borderId="0" xfId="0" applyFill="1" applyBorder="1" applyAlignment="1">
      <alignment vertical="center"/>
    </xf>
    <xf numFmtId="0" fontId="1" fillId="0" borderId="0" xfId="0" applyFont="1" applyFill="1" applyBorder="1" applyAlignment="1">
      <alignment vertical="center"/>
    </xf>
    <xf numFmtId="0" fontId="4"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left" vertical="center" wrapText="1"/>
    </xf>
    <xf numFmtId="0" fontId="2" fillId="3" borderId="0" xfId="0" applyFont="1" applyFill="1" applyAlignment="1">
      <alignment horizontal="center" vertical="center"/>
    </xf>
    <xf numFmtId="9" fontId="0" fillId="0" borderId="0" xfId="1" applyFont="1" applyAlignment="1">
      <alignment horizontal="center" vertical="center"/>
    </xf>
    <xf numFmtId="0" fontId="4" fillId="0" borderId="0" xfId="0" applyFont="1" applyFill="1" applyBorder="1" applyAlignment="1">
      <alignment horizontal="center" vertical="center"/>
    </xf>
    <xf numFmtId="0" fontId="0" fillId="0" borderId="0" xfId="0" applyAlignment="1"/>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wrapText="1"/>
    </xf>
    <xf numFmtId="0" fontId="3" fillId="2" borderId="0" xfId="0" applyFont="1" applyFill="1" applyAlignment="1">
      <alignment horizontal="left" vertical="center"/>
    </xf>
    <xf numFmtId="0" fontId="1" fillId="0" borderId="5"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3" fillId="0" borderId="0" xfId="0" applyFont="1" applyFill="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Fill="1" applyBorder="1" applyAlignment="1">
      <alignment horizontal="center" vertical="center"/>
    </xf>
    <xf numFmtId="0" fontId="0" fillId="0" borderId="0" xfId="0" applyBorder="1"/>
    <xf numFmtId="0" fontId="11" fillId="0" borderId="0" xfId="0" applyFont="1" applyBorder="1"/>
    <xf numFmtId="0" fontId="10"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0" fillId="0" borderId="0" xfId="0" applyFill="1"/>
    <xf numFmtId="0" fontId="2" fillId="0" borderId="0" xfId="0" applyFont="1" applyFill="1" applyAlignment="1">
      <alignment horizontal="center" vertical="center"/>
    </xf>
    <xf numFmtId="0" fontId="0" fillId="0" borderId="0" xfId="0" applyFill="1" applyAlignment="1">
      <alignment horizontal="center" vertical="center"/>
    </xf>
    <xf numFmtId="165" fontId="1" fillId="0" borderId="32" xfId="0" applyNumberFormat="1" applyFont="1" applyBorder="1" applyAlignment="1">
      <alignment horizontal="center" vertical="center"/>
    </xf>
    <xf numFmtId="0" fontId="5" fillId="0" borderId="0" xfId="0" applyFont="1" applyAlignment="1">
      <alignment vertical="center" wrapText="1"/>
    </xf>
    <xf numFmtId="0" fontId="1" fillId="0" borderId="0" xfId="0" applyFont="1" applyFill="1" applyBorder="1" applyAlignment="1">
      <alignment horizontal="center"/>
    </xf>
    <xf numFmtId="2" fontId="1" fillId="0" borderId="0" xfId="0" applyNumberFormat="1" applyFont="1" applyFill="1" applyBorder="1" applyAlignment="1">
      <alignment horizontal="center" vertical="center"/>
    </xf>
    <xf numFmtId="43" fontId="1" fillId="0" borderId="0" xfId="2" applyFont="1" applyFill="1" applyBorder="1" applyAlignment="1">
      <alignment vertical="center"/>
    </xf>
    <xf numFmtId="10" fontId="1" fillId="0" borderId="0" xfId="1" applyNumberFormat="1" applyFont="1" applyFill="1" applyBorder="1" applyAlignment="1">
      <alignment vertical="center"/>
    </xf>
    <xf numFmtId="2" fontId="1" fillId="0" borderId="0" xfId="0" applyNumberFormat="1" applyFont="1" applyAlignment="1">
      <alignment horizontal="center" vertical="center"/>
    </xf>
    <xf numFmtId="2" fontId="1" fillId="0" borderId="22" xfId="0" applyNumberFormat="1" applyFont="1" applyBorder="1" applyAlignment="1">
      <alignment vertical="center"/>
    </xf>
    <xf numFmtId="2" fontId="1" fillId="0" borderId="24" xfId="0" applyNumberFormat="1" applyFont="1" applyBorder="1" applyAlignment="1">
      <alignment vertical="center"/>
    </xf>
    <xf numFmtId="2" fontId="1" fillId="0" borderId="24" xfId="1" applyNumberFormat="1" applyFont="1" applyBorder="1" applyAlignment="1">
      <alignment vertical="center"/>
    </xf>
    <xf numFmtId="165" fontId="1" fillId="8" borderId="32" xfId="0" applyNumberFormat="1" applyFont="1" applyFill="1" applyBorder="1" applyAlignment="1">
      <alignment horizontal="center" vertical="center"/>
    </xf>
    <xf numFmtId="0" fontId="1" fillId="8" borderId="28" xfId="0" applyFont="1" applyFill="1" applyBorder="1" applyAlignment="1">
      <alignment horizontal="center"/>
    </xf>
    <xf numFmtId="0" fontId="1" fillId="8" borderId="14" xfId="0" applyFont="1" applyFill="1" applyBorder="1" applyAlignment="1">
      <alignment horizontal="center"/>
    </xf>
    <xf numFmtId="0" fontId="1" fillId="8" borderId="40" xfId="0" applyFont="1" applyFill="1" applyBorder="1" applyAlignment="1">
      <alignment horizontal="center"/>
    </xf>
    <xf numFmtId="0" fontId="1" fillId="8" borderId="13" xfId="0" applyFont="1" applyFill="1" applyBorder="1" applyAlignment="1">
      <alignment horizontal="center" vertical="center"/>
    </xf>
    <xf numFmtId="0" fontId="1" fillId="8" borderId="25" xfId="0" applyFont="1" applyFill="1" applyBorder="1" applyAlignment="1">
      <alignment horizontal="center" vertical="center"/>
    </xf>
    <xf numFmtId="0" fontId="1" fillId="8" borderId="27" xfId="0" applyFont="1" applyFill="1" applyBorder="1" applyAlignment="1">
      <alignment horizontal="center" vertical="center"/>
    </xf>
    <xf numFmtId="0" fontId="1" fillId="8" borderId="26"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4"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46" xfId="0" applyFont="1" applyFill="1" applyBorder="1" applyAlignment="1">
      <alignment horizontal="center" vertical="center"/>
    </xf>
    <xf numFmtId="0" fontId="1" fillId="4" borderId="47" xfId="0" applyFont="1" applyFill="1" applyBorder="1" applyAlignment="1">
      <alignment horizontal="center" vertical="center"/>
    </xf>
    <xf numFmtId="0" fontId="1" fillId="4" borderId="37" xfId="0" applyFont="1" applyFill="1" applyBorder="1" applyAlignment="1">
      <alignment vertical="center"/>
    </xf>
    <xf numFmtId="0" fontId="1" fillId="4" borderId="29" xfId="0" applyFont="1" applyFill="1" applyBorder="1" applyAlignment="1">
      <alignment horizontal="center" vertical="center"/>
    </xf>
    <xf numFmtId="0" fontId="1" fillId="4" borderId="19" xfId="0" applyFont="1" applyFill="1" applyBorder="1" applyAlignment="1">
      <alignment horizontal="center" vertical="center"/>
    </xf>
    <xf numFmtId="0" fontId="1" fillId="8" borderId="0" xfId="0" applyFont="1" applyFill="1" applyAlignment="1">
      <alignment horizontal="center" vertical="center"/>
    </xf>
    <xf numFmtId="166" fontId="1" fillId="0" borderId="0" xfId="0" applyNumberFormat="1" applyFont="1" applyAlignment="1">
      <alignment vertical="center"/>
    </xf>
    <xf numFmtId="165" fontId="1" fillId="0" borderId="0" xfId="0" applyNumberFormat="1" applyFont="1" applyAlignment="1">
      <alignment horizontal="center" vertical="center"/>
    </xf>
    <xf numFmtId="166" fontId="1" fillId="8" borderId="0" xfId="0" applyNumberFormat="1" applyFont="1" applyFill="1" applyAlignment="1">
      <alignment horizontal="center" vertical="center"/>
    </xf>
    <xf numFmtId="0" fontId="1" fillId="4" borderId="30" xfId="0" applyFont="1" applyFill="1" applyBorder="1" applyAlignment="1">
      <alignment horizontal="center" vertical="center"/>
    </xf>
    <xf numFmtId="2" fontId="1" fillId="8" borderId="23" xfId="0" applyNumberFormat="1" applyFont="1" applyFill="1" applyBorder="1" applyAlignment="1">
      <alignment vertical="center"/>
    </xf>
    <xf numFmtId="165" fontId="1" fillId="8" borderId="42" xfId="0" applyNumberFormat="1" applyFont="1" applyFill="1" applyBorder="1" applyAlignment="1">
      <alignment horizontal="center" vertical="center"/>
    </xf>
    <xf numFmtId="165" fontId="1" fillId="8" borderId="38"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0" borderId="5" xfId="0" applyNumberFormat="1" applyFont="1" applyBorder="1" applyAlignment="1">
      <alignment horizontal="center" vertical="center"/>
    </xf>
    <xf numFmtId="165" fontId="1" fillId="8" borderId="44" xfId="0" applyNumberFormat="1" applyFont="1" applyFill="1" applyBorder="1" applyAlignment="1">
      <alignment horizontal="center" vertical="center"/>
    </xf>
    <xf numFmtId="165" fontId="1" fillId="0" borderId="44" xfId="0" applyNumberFormat="1" applyFont="1" applyBorder="1" applyAlignment="1">
      <alignment horizontal="center" vertical="center"/>
    </xf>
    <xf numFmtId="0" fontId="1" fillId="4" borderId="51" xfId="0" applyFont="1" applyFill="1" applyBorder="1" applyAlignment="1">
      <alignment vertical="center"/>
    </xf>
    <xf numFmtId="0" fontId="1" fillId="4" borderId="6" xfId="0" applyFont="1" applyFill="1" applyBorder="1" applyAlignment="1">
      <alignment horizontal="center" vertical="center"/>
    </xf>
    <xf numFmtId="0" fontId="1" fillId="4" borderId="38" xfId="0" applyFont="1" applyFill="1" applyBorder="1" applyAlignment="1">
      <alignment vertical="center"/>
    </xf>
    <xf numFmtId="165" fontId="1" fillId="8" borderId="52" xfId="0" applyNumberFormat="1" applyFont="1" applyFill="1" applyBorder="1" applyAlignment="1">
      <alignment horizontal="center" vertical="center"/>
    </xf>
    <xf numFmtId="0" fontId="1" fillId="4" borderId="3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1" fillId="0" borderId="5" xfId="0" applyFont="1" applyBorder="1" applyAlignment="1">
      <alignment horizontal="center" vertical="center"/>
    </xf>
    <xf numFmtId="164" fontId="1" fillId="7" borderId="1" xfId="0" applyNumberFormat="1" applyFont="1" applyFill="1" applyBorder="1" applyAlignment="1">
      <alignment horizontal="center" vertical="center"/>
    </xf>
    <xf numFmtId="165" fontId="1" fillId="7" borderId="28" xfId="0" applyNumberFormat="1" applyFont="1" applyFill="1" applyBorder="1" applyAlignment="1">
      <alignment horizontal="center" vertical="center"/>
    </xf>
    <xf numFmtId="165" fontId="1" fillId="7" borderId="14" xfId="0" applyNumberFormat="1" applyFont="1" applyFill="1" applyBorder="1" applyAlignment="1">
      <alignment horizontal="center" vertical="center"/>
    </xf>
    <xf numFmtId="165" fontId="1" fillId="7" borderId="40" xfId="0" applyNumberFormat="1" applyFont="1" applyFill="1" applyBorder="1" applyAlignment="1">
      <alignment horizontal="center" vertical="center"/>
    </xf>
    <xf numFmtId="165" fontId="1" fillId="0" borderId="0" xfId="0" applyNumberFormat="1"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4" borderId="30"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3" fillId="2" borderId="0" xfId="0" applyFont="1" applyFill="1" applyAlignment="1">
      <alignment horizontal="left" vertical="center"/>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0" xfId="0" applyFont="1" applyAlignment="1">
      <alignment horizontal="left"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2" fillId="0" borderId="3" xfId="0" applyFont="1" applyBorder="1" applyAlignment="1">
      <alignment horizontal="center" vertical="center"/>
    </xf>
    <xf numFmtId="0" fontId="12" fillId="0" borderId="33" xfId="0" applyFont="1" applyBorder="1" applyAlignment="1">
      <alignment horizontal="center" vertical="center"/>
    </xf>
    <xf numFmtId="0" fontId="1" fillId="4" borderId="45" xfId="0" applyFont="1" applyFill="1" applyBorder="1" applyAlignment="1">
      <alignment horizontal="center" vertical="center"/>
    </xf>
    <xf numFmtId="0" fontId="1" fillId="4" borderId="46" xfId="0" applyFont="1" applyFill="1" applyBorder="1" applyAlignment="1">
      <alignment horizontal="center" vertical="center"/>
    </xf>
    <xf numFmtId="0" fontId="1" fillId="0" borderId="26" xfId="0" applyFont="1" applyBorder="1" applyAlignment="1">
      <alignment horizontal="center" vertical="center"/>
    </xf>
    <xf numFmtId="0" fontId="1" fillId="0" borderId="39" xfId="0" applyFont="1" applyBorder="1" applyAlignment="1">
      <alignment horizontal="center" vertical="center"/>
    </xf>
    <xf numFmtId="0" fontId="2" fillId="3" borderId="0" xfId="0" applyFont="1" applyFill="1" applyAlignment="1">
      <alignment horizontal="center" vertical="center"/>
    </xf>
    <xf numFmtId="0" fontId="1" fillId="0" borderId="0" xfId="0" applyFont="1" applyAlignment="1">
      <alignment horizontal="left" vertical="center"/>
    </xf>
    <xf numFmtId="14"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9" fillId="0" borderId="0" xfId="0" applyFont="1" applyAlignment="1">
      <alignment horizontal="left" vertical="center" wrapText="1"/>
    </xf>
    <xf numFmtId="0" fontId="1" fillId="0" borderId="0" xfId="0" applyFont="1" applyBorder="1" applyAlignment="1">
      <alignment horizontal="center" vertical="center"/>
    </xf>
    <xf numFmtId="165" fontId="1" fillId="0" borderId="49" xfId="0" applyNumberFormat="1" applyFont="1" applyBorder="1" applyAlignment="1">
      <alignment horizontal="center" vertical="center" wrapText="1"/>
    </xf>
    <xf numFmtId="165" fontId="1" fillId="0" borderId="50" xfId="0" applyNumberFormat="1" applyFont="1" applyBorder="1" applyAlignment="1">
      <alignment horizontal="center" vertical="center" wrapText="1"/>
    </xf>
    <xf numFmtId="0" fontId="1" fillId="4" borderId="22"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39"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28" xfId="0" applyFont="1" applyFill="1" applyBorder="1" applyAlignment="1">
      <alignment horizontal="center" vertical="center"/>
    </xf>
    <xf numFmtId="0" fontId="9" fillId="0" borderId="0" xfId="0" applyFont="1" applyFill="1" applyAlignment="1">
      <alignment horizontal="left" vertical="center"/>
    </xf>
    <xf numFmtId="0" fontId="13" fillId="0" borderId="0" xfId="0" applyFont="1" applyFill="1" applyAlignment="1">
      <alignment horizontal="left" vertical="center"/>
    </xf>
    <xf numFmtId="0" fontId="1" fillId="0" borderId="0" xfId="0" applyFont="1" applyFill="1" applyAlignment="1">
      <alignment horizontal="left" vertical="center"/>
    </xf>
    <xf numFmtId="0" fontId="1" fillId="4" borderId="19"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35" xfId="0" applyFont="1" applyFill="1" applyBorder="1" applyAlignment="1">
      <alignment horizontal="center" vertical="center"/>
    </xf>
    <xf numFmtId="2" fontId="1" fillId="0" borderId="0" xfId="0" applyNumberFormat="1" applyFont="1" applyFill="1" applyBorder="1" applyAlignment="1">
      <alignment horizontal="center" vertical="center"/>
    </xf>
    <xf numFmtId="165" fontId="1" fillId="0" borderId="20" xfId="0" applyNumberFormat="1" applyFont="1" applyFill="1" applyBorder="1" applyAlignment="1">
      <alignment horizontal="center" vertical="center"/>
    </xf>
    <xf numFmtId="165" fontId="1" fillId="0" borderId="35" xfId="0" applyNumberFormat="1" applyFont="1" applyFill="1" applyBorder="1" applyAlignment="1">
      <alignment horizontal="center" vertical="center"/>
    </xf>
    <xf numFmtId="165" fontId="1" fillId="0" borderId="20" xfId="2" applyNumberFormat="1" applyFont="1" applyFill="1" applyBorder="1" applyAlignment="1">
      <alignment horizontal="center" vertical="center"/>
    </xf>
    <xf numFmtId="165" fontId="1" fillId="0" borderId="35" xfId="2" applyNumberFormat="1"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7"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31" xfId="0" applyFont="1" applyFill="1" applyBorder="1" applyAlignment="1">
      <alignment horizontal="center" vertical="center"/>
    </xf>
    <xf numFmtId="164" fontId="1" fillId="0" borderId="10"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4" borderId="29" xfId="0" applyFont="1" applyFill="1" applyBorder="1" applyAlignment="1">
      <alignment horizontal="center" vertical="center"/>
    </xf>
    <xf numFmtId="0" fontId="1" fillId="4" borderId="30"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165" fontId="1" fillId="0" borderId="19"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35" xfId="0" applyNumberFormat="1" applyFont="1" applyBorder="1" applyAlignment="1">
      <alignment horizontal="center" vertical="center"/>
    </xf>
    <xf numFmtId="0" fontId="1" fillId="0" borderId="16" xfId="0" applyFont="1" applyBorder="1" applyAlignment="1">
      <alignment horizontal="center" vertical="center"/>
    </xf>
    <xf numFmtId="164" fontId="4" fillId="6" borderId="19" xfId="0" applyNumberFormat="1" applyFont="1" applyFill="1" applyBorder="1" applyAlignment="1">
      <alignment horizontal="center" vertical="center"/>
    </xf>
    <xf numFmtId="164" fontId="4" fillId="6" borderId="20" xfId="0" applyNumberFormat="1" applyFont="1" applyFill="1" applyBorder="1" applyAlignment="1">
      <alignment horizontal="center" vertical="center"/>
    </xf>
    <xf numFmtId="164" fontId="4" fillId="6" borderId="35" xfId="0" applyNumberFormat="1"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35" xfId="0" applyFont="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37"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41" xfId="0" applyFont="1" applyFill="1" applyBorder="1" applyAlignment="1">
      <alignment horizontal="center" vertical="center"/>
    </xf>
    <xf numFmtId="0" fontId="1" fillId="5" borderId="7" xfId="0" applyFont="1" applyFill="1" applyBorder="1" applyAlignment="1">
      <alignment horizontal="center" vertical="center" wrapText="1"/>
    </xf>
    <xf numFmtId="0" fontId="1" fillId="5" borderId="8" xfId="0" applyFont="1" applyFill="1" applyBorder="1" applyAlignment="1">
      <alignment horizontal="center" vertical="center" wrapText="1"/>
    </xf>
    <xf numFmtId="164" fontId="1" fillId="0" borderId="53"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4" borderId="11" xfId="0" applyFont="1" applyFill="1" applyBorder="1" applyAlignment="1">
      <alignment horizontal="center" vertical="center" wrapText="1"/>
    </xf>
    <xf numFmtId="0" fontId="1" fillId="4" borderId="17" xfId="0" applyFont="1" applyFill="1" applyBorder="1" applyAlignment="1">
      <alignment horizontal="center" vertical="center" wrapText="1"/>
    </xf>
    <xf numFmtId="165" fontId="1" fillId="8" borderId="3" xfId="0" applyNumberFormat="1" applyFont="1" applyFill="1" applyBorder="1" applyAlignment="1">
      <alignment horizontal="center" vertical="center"/>
    </xf>
    <xf numFmtId="165" fontId="1" fillId="8" borderId="21" xfId="0" applyNumberFormat="1" applyFont="1" applyFill="1" applyBorder="1" applyAlignment="1">
      <alignment horizontal="center" vertical="center"/>
    </xf>
    <xf numFmtId="165" fontId="1" fillId="8" borderId="43" xfId="0" applyNumberFormat="1" applyFont="1" applyFill="1" applyBorder="1" applyAlignment="1">
      <alignment horizontal="center" vertical="center"/>
    </xf>
    <xf numFmtId="165" fontId="1" fillId="8" borderId="41" xfId="0" applyNumberFormat="1" applyFont="1" applyFill="1" applyBorder="1" applyAlignment="1">
      <alignment horizontal="center" vertical="center"/>
    </xf>
    <xf numFmtId="0" fontId="1" fillId="4" borderId="12"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5" borderId="54" xfId="0" applyFont="1" applyFill="1" applyBorder="1" applyAlignment="1">
      <alignment horizontal="center" vertical="center" wrapText="1"/>
    </xf>
    <xf numFmtId="164" fontId="1" fillId="0" borderId="0" xfId="0" applyNumberFormat="1" applyFont="1" applyBorder="1" applyAlignment="1">
      <alignment vertical="center"/>
    </xf>
  </cellXfs>
  <cellStyles count="3">
    <cellStyle name="Milliers" xfId="2" builtinId="3"/>
    <cellStyle name="Normal" xfId="0" builtinId="0"/>
    <cellStyle name="Pourcentage" xfId="1" builtinId="5"/>
  </cellStyles>
  <dxfs count="10">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color auto="1"/>
      </font>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solidFill>
                  <a:schemeClr val="tx1"/>
                </a:solidFill>
                <a:latin typeface="Georgia" panose="02040502050405020303" pitchFamily="18" charset="0"/>
              </a:rPr>
              <a:t>Réponse</a:t>
            </a:r>
            <a:r>
              <a:rPr lang="fr-FR" baseline="0">
                <a:solidFill>
                  <a:schemeClr val="tx1"/>
                </a:solidFill>
                <a:latin typeface="Georgia" panose="02040502050405020303" pitchFamily="18" charset="0"/>
              </a:rPr>
              <a:t> de la chambre puits en fonction de la distance d'éjection de la source</a:t>
            </a:r>
            <a:endParaRPr lang="fr-FR">
              <a:solidFill>
                <a:schemeClr val="tx1"/>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'Volume iso chambre puits'!$A$25:$A$39</c:f>
              <c:numCache>
                <c:formatCode>General</c:formatCode>
                <c:ptCount val="15"/>
                <c:pt idx="0">
                  <c:v>1110</c:v>
                </c:pt>
                <c:pt idx="1">
                  <c:v>1115</c:v>
                </c:pt>
                <c:pt idx="2">
                  <c:v>1120</c:v>
                </c:pt>
                <c:pt idx="3">
                  <c:v>1125</c:v>
                </c:pt>
                <c:pt idx="4">
                  <c:v>1130</c:v>
                </c:pt>
                <c:pt idx="5">
                  <c:v>1132</c:v>
                </c:pt>
                <c:pt idx="6">
                  <c:v>1134</c:v>
                </c:pt>
                <c:pt idx="7">
                  <c:v>1135</c:v>
                </c:pt>
                <c:pt idx="8">
                  <c:v>1136</c:v>
                </c:pt>
                <c:pt idx="9">
                  <c:v>1138</c:v>
                </c:pt>
                <c:pt idx="10">
                  <c:v>1140</c:v>
                </c:pt>
                <c:pt idx="11">
                  <c:v>1145</c:v>
                </c:pt>
                <c:pt idx="12">
                  <c:v>1150</c:v>
                </c:pt>
                <c:pt idx="13">
                  <c:v>1155</c:v>
                </c:pt>
                <c:pt idx="14">
                  <c:v>1160</c:v>
                </c:pt>
              </c:numCache>
            </c:numRef>
          </c:xVal>
          <c:yVal>
            <c:numRef>
              <c:f>'Volume iso chambre puits'!$E$25:$E$39</c:f>
              <c:numCache>
                <c:formatCode>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2-880C-4982-BC84-AD54DF2EBFB2}"/>
            </c:ext>
          </c:extLst>
        </c:ser>
        <c:dLbls>
          <c:showLegendKey val="0"/>
          <c:showVal val="0"/>
          <c:showCatName val="0"/>
          <c:showSerName val="0"/>
          <c:showPercent val="0"/>
          <c:showBubbleSize val="0"/>
        </c:dLbls>
        <c:axId val="184106368"/>
        <c:axId val="187803904"/>
      </c:scatterChart>
      <c:valAx>
        <c:axId val="184106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Distance d'éjection</a:t>
                </a:r>
                <a:r>
                  <a:rPr lang="fr-FR" sz="1200" baseline="0">
                    <a:solidFill>
                      <a:schemeClr val="tx1"/>
                    </a:solidFill>
                    <a:latin typeface="Georgia" panose="02040502050405020303" pitchFamily="18" charset="0"/>
                  </a:rPr>
                  <a:t> de la source (mm)</a:t>
                </a:r>
                <a:endParaRPr lang="fr-FR" sz="1200">
                  <a:solidFill>
                    <a:schemeClr val="tx1"/>
                  </a:solidFill>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803904"/>
        <c:crosses val="autoZero"/>
        <c:crossBetween val="midCat"/>
      </c:valAx>
      <c:valAx>
        <c:axId val="1878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Signal moyen mesuré (nC)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410636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solidFill>
                  <a:schemeClr val="tx1"/>
                </a:solidFill>
                <a:latin typeface="Georgia" panose="02040502050405020303" pitchFamily="18" charset="0"/>
              </a:rPr>
              <a:t>Variation de la charge</a:t>
            </a:r>
            <a:r>
              <a:rPr lang="fr-FR" baseline="0">
                <a:solidFill>
                  <a:schemeClr val="tx1"/>
                </a:solidFill>
                <a:latin typeface="Georgia" panose="02040502050405020303" pitchFamily="18" charset="0"/>
              </a:rPr>
              <a:t> collecté en fonction du temps d'arrêt programmé.</a:t>
            </a:r>
            <a:endParaRPr lang="fr-FR">
              <a:solidFill>
                <a:schemeClr val="tx1"/>
              </a:solidFill>
              <a:latin typeface="Georgia" panose="02040502050405020303" pitchFamily="18" charset="0"/>
            </a:endParaRPr>
          </a:p>
        </c:rich>
      </c:tx>
      <c:layout/>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'Exac temps d''arrêt'!$B$26:$B$55</c:f>
              <c:numCache>
                <c:formatCode>General</c:formatCode>
                <c:ptCount val="30"/>
                <c:pt idx="0">
                  <c:v>0.1</c:v>
                </c:pt>
                <c:pt idx="3">
                  <c:v>0.3</c:v>
                </c:pt>
                <c:pt idx="6">
                  <c:v>0.5</c:v>
                </c:pt>
                <c:pt idx="9">
                  <c:v>0.7</c:v>
                </c:pt>
                <c:pt idx="12">
                  <c:v>1</c:v>
                </c:pt>
                <c:pt idx="15">
                  <c:v>5</c:v>
                </c:pt>
                <c:pt idx="18">
                  <c:v>10</c:v>
                </c:pt>
                <c:pt idx="21">
                  <c:v>20</c:v>
                </c:pt>
                <c:pt idx="24">
                  <c:v>40</c:v>
                </c:pt>
                <c:pt idx="27">
                  <c:v>60</c:v>
                </c:pt>
              </c:numCache>
            </c:numRef>
          </c:xVal>
          <c:yVal>
            <c:numRef>
              <c:f>'Exac temps d''arrêt'!$C$26:$C$55</c:f>
              <c:numCache>
                <c:formatCode>General</c:formatCode>
                <c:ptCount val="30"/>
              </c:numCache>
            </c:numRef>
          </c:yVal>
          <c:smooth val="0"/>
          <c:extLst>
            <c:ext xmlns:c16="http://schemas.microsoft.com/office/drawing/2014/chart" uri="{C3380CC4-5D6E-409C-BE32-E72D297353CC}">
              <c16:uniqueId val="{00000000-8CD5-B844-8792-47C3AC928AA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trendline>
            <c:trendlineType val="linear"/>
            <c:dispRSqr val="0"/>
            <c:dispEq val="1"/>
            <c:trendlineLbl>
              <c:layout/>
              <c:numFmt formatCode="General" sourceLinked="0"/>
            </c:trendlineLbl>
          </c:trendline>
          <c:xVal>
            <c:numRef>
              <c:f>'Exac temps d''arrêt'!$B$26:$B$55</c:f>
              <c:numCache>
                <c:formatCode>General</c:formatCode>
                <c:ptCount val="30"/>
                <c:pt idx="0">
                  <c:v>0.1</c:v>
                </c:pt>
                <c:pt idx="3">
                  <c:v>0.3</c:v>
                </c:pt>
                <c:pt idx="6">
                  <c:v>0.5</c:v>
                </c:pt>
                <c:pt idx="9">
                  <c:v>0.7</c:v>
                </c:pt>
                <c:pt idx="12">
                  <c:v>1</c:v>
                </c:pt>
                <c:pt idx="15">
                  <c:v>5</c:v>
                </c:pt>
                <c:pt idx="18">
                  <c:v>10</c:v>
                </c:pt>
                <c:pt idx="21">
                  <c:v>20</c:v>
                </c:pt>
                <c:pt idx="24">
                  <c:v>40</c:v>
                </c:pt>
                <c:pt idx="27">
                  <c:v>60</c:v>
                </c:pt>
              </c:numCache>
            </c:numRef>
          </c:xVal>
          <c:yVal>
            <c:numRef>
              <c:f>'Exac temps d''arrêt'!$H$26:$H$55</c:f>
              <c:numCache>
                <c:formatCode>0.0</c:formatCode>
                <c:ptCount val="30"/>
                <c:pt idx="0">
                  <c:v>0</c:v>
                </c:pt>
                <c:pt idx="3">
                  <c:v>0</c:v>
                </c:pt>
                <c:pt idx="6">
                  <c:v>0</c:v>
                </c:pt>
                <c:pt idx="9">
                  <c:v>0</c:v>
                </c:pt>
                <c:pt idx="12">
                  <c:v>0</c:v>
                </c:pt>
                <c:pt idx="15">
                  <c:v>0</c:v>
                </c:pt>
                <c:pt idx="18">
                  <c:v>0</c:v>
                </c:pt>
                <c:pt idx="21">
                  <c:v>0</c:v>
                </c:pt>
                <c:pt idx="24">
                  <c:v>0</c:v>
                </c:pt>
                <c:pt idx="27">
                  <c:v>0</c:v>
                </c:pt>
              </c:numCache>
            </c:numRef>
          </c:yVal>
          <c:smooth val="0"/>
          <c:extLst>
            <c:ext xmlns:c16="http://schemas.microsoft.com/office/drawing/2014/chart" uri="{C3380CC4-5D6E-409C-BE32-E72D297353CC}">
              <c16:uniqueId val="{00000001-8CD5-B844-8792-47C3AC928AA7}"/>
            </c:ext>
          </c:extLst>
        </c:ser>
        <c:dLbls>
          <c:showLegendKey val="0"/>
          <c:showVal val="0"/>
          <c:showCatName val="0"/>
          <c:showSerName val="0"/>
          <c:showPercent val="0"/>
          <c:showBubbleSize val="0"/>
        </c:dLbls>
        <c:axId val="229036800"/>
        <c:axId val="229199872"/>
      </c:scatterChart>
      <c:valAx>
        <c:axId val="22903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Temps d'arrêt (s)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199872"/>
        <c:crosses val="autoZero"/>
        <c:crossBetween val="midCat"/>
      </c:valAx>
      <c:valAx>
        <c:axId val="22919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Charge collectée</a:t>
                </a:r>
                <a:r>
                  <a:rPr lang="fr-FR" sz="1200" baseline="0">
                    <a:solidFill>
                      <a:schemeClr val="tx1"/>
                    </a:solidFill>
                    <a:latin typeface="Georgia" panose="02040502050405020303" pitchFamily="18" charset="0"/>
                  </a:rPr>
                  <a:t> (nC)</a:t>
                </a:r>
                <a:endParaRPr lang="fr-FR" sz="1200">
                  <a:solidFill>
                    <a:schemeClr val="tx1"/>
                  </a:solidFill>
                  <a:latin typeface="Georgia" panose="02040502050405020303" pitchFamily="18" charset="0"/>
                </a:endParaRPr>
              </a:p>
            </c:rich>
          </c:tx>
          <c:layout>
            <c:manualLayout>
              <c:xMode val="edge"/>
              <c:yMode val="edge"/>
              <c:x val="1.6039900198983173E-2"/>
              <c:y val="0.3634793069658957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29036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solidFill>
                  <a:schemeClr val="tx1"/>
                </a:solidFill>
                <a:latin typeface="Georgia" panose="02040502050405020303" pitchFamily="18" charset="0"/>
              </a:rPr>
              <a:t>Courbe du facteur de transit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'Temps transit'!$A$27:$A$36</c:f>
              <c:numCache>
                <c:formatCode>General</c:formatCode>
                <c:ptCount val="10"/>
                <c:pt idx="0">
                  <c:v>0.1</c:v>
                </c:pt>
                <c:pt idx="1">
                  <c:v>0.3</c:v>
                </c:pt>
                <c:pt idx="2">
                  <c:v>0.5</c:v>
                </c:pt>
                <c:pt idx="3">
                  <c:v>0.7</c:v>
                </c:pt>
                <c:pt idx="4">
                  <c:v>1</c:v>
                </c:pt>
                <c:pt idx="5">
                  <c:v>5</c:v>
                </c:pt>
                <c:pt idx="6">
                  <c:v>10</c:v>
                </c:pt>
                <c:pt idx="7">
                  <c:v>20</c:v>
                </c:pt>
                <c:pt idx="8">
                  <c:v>40</c:v>
                </c:pt>
                <c:pt idx="9">
                  <c:v>60</c:v>
                </c:pt>
              </c:numCache>
            </c:numRef>
          </c:xVal>
          <c:yVal>
            <c:numRef>
              <c:f>'Temps transit'!$E$27:$E$36</c:f>
              <c:numCache>
                <c:formatCode>0.0</c:formatCode>
                <c:ptCount val="10"/>
              </c:numCache>
            </c:numRef>
          </c:yVal>
          <c:smooth val="0"/>
          <c:extLst>
            <c:ext xmlns:c16="http://schemas.microsoft.com/office/drawing/2014/chart" uri="{C3380CC4-5D6E-409C-BE32-E72D297353CC}">
              <c16:uniqueId val="{00000001-6CE6-D140-8AF5-D88F9141E514}"/>
            </c:ext>
          </c:extLst>
        </c:ser>
        <c:dLbls>
          <c:showLegendKey val="0"/>
          <c:showVal val="0"/>
          <c:showCatName val="0"/>
          <c:showSerName val="0"/>
          <c:showPercent val="0"/>
          <c:showBubbleSize val="0"/>
        </c:dLbls>
        <c:axId val="130818816"/>
        <c:axId val="130821120"/>
      </c:scatterChar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'Temps transit'!$A$27:$A$36</c:f>
              <c:numCache>
                <c:formatCode>General</c:formatCode>
                <c:ptCount val="10"/>
                <c:pt idx="0">
                  <c:v>0.1</c:v>
                </c:pt>
                <c:pt idx="1">
                  <c:v>0.3</c:v>
                </c:pt>
                <c:pt idx="2">
                  <c:v>0.5</c:v>
                </c:pt>
                <c:pt idx="3">
                  <c:v>0.7</c:v>
                </c:pt>
                <c:pt idx="4">
                  <c:v>1</c:v>
                </c:pt>
                <c:pt idx="5">
                  <c:v>5</c:v>
                </c:pt>
                <c:pt idx="6">
                  <c:v>10</c:v>
                </c:pt>
                <c:pt idx="7">
                  <c:v>20</c:v>
                </c:pt>
                <c:pt idx="8">
                  <c:v>40</c:v>
                </c:pt>
                <c:pt idx="9">
                  <c:v>60</c:v>
                </c:pt>
              </c:numCache>
            </c:numRef>
          </c:xVal>
          <c:yVal>
            <c:numRef>
              <c:f>'Temps transit'!$B$27:$B$36</c:f>
              <c:numCache>
                <c:formatCode>General</c:formatCode>
                <c:ptCount val="10"/>
              </c:numCache>
            </c:numRef>
          </c:yVal>
          <c:smooth val="1"/>
          <c:extLst>
            <c:ext xmlns:c16="http://schemas.microsoft.com/office/drawing/2014/chart" uri="{C3380CC4-5D6E-409C-BE32-E72D297353CC}">
              <c16:uniqueId val="{00000000-6CE6-D140-8AF5-D88F9141E514}"/>
            </c:ext>
          </c:extLst>
        </c:ser>
        <c:dLbls>
          <c:showLegendKey val="0"/>
          <c:showVal val="0"/>
          <c:showCatName val="0"/>
          <c:showSerName val="0"/>
          <c:showPercent val="0"/>
          <c:showBubbleSize val="0"/>
        </c:dLbls>
        <c:axId val="130818816"/>
        <c:axId val="130821120"/>
      </c:scatterChart>
      <c:valAx>
        <c:axId val="13081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Temps d'arrêt (s)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21120"/>
        <c:crosses val="autoZero"/>
        <c:crossBetween val="midCat"/>
      </c:valAx>
      <c:valAx>
        <c:axId val="13082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sz="1200">
                    <a:solidFill>
                      <a:schemeClr val="tx1"/>
                    </a:solidFill>
                    <a:latin typeface="Georgia" panose="02040502050405020303" pitchFamily="18" charset="0"/>
                  </a:rPr>
                  <a:t>Facteur du temps de transit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81881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28575</xdr:colOff>
      <xdr:row>24</xdr:row>
      <xdr:rowOff>1</xdr:rowOff>
    </xdr:from>
    <xdr:to>
      <xdr:col>18</xdr:col>
      <xdr:colOff>619126</xdr:colOff>
      <xdr:row>40</xdr:row>
      <xdr:rowOff>38101</xdr:rowOff>
    </xdr:to>
    <xdr:graphicFrame macro="">
      <xdr:nvGraphicFramePr>
        <xdr:cNvPr id="2" name="Graphique 1">
          <a:extLst>
            <a:ext uri="{FF2B5EF4-FFF2-40B4-BE49-F238E27FC236}">
              <a16:creationId xmlns:a16="http://schemas.microsoft.com/office/drawing/2014/main" id="{AB520436-3F21-594E-A7AB-C1B99A431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69638</xdr:colOff>
      <xdr:row>18</xdr:row>
      <xdr:rowOff>54431</xdr:rowOff>
    </xdr:from>
    <xdr:to>
      <xdr:col>22</xdr:col>
      <xdr:colOff>449035</xdr:colOff>
      <xdr:row>41</xdr:row>
      <xdr:rowOff>153684</xdr:rowOff>
    </xdr:to>
    <xdr:graphicFrame macro="">
      <xdr:nvGraphicFramePr>
        <xdr:cNvPr id="2" name="Graphique 1">
          <a:extLst>
            <a:ext uri="{FF2B5EF4-FFF2-40B4-BE49-F238E27FC236}">
              <a16:creationId xmlns:a16="http://schemas.microsoft.com/office/drawing/2014/main" id="{4E1ECCBA-2256-8E43-B270-A3315775B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390018</xdr:colOff>
      <xdr:row>1</xdr:row>
      <xdr:rowOff>143162</xdr:rowOff>
    </xdr:from>
    <xdr:to>
      <xdr:col>15</xdr:col>
      <xdr:colOff>771138</xdr:colOff>
      <xdr:row>16</xdr:row>
      <xdr:rowOff>414191</xdr:rowOff>
    </xdr:to>
    <xdr:pic>
      <xdr:nvPicPr>
        <xdr:cNvPr id="6" name="Image 5">
          <a:extLst>
            <a:ext uri="{FF2B5EF4-FFF2-40B4-BE49-F238E27FC236}">
              <a16:creationId xmlns:a16="http://schemas.microsoft.com/office/drawing/2014/main" id="{7342E0F3-2022-F047-8C25-D4850E324B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9563" y="466435"/>
          <a:ext cx="6200031" cy="3874655"/>
        </a:xfrm>
        <a:prstGeom prst="rect">
          <a:avLst/>
        </a:prstGeom>
      </xdr:spPr>
    </xdr:pic>
    <xdr:clientData/>
  </xdr:twoCellAnchor>
  <xdr:twoCellAnchor>
    <xdr:from>
      <xdr:col>8</xdr:col>
      <xdr:colOff>568449</xdr:colOff>
      <xdr:row>18</xdr:row>
      <xdr:rowOff>405370</xdr:rowOff>
    </xdr:from>
    <xdr:to>
      <xdr:col>15</xdr:col>
      <xdr:colOff>782616</xdr:colOff>
      <xdr:row>32</xdr:row>
      <xdr:rowOff>217096</xdr:rowOff>
    </xdr:to>
    <xdr:graphicFrame macro="">
      <xdr:nvGraphicFramePr>
        <xdr:cNvPr id="2" name="Graphique 1">
          <a:extLst>
            <a:ext uri="{FF2B5EF4-FFF2-40B4-BE49-F238E27FC236}">
              <a16:creationId xmlns:a16="http://schemas.microsoft.com/office/drawing/2014/main" id="{058CEA52-00C3-D445-9446-97B8E09DF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317500</xdr:colOff>
      <xdr:row>16</xdr:row>
      <xdr:rowOff>45358</xdr:rowOff>
    </xdr:from>
    <xdr:to>
      <xdr:col>4</xdr:col>
      <xdr:colOff>469013</xdr:colOff>
      <xdr:row>18</xdr:row>
      <xdr:rowOff>15119</xdr:rowOff>
    </xdr:to>
    <xdr:pic>
      <xdr:nvPicPr>
        <xdr:cNvPr id="5" name="Image 4">
          <a:extLst>
            <a:ext uri="{FF2B5EF4-FFF2-40B4-BE49-F238E27FC236}">
              <a16:creationId xmlns:a16="http://schemas.microsoft.com/office/drawing/2014/main" id="{E6E7B12F-0C8E-2390-003D-EC47681CA0A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0476" y="3280834"/>
          <a:ext cx="5397822" cy="90714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N29"/>
  <sheetViews>
    <sheetView workbookViewId="0">
      <selection activeCell="A13" sqref="A13:H13"/>
    </sheetView>
  </sheetViews>
  <sheetFormatPr baseColWidth="10" defaultRowHeight="15.75" x14ac:dyDescent="0.25"/>
  <cols>
    <col min="1" max="1" width="13.125" customWidth="1"/>
    <col min="2" max="2" width="14" customWidth="1"/>
    <col min="3" max="4" width="11.625" customWidth="1"/>
    <col min="5" max="5" width="12" customWidth="1"/>
    <col min="6" max="6" width="11.375" customWidth="1"/>
    <col min="7" max="7" width="11.5" customWidth="1"/>
    <col min="8" max="8" width="11.375" customWidth="1"/>
  </cols>
  <sheetData>
    <row r="1" spans="1:8" ht="20.25" x14ac:dyDescent="0.25">
      <c r="A1" s="116" t="s">
        <v>37</v>
      </c>
      <c r="B1" s="116"/>
      <c r="C1" s="116"/>
      <c r="D1" s="116"/>
      <c r="E1" s="116"/>
      <c r="F1" s="116"/>
      <c r="G1" s="116"/>
      <c r="H1" s="116"/>
    </row>
    <row r="2" spans="1:8" s="41" customFormat="1" ht="20.25" x14ac:dyDescent="0.25">
      <c r="A2" s="42"/>
      <c r="B2" s="42"/>
      <c r="C2" s="42"/>
      <c r="D2" s="42"/>
      <c r="E2" s="42"/>
      <c r="F2" s="42"/>
      <c r="G2" s="42"/>
      <c r="H2" s="42"/>
    </row>
    <row r="3" spans="1:8" s="41" customFormat="1" ht="20.25" x14ac:dyDescent="0.25">
      <c r="A3" s="42"/>
      <c r="B3" s="42"/>
      <c r="C3" s="42"/>
      <c r="D3" s="42"/>
      <c r="E3" s="42"/>
      <c r="F3" s="42"/>
      <c r="G3" s="42"/>
      <c r="H3" s="42"/>
    </row>
    <row r="4" spans="1:8" ht="0.75" customHeight="1" x14ac:dyDescent="0.25">
      <c r="A4" s="22"/>
      <c r="B4" s="22"/>
    </row>
    <row r="5" spans="1:8" ht="18" x14ac:dyDescent="0.25">
      <c r="A5" s="102" t="s">
        <v>18</v>
      </c>
      <c r="B5" s="102"/>
      <c r="C5" s="102"/>
      <c r="D5" s="16"/>
      <c r="E5" s="16"/>
      <c r="F5" s="16"/>
      <c r="G5" s="16"/>
      <c r="H5" s="16"/>
    </row>
    <row r="6" spans="1:8" s="41" customFormat="1" ht="18" x14ac:dyDescent="0.25">
      <c r="A6" s="31"/>
      <c r="B6" s="31"/>
      <c r="C6" s="31"/>
      <c r="D6" s="39"/>
      <c r="E6" s="39"/>
      <c r="F6" s="39"/>
      <c r="G6" s="39"/>
      <c r="H6" s="39"/>
    </row>
    <row r="7" spans="1:8" x14ac:dyDescent="0.25">
      <c r="A7" s="117" t="s">
        <v>17</v>
      </c>
      <c r="B7" s="117"/>
      <c r="C7" s="118"/>
      <c r="D7" s="119"/>
      <c r="E7" s="16"/>
      <c r="F7" s="16"/>
      <c r="G7" s="16"/>
      <c r="H7" s="16"/>
    </row>
    <row r="8" spans="1:8" x14ac:dyDescent="0.25">
      <c r="A8" s="117" t="s">
        <v>19</v>
      </c>
      <c r="B8" s="117"/>
      <c r="C8" s="119"/>
      <c r="D8" s="119"/>
      <c r="E8" s="16"/>
      <c r="F8" s="16"/>
      <c r="G8" s="16"/>
      <c r="H8" s="16"/>
    </row>
    <row r="9" spans="1:8" x14ac:dyDescent="0.25">
      <c r="A9" s="119"/>
      <c r="B9" s="119"/>
      <c r="C9" s="119"/>
      <c r="D9" s="119"/>
      <c r="E9" s="119"/>
      <c r="F9" s="119"/>
      <c r="G9" s="119"/>
      <c r="H9" s="119"/>
    </row>
    <row r="10" spans="1:8" ht="18" x14ac:dyDescent="0.25">
      <c r="A10" s="102" t="s">
        <v>1</v>
      </c>
      <c r="B10" s="102"/>
      <c r="C10" s="16"/>
      <c r="D10" s="16"/>
      <c r="E10" s="16"/>
      <c r="F10" s="16"/>
      <c r="G10" s="16"/>
      <c r="H10" s="16"/>
    </row>
    <row r="11" spans="1:8" s="41" customFormat="1" ht="18" x14ac:dyDescent="0.25">
      <c r="A11" s="31"/>
      <c r="B11" s="31"/>
      <c r="C11" s="39"/>
      <c r="D11" s="39"/>
      <c r="E11" s="39"/>
      <c r="F11" s="39"/>
      <c r="G11" s="39"/>
      <c r="H11" s="39"/>
    </row>
    <row r="12" spans="1:8" ht="17.100000000000001" customHeight="1" x14ac:dyDescent="0.25">
      <c r="A12" s="117" t="s">
        <v>2</v>
      </c>
      <c r="B12" s="117"/>
      <c r="C12" s="117"/>
      <c r="D12" s="117"/>
      <c r="E12" s="117"/>
      <c r="F12" s="117"/>
      <c r="G12" s="117"/>
      <c r="H12" s="117"/>
    </row>
    <row r="13" spans="1:8" ht="41.1" customHeight="1" x14ac:dyDescent="0.25">
      <c r="A13" s="120" t="s">
        <v>71</v>
      </c>
      <c r="B13" s="120"/>
      <c r="C13" s="120"/>
      <c r="D13" s="120"/>
      <c r="E13" s="120"/>
      <c r="F13" s="120"/>
      <c r="G13" s="120"/>
      <c r="H13" s="120"/>
    </row>
    <row r="14" spans="1:8" ht="18" customHeight="1" x14ac:dyDescent="0.25">
      <c r="A14" s="122" t="s">
        <v>69</v>
      </c>
      <c r="B14" s="122"/>
      <c r="C14" s="122"/>
      <c r="D14" s="122"/>
      <c r="E14" s="122"/>
      <c r="F14" s="122"/>
      <c r="G14" s="122"/>
      <c r="H14" s="122"/>
    </row>
    <row r="15" spans="1:8" ht="24" customHeight="1" x14ac:dyDescent="0.25">
      <c r="F15" s="16"/>
      <c r="G15" s="16"/>
      <c r="H15" s="16"/>
    </row>
    <row r="16" spans="1:8" ht="17.25" customHeight="1" x14ac:dyDescent="0.25">
      <c r="A16" s="120" t="s">
        <v>31</v>
      </c>
      <c r="B16" s="120"/>
      <c r="C16" s="120"/>
      <c r="D16" s="120"/>
      <c r="E16" s="120"/>
      <c r="F16" s="38"/>
      <c r="G16" s="38"/>
      <c r="H16" s="38"/>
    </row>
    <row r="17" spans="1:14" ht="20.25" customHeight="1" x14ac:dyDescent="0.25">
      <c r="A17" s="120"/>
      <c r="B17" s="120"/>
      <c r="C17" s="120"/>
      <c r="D17" s="120"/>
      <c r="E17" s="120"/>
      <c r="F17" s="120"/>
      <c r="G17" s="120"/>
      <c r="H17" s="120"/>
    </row>
    <row r="18" spans="1:14" ht="12.95" customHeight="1" x14ac:dyDescent="0.25">
      <c r="A18" s="121"/>
      <c r="B18" s="121"/>
      <c r="C18" s="121"/>
      <c r="D18" s="121"/>
      <c r="E18" s="121"/>
      <c r="F18" s="121"/>
      <c r="G18" s="121"/>
      <c r="H18" s="121"/>
    </row>
    <row r="19" spans="1:14" ht="18.95" customHeight="1" x14ac:dyDescent="0.25">
      <c r="A19" s="102" t="s">
        <v>3</v>
      </c>
      <c r="B19" s="102"/>
      <c r="C19" s="16"/>
      <c r="D19" s="16"/>
      <c r="E19" s="18"/>
      <c r="F19" s="18"/>
      <c r="G19" s="18"/>
      <c r="H19" s="18"/>
    </row>
    <row r="20" spans="1:14" s="41" customFormat="1" ht="18.95" customHeight="1" x14ac:dyDescent="0.25">
      <c r="A20" s="31"/>
      <c r="B20" s="31"/>
      <c r="C20" s="39"/>
      <c r="D20" s="39"/>
      <c r="E20" s="40"/>
      <c r="F20" s="40"/>
      <c r="G20" s="40"/>
      <c r="H20" s="40"/>
    </row>
    <row r="21" spans="1:14" ht="18" customHeight="1" thickBot="1" x14ac:dyDescent="0.3">
      <c r="A21" s="107" t="s">
        <v>29</v>
      </c>
      <c r="B21" s="107"/>
      <c r="C21" s="107"/>
      <c r="D21" s="16"/>
      <c r="E21" s="18"/>
      <c r="F21" s="18"/>
      <c r="G21" s="18"/>
      <c r="H21" s="18"/>
    </row>
    <row r="22" spans="1:14" ht="18" customHeight="1" x14ac:dyDescent="0.25">
      <c r="A22" s="108" t="s">
        <v>33</v>
      </c>
      <c r="B22" s="109"/>
      <c r="C22" s="110">
        <v>200</v>
      </c>
      <c r="D22" s="111"/>
      <c r="E22" s="18"/>
      <c r="F22" s="18"/>
      <c r="G22" s="18"/>
      <c r="H22" s="18"/>
    </row>
    <row r="23" spans="1:14" ht="30.95" customHeight="1" thickBot="1" x14ac:dyDescent="0.3">
      <c r="A23" s="103" t="s">
        <v>38</v>
      </c>
      <c r="B23" s="104"/>
      <c r="C23" s="105">
        <v>20</v>
      </c>
      <c r="D23" s="106"/>
      <c r="E23" s="18"/>
      <c r="F23" s="18"/>
      <c r="G23" s="18"/>
      <c r="H23" s="18"/>
    </row>
    <row r="24" spans="1:14" ht="12.95" customHeight="1" x14ac:dyDescent="0.25">
      <c r="A24" s="18"/>
      <c r="B24" s="18"/>
      <c r="C24" s="18"/>
      <c r="D24" s="18"/>
      <c r="E24" s="18"/>
      <c r="F24" s="18"/>
      <c r="G24" s="18"/>
      <c r="H24" s="18"/>
    </row>
    <row r="25" spans="1:14" ht="16.5" thickBot="1" x14ac:dyDescent="0.3"/>
    <row r="26" spans="1:14" ht="16.5" thickBot="1" x14ac:dyDescent="0.3">
      <c r="A26" s="112" t="s">
        <v>34</v>
      </c>
      <c r="B26" s="113"/>
      <c r="C26" s="67">
        <v>1</v>
      </c>
      <c r="D26" s="67">
        <v>2</v>
      </c>
      <c r="E26" s="67">
        <v>3</v>
      </c>
      <c r="F26" s="67">
        <v>4</v>
      </c>
      <c r="G26" s="68">
        <v>5</v>
      </c>
      <c r="H26" s="37"/>
      <c r="I26" s="37"/>
      <c r="J26" s="37"/>
      <c r="K26" s="37"/>
      <c r="L26" s="37"/>
      <c r="M26" s="36"/>
      <c r="N26" s="35"/>
    </row>
    <row r="27" spans="1:14" ht="18.75" customHeight="1" x14ac:dyDescent="0.25">
      <c r="A27" s="114" t="s">
        <v>39</v>
      </c>
      <c r="B27" s="115"/>
      <c r="C27" s="66">
        <v>200</v>
      </c>
      <c r="D27" s="66">
        <v>199.5</v>
      </c>
      <c r="E27" s="66">
        <v>199.5</v>
      </c>
      <c r="F27" s="66">
        <v>199.5</v>
      </c>
      <c r="G27" s="66">
        <v>199.5</v>
      </c>
      <c r="H27" s="30"/>
      <c r="I27" s="30"/>
      <c r="J27" s="30"/>
      <c r="K27" s="30"/>
      <c r="L27" s="30"/>
      <c r="M27" s="35"/>
      <c r="N27" s="35"/>
    </row>
    <row r="28" spans="1:14" ht="33.75" customHeight="1" thickBot="1" x14ac:dyDescent="0.3">
      <c r="A28" s="100" t="s">
        <v>40</v>
      </c>
      <c r="B28" s="101"/>
      <c r="C28" s="27">
        <f>C27-$C$22</f>
        <v>0</v>
      </c>
      <c r="D28" s="27">
        <f>D27-$C$22</f>
        <v>-0.5</v>
      </c>
      <c r="E28" s="91">
        <f t="shared" ref="E28:G28" si="0">E27-$C$22</f>
        <v>-0.5</v>
      </c>
      <c r="F28" s="91">
        <f t="shared" si="0"/>
        <v>-0.5</v>
      </c>
      <c r="G28" s="91">
        <f t="shared" si="0"/>
        <v>-0.5</v>
      </c>
      <c r="H28" s="30"/>
      <c r="I28" s="30"/>
      <c r="J28" s="30"/>
      <c r="K28" s="30"/>
      <c r="L28" s="30"/>
      <c r="M28" s="35"/>
      <c r="N28" s="35"/>
    </row>
    <row r="29" spans="1:14" x14ac:dyDescent="0.25">
      <c r="H29" s="35"/>
      <c r="I29" s="35"/>
      <c r="J29" s="35"/>
      <c r="K29" s="35"/>
      <c r="L29" s="35"/>
      <c r="M29" s="35"/>
      <c r="N29" s="35"/>
    </row>
  </sheetData>
  <mergeCells count="23">
    <mergeCell ref="A16:E16"/>
    <mergeCell ref="A18:H18"/>
    <mergeCell ref="A9:H9"/>
    <mergeCell ref="A10:B10"/>
    <mergeCell ref="A12:H12"/>
    <mergeCell ref="A13:H13"/>
    <mergeCell ref="A14:H14"/>
    <mergeCell ref="A17:H17"/>
    <mergeCell ref="A1:H1"/>
    <mergeCell ref="A5:C5"/>
    <mergeCell ref="A7:B7"/>
    <mergeCell ref="C7:D7"/>
    <mergeCell ref="A8:B8"/>
    <mergeCell ref="C8:D8"/>
    <mergeCell ref="A28:B28"/>
    <mergeCell ref="A19:B19"/>
    <mergeCell ref="A23:B23"/>
    <mergeCell ref="C23:D23"/>
    <mergeCell ref="A21:C21"/>
    <mergeCell ref="A22:B22"/>
    <mergeCell ref="C22:D22"/>
    <mergeCell ref="A26:B26"/>
    <mergeCell ref="A27:B27"/>
  </mergeCells>
  <conditionalFormatting sqref="C28:G28">
    <cfRule type="cellIs" dxfId="9" priority="1" operator="notBetween">
      <formula>-1</formula>
      <formula>1</formula>
    </cfRule>
    <cfRule type="cellIs" dxfId="8" priority="2" operator="between">
      <formula>-1</formula>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W41"/>
  <sheetViews>
    <sheetView workbookViewId="0">
      <selection activeCell="A11" sqref="A11:I11"/>
    </sheetView>
  </sheetViews>
  <sheetFormatPr baseColWidth="10" defaultRowHeight="15.75" x14ac:dyDescent="0.25"/>
  <cols>
    <col min="1" max="1" width="15.375" style="5" customWidth="1"/>
    <col min="2" max="2" width="10.5" style="5" customWidth="1"/>
    <col min="3" max="3" width="10.625" style="5" customWidth="1"/>
    <col min="4" max="5" width="10.125" style="5" customWidth="1"/>
    <col min="6" max="6" width="23.625" style="5" customWidth="1"/>
    <col min="7" max="7" width="24.125" style="5" customWidth="1"/>
    <col min="8" max="8" width="10.375" style="5" customWidth="1"/>
    <col min="9" max="11" width="10.875" style="5"/>
    <col min="12" max="13" width="10.875" style="2"/>
  </cols>
  <sheetData>
    <row r="1" spans="1:23" ht="24.95" customHeight="1" x14ac:dyDescent="0.25">
      <c r="A1" s="116" t="s">
        <v>20</v>
      </c>
      <c r="B1" s="116"/>
      <c r="C1" s="116"/>
      <c r="D1" s="116"/>
      <c r="E1" s="116"/>
      <c r="F1" s="116"/>
      <c r="G1" s="116"/>
      <c r="H1" s="116"/>
      <c r="I1" s="116"/>
    </row>
    <row r="2" spans="1:23" s="41" customFormat="1" ht="24.95" customHeight="1" x14ac:dyDescent="0.25">
      <c r="A2" s="42"/>
      <c r="B2" s="42"/>
      <c r="C2" s="42"/>
      <c r="D2" s="42"/>
      <c r="E2" s="42"/>
      <c r="F2" s="42"/>
      <c r="G2" s="42"/>
      <c r="H2" s="42"/>
      <c r="I2" s="42"/>
      <c r="J2" s="39"/>
      <c r="K2" s="39"/>
      <c r="L2" s="43"/>
      <c r="M2" s="43"/>
    </row>
    <row r="4" spans="1:23" ht="18" x14ac:dyDescent="0.25">
      <c r="A4" s="102" t="s">
        <v>18</v>
      </c>
      <c r="B4" s="102"/>
      <c r="C4" s="102"/>
    </row>
    <row r="5" spans="1:23" ht="18.95" customHeight="1" x14ac:dyDescent="0.25">
      <c r="A5" s="117" t="s">
        <v>17</v>
      </c>
      <c r="B5" s="117"/>
      <c r="C5" s="118"/>
      <c r="D5" s="119"/>
      <c r="E5" s="6"/>
      <c r="F5" s="6"/>
      <c r="G5" s="6"/>
      <c r="H5" s="6"/>
      <c r="I5" s="6"/>
    </row>
    <row r="6" spans="1:23" s="2" customFormat="1" ht="18.95" customHeight="1" x14ac:dyDescent="0.25">
      <c r="A6" s="117" t="s">
        <v>19</v>
      </c>
      <c r="B6" s="117"/>
      <c r="C6" s="119"/>
      <c r="D6" s="119"/>
      <c r="E6" s="6"/>
      <c r="F6" s="6"/>
      <c r="G6" s="6"/>
      <c r="H6" s="6"/>
      <c r="I6" s="6"/>
      <c r="J6" s="5"/>
      <c r="K6" s="5"/>
      <c r="L6" s="10"/>
      <c r="M6" s="10"/>
      <c r="N6" s="10"/>
      <c r="O6" s="10"/>
      <c r="P6" s="10"/>
      <c r="Q6"/>
    </row>
    <row r="7" spans="1:23" s="2" customFormat="1" ht="18.95" customHeight="1" x14ac:dyDescent="0.25">
      <c r="A7" s="117" t="s">
        <v>22</v>
      </c>
      <c r="B7" s="117"/>
      <c r="C7" s="118"/>
      <c r="D7" s="119"/>
      <c r="E7" s="6"/>
      <c r="F7" s="6"/>
      <c r="G7" s="6"/>
      <c r="H7" s="6"/>
      <c r="I7" s="6"/>
      <c r="J7" s="5"/>
      <c r="K7" s="5"/>
      <c r="L7" s="10"/>
      <c r="M7" s="10"/>
      <c r="N7" s="10"/>
      <c r="O7" s="10"/>
      <c r="P7" s="10"/>
      <c r="Q7"/>
    </row>
    <row r="8" spans="1:23" s="2" customFormat="1" ht="15.95" customHeight="1" x14ac:dyDescent="0.25">
      <c r="A8" s="119"/>
      <c r="B8" s="119"/>
      <c r="C8" s="119"/>
      <c r="D8" s="119"/>
      <c r="E8" s="119"/>
      <c r="F8" s="119"/>
      <c r="G8" s="119"/>
      <c r="H8" s="119"/>
      <c r="I8" s="119"/>
      <c r="J8" s="5"/>
      <c r="K8" s="5"/>
      <c r="L8" s="10"/>
      <c r="M8" s="10"/>
      <c r="N8" s="10"/>
      <c r="O8" s="10"/>
      <c r="P8" s="10"/>
      <c r="Q8"/>
    </row>
    <row r="9" spans="1:23" s="2" customFormat="1" ht="21" customHeight="1" x14ac:dyDescent="0.25">
      <c r="A9" s="102" t="s">
        <v>1</v>
      </c>
      <c r="B9" s="102"/>
      <c r="C9" s="5"/>
      <c r="D9" s="5"/>
      <c r="E9" s="5"/>
      <c r="F9" s="5"/>
      <c r="G9" s="5"/>
      <c r="H9" s="5"/>
      <c r="I9" s="5"/>
      <c r="J9" s="5"/>
      <c r="K9" s="5"/>
      <c r="L9" s="10"/>
      <c r="M9" s="10"/>
      <c r="N9" s="10"/>
      <c r="O9" s="10"/>
      <c r="P9" s="10"/>
      <c r="Q9"/>
    </row>
    <row r="10" spans="1:23" s="2" customFormat="1" ht="33" customHeight="1" x14ac:dyDescent="0.25">
      <c r="A10" s="117" t="s">
        <v>21</v>
      </c>
      <c r="B10" s="117"/>
      <c r="C10" s="117"/>
      <c r="D10" s="117"/>
      <c r="E10" s="117"/>
      <c r="F10" s="117"/>
      <c r="G10" s="117"/>
      <c r="H10" s="117"/>
      <c r="I10" s="117"/>
      <c r="J10" s="5"/>
      <c r="K10" s="5"/>
      <c r="L10" s="10"/>
      <c r="M10" s="10"/>
      <c r="N10" s="10"/>
      <c r="O10" s="10"/>
      <c r="P10" s="10"/>
      <c r="Q10"/>
    </row>
    <row r="11" spans="1:23" s="2" customFormat="1" ht="34.5" customHeight="1" x14ac:dyDescent="0.25">
      <c r="A11" s="120" t="s">
        <v>43</v>
      </c>
      <c r="B11" s="120"/>
      <c r="C11" s="120"/>
      <c r="D11" s="120"/>
      <c r="E11" s="120"/>
      <c r="F11" s="120"/>
      <c r="G11" s="120"/>
      <c r="H11" s="120"/>
      <c r="I11" s="120"/>
      <c r="J11" s="5"/>
      <c r="K11" s="5"/>
      <c r="L11" s="10"/>
      <c r="M11" s="10"/>
      <c r="N11" s="10"/>
      <c r="O11" s="10"/>
      <c r="P11" s="10"/>
      <c r="Q11"/>
    </row>
    <row r="12" spans="1:23" s="2" customFormat="1" ht="45.75" customHeight="1" x14ac:dyDescent="0.25">
      <c r="A12" s="120" t="s">
        <v>74</v>
      </c>
      <c r="B12" s="120"/>
      <c r="C12" s="120"/>
      <c r="D12" s="120"/>
      <c r="E12" s="120"/>
      <c r="F12" s="120"/>
      <c r="G12" s="120"/>
      <c r="H12" s="120"/>
      <c r="I12" s="120"/>
      <c r="J12" s="5"/>
      <c r="K12" s="5"/>
      <c r="N12"/>
      <c r="O12"/>
      <c r="P12"/>
      <c r="Q12"/>
    </row>
    <row r="13" spans="1:23" s="2" customFormat="1" ht="23.1" customHeight="1" x14ac:dyDescent="0.25">
      <c r="A13" s="120" t="s">
        <v>23</v>
      </c>
      <c r="B13" s="120"/>
      <c r="C13" s="120"/>
      <c r="D13" s="120"/>
      <c r="E13" s="120"/>
      <c r="F13" s="120"/>
      <c r="G13" s="120"/>
      <c r="H13" s="120"/>
      <c r="I13" s="120"/>
      <c r="J13" s="5"/>
      <c r="K13" s="5"/>
      <c r="N13"/>
      <c r="O13"/>
      <c r="P13"/>
      <c r="Q13"/>
    </row>
    <row r="14" spans="1:23" s="2" customFormat="1" ht="41.1" customHeight="1" x14ac:dyDescent="0.25">
      <c r="A14" s="120" t="s">
        <v>75</v>
      </c>
      <c r="B14" s="120"/>
      <c r="C14" s="120"/>
      <c r="D14" s="120"/>
      <c r="E14" s="120"/>
      <c r="F14" s="120"/>
      <c r="G14" s="120"/>
      <c r="H14" s="120"/>
      <c r="I14" s="120"/>
      <c r="J14" s="5"/>
      <c r="K14" s="5"/>
      <c r="N14"/>
      <c r="O14"/>
      <c r="P14"/>
      <c r="Q14"/>
    </row>
    <row r="15" spans="1:23" s="33" customFormat="1" ht="21.95" customHeight="1" x14ac:dyDescent="0.25">
      <c r="A15" s="45"/>
      <c r="B15" s="45"/>
      <c r="C15" s="45"/>
      <c r="D15" s="45"/>
      <c r="E15" s="45"/>
      <c r="F15" s="45"/>
      <c r="G15" s="45"/>
      <c r="H15" s="45"/>
      <c r="I15" s="45"/>
      <c r="J15" s="29"/>
      <c r="K15" s="29"/>
      <c r="N15"/>
      <c r="O15"/>
      <c r="P15"/>
      <c r="Q15"/>
      <c r="U15" s="32"/>
      <c r="V15" s="32"/>
      <c r="W15" s="32"/>
    </row>
    <row r="16" spans="1:23" s="33" customFormat="1" ht="21.95" customHeight="1" x14ac:dyDescent="0.25">
      <c r="A16" s="26" t="s">
        <v>29</v>
      </c>
      <c r="B16" s="26"/>
      <c r="C16" s="25"/>
      <c r="D16" s="25"/>
      <c r="E16" s="25"/>
      <c r="F16" s="25"/>
      <c r="G16" s="25"/>
      <c r="H16" s="25"/>
      <c r="I16" s="25"/>
      <c r="J16" s="29"/>
      <c r="K16" s="29"/>
      <c r="N16"/>
      <c r="O16"/>
      <c r="P16"/>
      <c r="Q16"/>
      <c r="U16" s="32"/>
      <c r="V16" s="32"/>
      <c r="W16" s="32"/>
    </row>
    <row r="17" spans="1:23" s="2" customFormat="1" ht="21.95" customHeight="1" x14ac:dyDescent="0.25">
      <c r="A17" s="132" t="s">
        <v>76</v>
      </c>
      <c r="B17" s="133"/>
      <c r="C17" s="133"/>
      <c r="D17" s="133"/>
      <c r="E17" s="133"/>
      <c r="F17" s="133"/>
      <c r="G17" s="133"/>
      <c r="H17" s="133"/>
      <c r="I17" s="133"/>
      <c r="J17" s="5"/>
      <c r="K17" s="5"/>
      <c r="N17"/>
      <c r="O17"/>
      <c r="P17"/>
      <c r="Q17"/>
      <c r="W17" s="20"/>
    </row>
    <row r="18" spans="1:23" s="2" customFormat="1" ht="18.95" customHeight="1" x14ac:dyDescent="0.25">
      <c r="A18" s="134" t="s">
        <v>30</v>
      </c>
      <c r="B18" s="134"/>
      <c r="C18" s="134"/>
      <c r="D18" s="134"/>
      <c r="E18" s="134"/>
      <c r="F18" s="134"/>
      <c r="G18" s="134"/>
      <c r="H18" s="134"/>
      <c r="I18" s="134"/>
      <c r="J18" s="5"/>
      <c r="K18" s="5"/>
      <c r="N18"/>
      <c r="O18"/>
      <c r="P18"/>
      <c r="Q18"/>
    </row>
    <row r="19" spans="1:23" s="2" customFormat="1" ht="20.100000000000001" customHeight="1" x14ac:dyDescent="0.25">
      <c r="A19" s="134" t="s">
        <v>70</v>
      </c>
      <c r="B19" s="134"/>
      <c r="C19" s="134"/>
      <c r="D19" s="134"/>
      <c r="E19" s="134"/>
      <c r="F19" s="134"/>
      <c r="G19" s="134"/>
      <c r="H19" s="134"/>
      <c r="I19" s="134"/>
      <c r="J19" s="5"/>
      <c r="K19" s="5"/>
      <c r="N19"/>
      <c r="O19"/>
      <c r="P19"/>
      <c r="Q19"/>
    </row>
    <row r="20" spans="1:23" s="2" customFormat="1" x14ac:dyDescent="0.25">
      <c r="A20" s="119"/>
      <c r="B20" s="119"/>
      <c r="C20" s="119"/>
      <c r="D20" s="119"/>
      <c r="E20" s="119"/>
      <c r="F20" s="119"/>
      <c r="G20" s="119"/>
      <c r="H20" s="119"/>
      <c r="I20" s="119"/>
      <c r="J20" s="5"/>
      <c r="K20" s="5"/>
      <c r="N20"/>
      <c r="O20"/>
      <c r="P20"/>
      <c r="Q20"/>
    </row>
    <row r="21" spans="1:23" s="2" customFormat="1" ht="18.95" customHeight="1" x14ac:dyDescent="0.25">
      <c r="A21" s="102" t="s">
        <v>3</v>
      </c>
      <c r="B21" s="102"/>
      <c r="C21" s="5"/>
      <c r="D21" s="5"/>
      <c r="E21" s="5"/>
      <c r="F21" s="5"/>
      <c r="G21" s="5"/>
      <c r="H21" s="5"/>
      <c r="I21" s="5"/>
      <c r="J21" s="5"/>
      <c r="K21" s="5"/>
      <c r="N21"/>
      <c r="O21"/>
      <c r="P21"/>
      <c r="Q21"/>
    </row>
    <row r="22" spans="1:23" ht="16.5" thickBot="1" x14ac:dyDescent="0.3">
      <c r="A22" s="123"/>
      <c r="B22" s="123"/>
      <c r="C22" s="123"/>
      <c r="D22" s="123"/>
      <c r="E22" s="123"/>
      <c r="F22" s="123"/>
      <c r="G22" s="123"/>
      <c r="H22" s="123"/>
      <c r="I22" s="123"/>
      <c r="J22" s="123"/>
    </row>
    <row r="23" spans="1:23" ht="17.100000000000001" customHeight="1" x14ac:dyDescent="0.25">
      <c r="A23" s="126" t="s">
        <v>24</v>
      </c>
      <c r="B23" s="128" t="s">
        <v>8</v>
      </c>
      <c r="C23" s="128"/>
      <c r="D23" s="128"/>
      <c r="E23" s="129"/>
      <c r="F23" s="130" t="s">
        <v>42</v>
      </c>
      <c r="G23" s="131"/>
      <c r="H23" s="13"/>
      <c r="I23" s="13"/>
      <c r="J23" s="13"/>
    </row>
    <row r="24" spans="1:23" ht="18.95" customHeight="1" thickBot="1" x14ac:dyDescent="0.3">
      <c r="A24" s="127"/>
      <c r="B24" s="86" t="s">
        <v>25</v>
      </c>
      <c r="C24" s="69" t="s">
        <v>26</v>
      </c>
      <c r="D24" s="69" t="s">
        <v>27</v>
      </c>
      <c r="E24" s="69" t="s">
        <v>28</v>
      </c>
      <c r="F24" s="84" t="s">
        <v>45</v>
      </c>
      <c r="G24" s="85" t="s">
        <v>46</v>
      </c>
      <c r="H24" s="13"/>
      <c r="I24" s="13"/>
      <c r="J24" s="13"/>
      <c r="K24" s="8"/>
      <c r="L24" s="6"/>
    </row>
    <row r="25" spans="1:23" ht="20.100000000000001" customHeight="1" x14ac:dyDescent="0.25">
      <c r="A25" s="88">
        <v>1110</v>
      </c>
      <c r="B25" s="87"/>
      <c r="C25" s="82"/>
      <c r="D25" s="82"/>
      <c r="E25" s="83" t="e">
        <f>AVERAGE(B25:D25)</f>
        <v>#DIV/0!</v>
      </c>
      <c r="F25" s="83" t="s">
        <v>44</v>
      </c>
      <c r="G25" s="124">
        <f>A37-A29</f>
        <v>20</v>
      </c>
      <c r="H25" s="13"/>
      <c r="I25" s="13"/>
      <c r="J25" s="13"/>
      <c r="K25" s="8"/>
      <c r="L25" s="6"/>
    </row>
    <row r="26" spans="1:23" ht="18.95" customHeight="1" x14ac:dyDescent="0.25">
      <c r="A26" s="89">
        <v>1115</v>
      </c>
      <c r="B26" s="78"/>
      <c r="C26" s="54"/>
      <c r="D26" s="54"/>
      <c r="E26" s="44" t="e">
        <f t="shared" ref="E26:E39" si="0">AVERAGE(B26:D26)</f>
        <v>#DIV/0!</v>
      </c>
      <c r="F26" s="44" t="e">
        <f>(E26-E25)/E25*100</f>
        <v>#DIV/0!</v>
      </c>
      <c r="G26" s="124"/>
      <c r="H26" s="13"/>
      <c r="I26" s="13"/>
      <c r="J26" s="13"/>
      <c r="K26" s="8"/>
      <c r="L26" s="6"/>
    </row>
    <row r="27" spans="1:23" ht="18" customHeight="1" x14ac:dyDescent="0.25">
      <c r="A27" s="89">
        <v>1120</v>
      </c>
      <c r="B27" s="78"/>
      <c r="C27" s="54"/>
      <c r="D27" s="54"/>
      <c r="E27" s="44" t="e">
        <f t="shared" si="0"/>
        <v>#DIV/0!</v>
      </c>
      <c r="F27" s="44" t="e">
        <f>(E27-E26)/E26*100</f>
        <v>#DIV/0!</v>
      </c>
      <c r="G27" s="124"/>
      <c r="H27" s="13"/>
      <c r="I27" s="13"/>
      <c r="J27" s="13"/>
      <c r="K27" s="8"/>
      <c r="L27" s="6"/>
    </row>
    <row r="28" spans="1:23" ht="18.95" customHeight="1" x14ac:dyDescent="0.25">
      <c r="A28" s="89">
        <v>1125</v>
      </c>
      <c r="B28" s="78"/>
      <c r="C28" s="54"/>
      <c r="D28" s="54"/>
      <c r="E28" s="44" t="e">
        <f t="shared" si="0"/>
        <v>#DIV/0!</v>
      </c>
      <c r="F28" s="44" t="e">
        <f t="shared" ref="F28:F39" si="1">(E28-E27)/E27*100</f>
        <v>#DIV/0!</v>
      </c>
      <c r="G28" s="124"/>
      <c r="H28" s="13"/>
      <c r="I28" s="13"/>
      <c r="J28" s="13"/>
      <c r="K28" s="8"/>
      <c r="L28" s="6"/>
    </row>
    <row r="29" spans="1:23" ht="18.95" customHeight="1" x14ac:dyDescent="0.25">
      <c r="A29" s="89">
        <v>1130</v>
      </c>
      <c r="B29" s="78"/>
      <c r="C29" s="54"/>
      <c r="D29" s="54"/>
      <c r="E29" s="44" t="e">
        <f t="shared" si="0"/>
        <v>#DIV/0!</v>
      </c>
      <c r="F29" s="44" t="e">
        <f t="shared" si="1"/>
        <v>#DIV/0!</v>
      </c>
      <c r="G29" s="124"/>
      <c r="H29" s="13"/>
      <c r="I29" s="13"/>
      <c r="J29" s="13"/>
      <c r="K29" s="8"/>
      <c r="L29" s="6"/>
    </row>
    <row r="30" spans="1:23" ht="18.95" customHeight="1" x14ac:dyDescent="0.25">
      <c r="A30" s="89">
        <v>1132</v>
      </c>
      <c r="B30" s="78"/>
      <c r="C30" s="54"/>
      <c r="D30" s="54"/>
      <c r="E30" s="44" t="e">
        <f t="shared" si="0"/>
        <v>#DIV/0!</v>
      </c>
      <c r="F30" s="44" t="e">
        <f t="shared" si="1"/>
        <v>#DIV/0!</v>
      </c>
      <c r="G30" s="124"/>
      <c r="H30" s="13"/>
      <c r="I30" s="13"/>
      <c r="J30" s="13"/>
      <c r="K30" s="8"/>
      <c r="L30" s="6"/>
    </row>
    <row r="31" spans="1:23" ht="18.95" customHeight="1" x14ac:dyDescent="0.25">
      <c r="A31" s="89">
        <v>1134</v>
      </c>
      <c r="B31" s="78"/>
      <c r="C31" s="54"/>
      <c r="D31" s="54"/>
      <c r="E31" s="44" t="e">
        <f t="shared" si="0"/>
        <v>#DIV/0!</v>
      </c>
      <c r="F31" s="44" t="e">
        <f t="shared" si="1"/>
        <v>#DIV/0!</v>
      </c>
      <c r="G31" s="124"/>
      <c r="H31" s="13"/>
      <c r="I31" s="13"/>
      <c r="J31" s="13"/>
      <c r="K31" s="8"/>
      <c r="L31" s="6"/>
    </row>
    <row r="32" spans="1:23" ht="18.95" customHeight="1" x14ac:dyDescent="0.25">
      <c r="A32" s="89">
        <v>1135</v>
      </c>
      <c r="B32" s="78"/>
      <c r="C32" s="54"/>
      <c r="D32" s="54"/>
      <c r="E32" s="44" t="e">
        <f t="shared" si="0"/>
        <v>#DIV/0!</v>
      </c>
      <c r="F32" s="44" t="e">
        <f t="shared" si="1"/>
        <v>#DIV/0!</v>
      </c>
      <c r="G32" s="124"/>
      <c r="H32" s="13"/>
      <c r="I32" s="13"/>
      <c r="J32" s="13"/>
      <c r="K32" s="8"/>
      <c r="L32" s="6"/>
      <c r="M32" s="33"/>
    </row>
    <row r="33" spans="1:18" s="5" customFormat="1" ht="18" customHeight="1" x14ac:dyDescent="0.25">
      <c r="A33" s="89">
        <v>1136</v>
      </c>
      <c r="B33" s="78"/>
      <c r="C33" s="54"/>
      <c r="D33" s="54"/>
      <c r="E33" s="44" t="e">
        <f t="shared" si="0"/>
        <v>#DIV/0!</v>
      </c>
      <c r="F33" s="44" t="e">
        <f t="shared" si="1"/>
        <v>#DIV/0!</v>
      </c>
      <c r="G33" s="124"/>
      <c r="H33" s="13"/>
      <c r="I33" s="13"/>
      <c r="J33" s="13"/>
      <c r="K33" s="8"/>
      <c r="L33" s="6"/>
      <c r="M33" s="2"/>
      <c r="N33"/>
      <c r="O33"/>
      <c r="P33"/>
      <c r="Q33"/>
      <c r="R33"/>
    </row>
    <row r="34" spans="1:18" s="5" customFormat="1" ht="18.95" customHeight="1" x14ac:dyDescent="0.25">
      <c r="A34" s="89">
        <v>1138</v>
      </c>
      <c r="B34" s="78"/>
      <c r="C34" s="54"/>
      <c r="D34" s="54"/>
      <c r="E34" s="44" t="e">
        <f t="shared" si="0"/>
        <v>#DIV/0!</v>
      </c>
      <c r="F34" s="44" t="e">
        <f t="shared" si="1"/>
        <v>#DIV/0!</v>
      </c>
      <c r="G34" s="124"/>
      <c r="H34" s="13"/>
      <c r="I34" s="13"/>
      <c r="J34" s="13"/>
      <c r="K34" s="8"/>
      <c r="L34" s="6"/>
      <c r="M34" s="2"/>
      <c r="N34"/>
      <c r="O34"/>
      <c r="P34"/>
      <c r="Q34"/>
      <c r="R34"/>
    </row>
    <row r="35" spans="1:18" s="5" customFormat="1" ht="18.95" customHeight="1" x14ac:dyDescent="0.25">
      <c r="A35" s="89">
        <v>1140</v>
      </c>
      <c r="B35" s="78"/>
      <c r="C35" s="54"/>
      <c r="D35" s="54"/>
      <c r="E35" s="44" t="e">
        <f t="shared" si="0"/>
        <v>#DIV/0!</v>
      </c>
      <c r="F35" s="44" t="e">
        <f t="shared" si="1"/>
        <v>#DIV/0!</v>
      </c>
      <c r="G35" s="124"/>
      <c r="H35" s="13"/>
      <c r="I35" s="13"/>
      <c r="J35" s="13"/>
      <c r="K35" s="8"/>
      <c r="L35" s="6"/>
      <c r="M35" s="2"/>
      <c r="N35"/>
      <c r="O35"/>
      <c r="P35"/>
      <c r="Q35"/>
      <c r="R35"/>
    </row>
    <row r="36" spans="1:18" s="5" customFormat="1" ht="20.100000000000001" customHeight="1" x14ac:dyDescent="0.25">
      <c r="A36" s="89">
        <v>1145</v>
      </c>
      <c r="B36" s="78"/>
      <c r="C36" s="54"/>
      <c r="D36" s="54"/>
      <c r="E36" s="44" t="e">
        <f t="shared" si="0"/>
        <v>#DIV/0!</v>
      </c>
      <c r="F36" s="44" t="e">
        <f t="shared" si="1"/>
        <v>#DIV/0!</v>
      </c>
      <c r="G36" s="124"/>
      <c r="H36" s="13"/>
      <c r="I36" s="13"/>
      <c r="J36" s="13"/>
      <c r="K36" s="8"/>
      <c r="L36" s="6"/>
      <c r="M36" s="2"/>
      <c r="N36"/>
      <c r="O36"/>
      <c r="P36"/>
      <c r="Q36"/>
      <c r="R36"/>
    </row>
    <row r="37" spans="1:18" s="5" customFormat="1" ht="18" customHeight="1" x14ac:dyDescent="0.25">
      <c r="A37" s="89">
        <v>1150</v>
      </c>
      <c r="B37" s="78"/>
      <c r="C37" s="54"/>
      <c r="D37" s="54"/>
      <c r="E37" s="44" t="e">
        <f t="shared" si="0"/>
        <v>#DIV/0!</v>
      </c>
      <c r="F37" s="44" t="e">
        <f t="shared" si="1"/>
        <v>#DIV/0!</v>
      </c>
      <c r="G37" s="124"/>
      <c r="H37" s="13"/>
      <c r="I37" s="13"/>
      <c r="J37" s="13"/>
      <c r="K37" s="8"/>
      <c r="L37" s="6"/>
      <c r="M37" s="2"/>
      <c r="N37"/>
      <c r="O37"/>
      <c r="P37"/>
      <c r="Q37"/>
      <c r="R37"/>
    </row>
    <row r="38" spans="1:18" s="5" customFormat="1" ht="18.95" customHeight="1" x14ac:dyDescent="0.25">
      <c r="A38" s="89">
        <v>1155</v>
      </c>
      <c r="B38" s="78"/>
      <c r="C38" s="54"/>
      <c r="D38" s="54"/>
      <c r="E38" s="44" t="e">
        <f t="shared" si="0"/>
        <v>#DIV/0!</v>
      </c>
      <c r="F38" s="44" t="e">
        <f t="shared" si="1"/>
        <v>#DIV/0!</v>
      </c>
      <c r="G38" s="124"/>
      <c r="H38" s="13"/>
      <c r="I38" s="13"/>
      <c r="J38" s="13"/>
      <c r="K38" s="8"/>
      <c r="L38" s="6"/>
      <c r="M38" s="2"/>
      <c r="N38"/>
      <c r="O38"/>
      <c r="P38"/>
      <c r="Q38"/>
      <c r="R38"/>
    </row>
    <row r="39" spans="1:18" s="5" customFormat="1" ht="20.100000000000001" customHeight="1" thickBot="1" x14ac:dyDescent="0.3">
      <c r="A39" s="90">
        <v>1160</v>
      </c>
      <c r="B39" s="79"/>
      <c r="C39" s="80"/>
      <c r="D39" s="80"/>
      <c r="E39" s="81" t="e">
        <f t="shared" si="0"/>
        <v>#DIV/0!</v>
      </c>
      <c r="F39" s="81" t="e">
        <f t="shared" si="1"/>
        <v>#DIV/0!</v>
      </c>
      <c r="G39" s="125"/>
      <c r="H39" s="13"/>
      <c r="I39" s="13"/>
      <c r="J39" s="13"/>
      <c r="K39" s="8"/>
      <c r="L39" s="6"/>
      <c r="M39" s="2"/>
      <c r="N39"/>
      <c r="O39"/>
      <c r="P39"/>
      <c r="Q39"/>
      <c r="R39"/>
    </row>
    <row r="40" spans="1:18" x14ac:dyDescent="0.25">
      <c r="A40" s="8"/>
      <c r="B40" s="8"/>
      <c r="C40" s="8"/>
      <c r="D40" s="8"/>
      <c r="E40" s="8"/>
      <c r="F40" s="8"/>
      <c r="G40" s="8"/>
      <c r="H40" s="8"/>
      <c r="I40" s="8"/>
      <c r="J40" s="8"/>
      <c r="M40" s="123"/>
      <c r="N40" s="123"/>
      <c r="O40" s="123"/>
      <c r="P40" s="123"/>
      <c r="Q40" s="123"/>
      <c r="R40" s="123"/>
    </row>
    <row r="41" spans="1:18" x14ac:dyDescent="0.25">
      <c r="A41" s="6"/>
      <c r="B41" s="6"/>
      <c r="C41" s="6"/>
      <c r="D41" s="6"/>
      <c r="E41" s="6"/>
      <c r="F41" s="6"/>
      <c r="G41" s="6"/>
      <c r="H41" s="6"/>
      <c r="I41" s="6"/>
      <c r="J41" s="6"/>
      <c r="M41" s="4"/>
      <c r="N41" s="4"/>
      <c r="O41" s="4"/>
      <c r="P41" s="4"/>
      <c r="Q41" s="4"/>
      <c r="R41" s="4"/>
    </row>
  </sheetData>
  <mergeCells count="28">
    <mergeCell ref="A12:I12"/>
    <mergeCell ref="A13:I13"/>
    <mergeCell ref="A14:I14"/>
    <mergeCell ref="A7:B7"/>
    <mergeCell ref="C7:D7"/>
    <mergeCell ref="A8:I8"/>
    <mergeCell ref="A9:B9"/>
    <mergeCell ref="A10:I10"/>
    <mergeCell ref="A11:I11"/>
    <mergeCell ref="A1:I1"/>
    <mergeCell ref="A4:C4"/>
    <mergeCell ref="A5:B5"/>
    <mergeCell ref="C5:D5"/>
    <mergeCell ref="A6:B6"/>
    <mergeCell ref="C6:D6"/>
    <mergeCell ref="A17:I17"/>
    <mergeCell ref="A18:I18"/>
    <mergeCell ref="A19:I19"/>
    <mergeCell ref="A20:I20"/>
    <mergeCell ref="A21:B21"/>
    <mergeCell ref="M40:N40"/>
    <mergeCell ref="O40:P40"/>
    <mergeCell ref="Q40:R40"/>
    <mergeCell ref="G25:G39"/>
    <mergeCell ref="A22:J22"/>
    <mergeCell ref="A23:A24"/>
    <mergeCell ref="B23:E23"/>
    <mergeCell ref="F23:G23"/>
  </mergeCells>
  <conditionalFormatting sqref="F26:F39">
    <cfRule type="cellIs" dxfId="7" priority="1" operator="notBetween">
      <formula>-1</formula>
      <formula>1</formula>
    </cfRule>
    <cfRule type="cellIs" dxfId="6" priority="2" operator="between">
      <formula>-1</formula>
      <formul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U63"/>
  <sheetViews>
    <sheetView topLeftCell="A32" zoomScale="70" zoomScaleNormal="70" workbookViewId="0">
      <selection activeCell="I66" sqref="I66"/>
    </sheetView>
  </sheetViews>
  <sheetFormatPr baseColWidth="10" defaultRowHeight="15.75" x14ac:dyDescent="0.25"/>
  <cols>
    <col min="1" max="2" width="13" style="1" customWidth="1"/>
    <col min="3" max="3" width="22.75" style="1" customWidth="1"/>
    <col min="4" max="4" width="10.625" style="1" customWidth="1"/>
    <col min="5" max="5" width="9.625" style="1" customWidth="1"/>
    <col min="6" max="6" width="12.875" style="1" customWidth="1"/>
    <col min="7" max="7" width="18" style="1" customWidth="1"/>
    <col min="8" max="8" width="18" style="5" customWidth="1"/>
    <col min="9" max="9" width="25.625" style="1" customWidth="1"/>
    <col min="10" max="10" width="19.75" style="16" customWidth="1"/>
    <col min="11" max="11" width="23.875" style="16" customWidth="1"/>
    <col min="12" max="15" width="10.875" style="1"/>
    <col min="16" max="17" width="10.875" style="2"/>
  </cols>
  <sheetData>
    <row r="1" spans="1:17" ht="24.95" customHeight="1" x14ac:dyDescent="0.25">
      <c r="A1" s="116" t="s">
        <v>0</v>
      </c>
      <c r="B1" s="116"/>
      <c r="C1" s="116"/>
      <c r="D1" s="116"/>
      <c r="E1" s="116"/>
      <c r="F1" s="116"/>
      <c r="G1" s="116"/>
      <c r="H1" s="116"/>
      <c r="I1" s="116"/>
      <c r="J1" s="19"/>
      <c r="K1" s="19"/>
    </row>
    <row r="3" spans="1:17" ht="18" x14ac:dyDescent="0.25">
      <c r="A3" s="102" t="s">
        <v>18</v>
      </c>
      <c r="B3" s="102"/>
      <c r="C3" s="102"/>
    </row>
    <row r="4" spans="1:17" ht="18.95" customHeight="1" x14ac:dyDescent="0.25">
      <c r="A4" s="117" t="s">
        <v>17</v>
      </c>
      <c r="B4" s="117"/>
      <c r="C4" s="118"/>
      <c r="D4" s="118"/>
      <c r="E4" s="6"/>
      <c r="F4" s="6"/>
      <c r="G4" s="6"/>
      <c r="H4" s="6"/>
      <c r="I4" s="6"/>
      <c r="J4" s="6"/>
      <c r="K4" s="6"/>
    </row>
    <row r="5" spans="1:17" ht="18.95" customHeight="1" x14ac:dyDescent="0.25">
      <c r="A5" s="117" t="s">
        <v>19</v>
      </c>
      <c r="B5" s="117"/>
      <c r="C5" s="119"/>
      <c r="D5" s="119"/>
      <c r="E5" s="6"/>
      <c r="F5" s="6"/>
      <c r="G5" s="6"/>
      <c r="H5" s="6"/>
      <c r="I5" s="6"/>
      <c r="J5" s="6"/>
      <c r="K5" s="6"/>
    </row>
    <row r="6" spans="1:17" x14ac:dyDescent="0.25">
      <c r="A6" s="119"/>
      <c r="B6" s="119"/>
      <c r="C6" s="119"/>
      <c r="D6" s="119"/>
      <c r="E6" s="119"/>
      <c r="F6" s="119"/>
      <c r="G6" s="119"/>
      <c r="H6" s="119"/>
      <c r="I6" s="119"/>
    </row>
    <row r="7" spans="1:17" ht="21" customHeight="1" x14ac:dyDescent="0.25">
      <c r="A7" s="102" t="s">
        <v>1</v>
      </c>
      <c r="B7" s="102"/>
      <c r="L7" s="14"/>
      <c r="M7" s="14"/>
      <c r="N7" s="14"/>
      <c r="O7" s="14"/>
    </row>
    <row r="8" spans="1:17" ht="18.95" customHeight="1" x14ac:dyDescent="0.25">
      <c r="A8" s="117" t="s">
        <v>2</v>
      </c>
      <c r="B8" s="117"/>
      <c r="C8" s="117"/>
      <c r="D8" s="117"/>
      <c r="E8" s="117"/>
      <c r="F8" s="117"/>
      <c r="G8" s="117"/>
      <c r="H8" s="117"/>
      <c r="I8" s="117"/>
      <c r="J8" s="117"/>
      <c r="K8" s="117"/>
      <c r="L8" s="14"/>
      <c r="M8" s="14"/>
      <c r="N8" s="14"/>
      <c r="O8" s="14"/>
    </row>
    <row r="9" spans="1:17" ht="23.1" customHeight="1" x14ac:dyDescent="0.25">
      <c r="A9" s="120" t="s">
        <v>47</v>
      </c>
      <c r="B9" s="120"/>
      <c r="C9" s="120"/>
      <c r="D9" s="120"/>
      <c r="E9" s="120"/>
      <c r="F9" s="120"/>
      <c r="G9" s="120"/>
      <c r="H9" s="120"/>
      <c r="I9" s="120"/>
      <c r="J9" s="120"/>
      <c r="K9" s="120"/>
      <c r="L9" s="14"/>
      <c r="M9" s="14"/>
      <c r="N9" s="14"/>
      <c r="O9" s="14"/>
    </row>
    <row r="10" spans="1:17" ht="21.95" customHeight="1" x14ac:dyDescent="0.25">
      <c r="A10" s="120" t="s">
        <v>48</v>
      </c>
      <c r="B10" s="120"/>
      <c r="C10" s="120"/>
      <c r="D10" s="120"/>
      <c r="E10" s="120"/>
      <c r="F10" s="120"/>
      <c r="G10" s="120"/>
      <c r="H10" s="120"/>
      <c r="I10" s="120"/>
      <c r="J10" s="120"/>
      <c r="K10" s="120"/>
      <c r="L10" s="14"/>
      <c r="M10" s="14"/>
      <c r="N10" s="14"/>
      <c r="O10" s="14"/>
    </row>
    <row r="11" spans="1:17" ht="39" customHeight="1" x14ac:dyDescent="0.25">
      <c r="A11" s="120" t="s">
        <v>72</v>
      </c>
      <c r="B11" s="120"/>
      <c r="C11" s="120"/>
      <c r="D11" s="120"/>
      <c r="E11" s="120"/>
      <c r="F11" s="120"/>
      <c r="G11" s="120"/>
      <c r="H11" s="120"/>
      <c r="I11" s="120"/>
      <c r="J11" s="120"/>
      <c r="K11" s="120"/>
    </row>
    <row r="12" spans="1:17" ht="23.1" customHeight="1" x14ac:dyDescent="0.25">
      <c r="A12" s="117" t="s">
        <v>10</v>
      </c>
      <c r="B12" s="117"/>
      <c r="C12" s="117"/>
      <c r="D12" s="117"/>
      <c r="E12" s="117"/>
      <c r="F12" s="117"/>
      <c r="G12" s="117"/>
      <c r="H12" s="117"/>
      <c r="I12" s="117"/>
      <c r="J12" s="117"/>
      <c r="K12" s="117"/>
    </row>
    <row r="13" spans="1:17" ht="27.95" customHeight="1" x14ac:dyDescent="0.25">
      <c r="A13" s="120" t="s">
        <v>49</v>
      </c>
      <c r="B13" s="120"/>
      <c r="C13" s="120"/>
      <c r="D13" s="120"/>
      <c r="E13" s="120"/>
      <c r="F13" s="120"/>
      <c r="G13" s="120"/>
      <c r="H13" s="120"/>
      <c r="I13" s="120"/>
      <c r="J13" s="120"/>
      <c r="K13" s="120"/>
      <c r="L13" s="7"/>
      <c r="M13" s="7"/>
      <c r="N13" s="7"/>
      <c r="O13" s="7"/>
    </row>
    <row r="14" spans="1:17" ht="18.95" customHeight="1" x14ac:dyDescent="0.25">
      <c r="A14" s="117" t="s">
        <v>50</v>
      </c>
      <c r="B14" s="117"/>
      <c r="C14" s="117"/>
      <c r="D14" s="117"/>
      <c r="E14" s="117"/>
      <c r="F14" s="117"/>
      <c r="G14" s="117"/>
      <c r="H14" s="117"/>
      <c r="I14" s="117"/>
    </row>
    <row r="15" spans="1:17" ht="18.95" customHeight="1" x14ac:dyDescent="0.25">
      <c r="A15" s="28"/>
      <c r="B15" s="28"/>
      <c r="C15" s="28"/>
      <c r="D15" s="28"/>
      <c r="E15" s="28"/>
      <c r="F15" s="28"/>
      <c r="G15" s="28"/>
      <c r="H15" s="28"/>
      <c r="I15" s="28"/>
      <c r="J15" s="29"/>
      <c r="K15" s="29"/>
      <c r="L15" s="29"/>
      <c r="M15" s="29"/>
      <c r="N15" s="29"/>
      <c r="O15" s="29"/>
      <c r="P15" s="33"/>
      <c r="Q15" s="33"/>
    </row>
    <row r="16" spans="1:17" ht="18.95" customHeight="1" x14ac:dyDescent="0.25">
      <c r="A16" s="102" t="s">
        <v>3</v>
      </c>
      <c r="B16" s="102"/>
    </row>
    <row r="17" spans="1:21" ht="18.95" customHeight="1" thickBot="1" x14ac:dyDescent="0.3">
      <c r="A17" s="107" t="s">
        <v>29</v>
      </c>
      <c r="B17" s="107"/>
      <c r="C17" s="107"/>
      <c r="D17" s="7"/>
      <c r="E17" s="7"/>
      <c r="F17" s="7"/>
      <c r="G17" s="7"/>
      <c r="H17" s="7"/>
      <c r="I17" s="7"/>
      <c r="L17" s="7"/>
      <c r="M17" s="7"/>
      <c r="N17" s="7"/>
      <c r="O17" s="7"/>
    </row>
    <row r="18" spans="1:21" ht="18.95" customHeight="1" x14ac:dyDescent="0.25">
      <c r="A18" s="166" t="s">
        <v>33</v>
      </c>
      <c r="B18" s="167"/>
      <c r="C18" s="168">
        <v>1136</v>
      </c>
      <c r="D18" s="169"/>
      <c r="E18" s="7"/>
      <c r="F18" s="7"/>
      <c r="G18" s="7"/>
      <c r="H18" s="7"/>
      <c r="I18" s="7"/>
      <c r="L18" s="7"/>
      <c r="M18" s="7"/>
      <c r="N18" s="7"/>
      <c r="O18" s="7"/>
    </row>
    <row r="19" spans="1:21" ht="16.5" thickBot="1" x14ac:dyDescent="0.3">
      <c r="A19" s="162"/>
      <c r="B19" s="162"/>
      <c r="C19" s="162"/>
      <c r="D19" s="162"/>
      <c r="E19" s="162"/>
      <c r="F19" s="162"/>
      <c r="G19" s="162"/>
      <c r="H19" s="162"/>
      <c r="I19" s="162"/>
      <c r="J19" s="17"/>
      <c r="K19" s="17"/>
      <c r="R19" s="11"/>
      <c r="S19" s="11"/>
      <c r="T19" s="11"/>
      <c r="U19" s="11"/>
    </row>
    <row r="20" spans="1:21" ht="23.1" customHeight="1" thickBot="1" x14ac:dyDescent="0.3">
      <c r="A20" s="3" t="s">
        <v>9</v>
      </c>
      <c r="B20" s="154" t="s">
        <v>6</v>
      </c>
      <c r="C20" s="155"/>
      <c r="D20" s="156" t="s">
        <v>4</v>
      </c>
      <c r="E20" s="157"/>
      <c r="F20" s="158"/>
      <c r="G20" s="3" t="s">
        <v>8</v>
      </c>
      <c r="H20" s="70" t="s">
        <v>32</v>
      </c>
      <c r="I20" s="3" t="s">
        <v>52</v>
      </c>
      <c r="L20" s="13"/>
      <c r="M20" s="13"/>
      <c r="O20" s="13"/>
      <c r="P20" s="13"/>
      <c r="R20" s="11"/>
      <c r="S20" s="11"/>
      <c r="T20" s="11"/>
      <c r="U20" s="11"/>
    </row>
    <row r="21" spans="1:21" ht="21" customHeight="1" x14ac:dyDescent="0.25">
      <c r="A21" s="135">
        <v>1</v>
      </c>
      <c r="B21" s="143">
        <v>60</v>
      </c>
      <c r="C21" s="145"/>
      <c r="D21" s="143" t="s">
        <v>5</v>
      </c>
      <c r="E21" s="144"/>
      <c r="F21" s="145"/>
      <c r="G21" s="55"/>
      <c r="H21" s="170" t="e">
        <f>AVERAGE(G21:G23)</f>
        <v>#DIV/0!</v>
      </c>
      <c r="I21" s="163" t="e">
        <f>H21/B21</f>
        <v>#DIV/0!</v>
      </c>
      <c r="J21" s="138"/>
      <c r="K21" s="138"/>
      <c r="L21" s="13"/>
      <c r="M21" s="13"/>
      <c r="N21" s="13"/>
      <c r="O21" s="13"/>
      <c r="P21" s="13"/>
      <c r="R21" s="13"/>
      <c r="S21" s="13"/>
      <c r="T21" s="12"/>
      <c r="U21" s="12"/>
    </row>
    <row r="22" spans="1:21" ht="20.100000000000001" customHeight="1" x14ac:dyDescent="0.25">
      <c r="A22" s="136"/>
      <c r="B22" s="146"/>
      <c r="C22" s="148"/>
      <c r="D22" s="146"/>
      <c r="E22" s="147"/>
      <c r="F22" s="148"/>
      <c r="G22" s="56"/>
      <c r="H22" s="171"/>
      <c r="I22" s="164"/>
      <c r="J22" s="138"/>
      <c r="K22" s="138"/>
      <c r="L22" s="13"/>
      <c r="M22" s="13"/>
      <c r="N22" s="13"/>
      <c r="O22" s="13"/>
      <c r="P22" s="13"/>
      <c r="R22" s="13"/>
      <c r="S22" s="13"/>
      <c r="T22" s="11"/>
      <c r="U22" s="11"/>
    </row>
    <row r="23" spans="1:21" ht="20.100000000000001" customHeight="1" thickBot="1" x14ac:dyDescent="0.3">
      <c r="A23" s="137"/>
      <c r="B23" s="149"/>
      <c r="C23" s="151"/>
      <c r="D23" s="149"/>
      <c r="E23" s="150"/>
      <c r="F23" s="151"/>
      <c r="G23" s="57"/>
      <c r="H23" s="172"/>
      <c r="I23" s="165"/>
      <c r="J23" s="138"/>
      <c r="K23" s="138"/>
      <c r="L23" s="13"/>
      <c r="M23" s="13"/>
      <c r="N23" s="13"/>
      <c r="O23" s="13"/>
      <c r="P23" s="13"/>
      <c r="R23" s="13"/>
      <c r="S23" s="13"/>
      <c r="T23" s="11"/>
      <c r="U23" s="11"/>
    </row>
    <row r="24" spans="1:21" ht="20.100000000000001" customHeight="1" thickBot="1" x14ac:dyDescent="0.3">
      <c r="A24" s="34"/>
      <c r="B24" s="34"/>
      <c r="C24" s="34"/>
      <c r="D24" s="34"/>
      <c r="E24" s="34"/>
      <c r="F24" s="34"/>
      <c r="G24" s="46"/>
      <c r="H24" s="34"/>
      <c r="I24" s="21"/>
      <c r="J24" s="47"/>
      <c r="K24" s="47"/>
      <c r="L24" s="13"/>
      <c r="M24" s="13"/>
      <c r="N24" s="13"/>
      <c r="O24" s="13"/>
      <c r="P24" s="13"/>
      <c r="Q24" s="33"/>
      <c r="R24" s="13"/>
      <c r="S24" s="13"/>
      <c r="T24" s="11"/>
      <c r="U24" s="11"/>
    </row>
    <row r="25" spans="1:21" ht="20.100000000000001" customHeight="1" thickBot="1" x14ac:dyDescent="0.3">
      <c r="A25" s="3" t="s">
        <v>9</v>
      </c>
      <c r="B25" s="154" t="s">
        <v>73</v>
      </c>
      <c r="C25" s="155"/>
      <c r="D25" s="156" t="s">
        <v>4</v>
      </c>
      <c r="E25" s="157"/>
      <c r="F25" s="158"/>
      <c r="G25" s="3" t="s">
        <v>8</v>
      </c>
      <c r="H25" s="70" t="s">
        <v>32</v>
      </c>
      <c r="I25" s="3" t="s">
        <v>51</v>
      </c>
      <c r="J25" s="70" t="s">
        <v>58</v>
      </c>
      <c r="K25" s="70" t="s">
        <v>36</v>
      </c>
      <c r="L25" s="13"/>
      <c r="M25" s="13"/>
      <c r="N25" s="13"/>
      <c r="O25" s="13"/>
      <c r="P25" s="13"/>
      <c r="Q25" s="33"/>
      <c r="R25" s="13"/>
      <c r="S25" s="13"/>
      <c r="T25" s="11"/>
      <c r="U25" s="11"/>
    </row>
    <row r="26" spans="1:21" ht="18.95" customHeight="1" x14ac:dyDescent="0.25">
      <c r="A26" s="135">
        <v>2</v>
      </c>
      <c r="B26" s="146">
        <v>0.1</v>
      </c>
      <c r="C26" s="148"/>
      <c r="D26" s="146" t="s">
        <v>7</v>
      </c>
      <c r="E26" s="147"/>
      <c r="F26" s="147"/>
      <c r="G26" s="58"/>
      <c r="H26" s="159" t="e">
        <f>AVERAGE(G26:G28)</f>
        <v>#DIV/0!</v>
      </c>
      <c r="I26" s="152" t="e">
        <f xml:space="preserve"> (H26-$G$62)/$I$21</f>
        <v>#DIV/0!</v>
      </c>
      <c r="J26" s="139" t="e">
        <f>ABS(B26-I26)*1000</f>
        <v>#DIV/0!</v>
      </c>
      <c r="K26" s="141" t="e">
        <f>ABS((I26-B26)/B26)*100</f>
        <v>#DIV/0!</v>
      </c>
    </row>
    <row r="27" spans="1:21" ht="18.95" customHeight="1" x14ac:dyDescent="0.25">
      <c r="A27" s="136"/>
      <c r="B27" s="146"/>
      <c r="C27" s="148"/>
      <c r="D27" s="146"/>
      <c r="E27" s="147"/>
      <c r="F27" s="147"/>
      <c r="G27" s="59"/>
      <c r="H27" s="160"/>
      <c r="I27" s="152"/>
      <c r="J27" s="139"/>
      <c r="K27" s="141"/>
    </row>
    <row r="28" spans="1:21" ht="18.95" customHeight="1" thickBot="1" x14ac:dyDescent="0.3">
      <c r="A28" s="136"/>
      <c r="B28" s="149"/>
      <c r="C28" s="151"/>
      <c r="D28" s="146"/>
      <c r="E28" s="147"/>
      <c r="F28" s="147"/>
      <c r="G28" s="60"/>
      <c r="H28" s="161"/>
      <c r="I28" s="153"/>
      <c r="J28" s="140"/>
      <c r="K28" s="142"/>
    </row>
    <row r="29" spans="1:21" ht="18.95" customHeight="1" x14ac:dyDescent="0.25">
      <c r="A29" s="136"/>
      <c r="B29" s="143">
        <v>0.3</v>
      </c>
      <c r="C29" s="145"/>
      <c r="D29" s="146"/>
      <c r="E29" s="147"/>
      <c r="F29" s="147"/>
      <c r="G29" s="61"/>
      <c r="H29" s="159" t="e">
        <f t="shared" ref="H29" si="0">AVERAGE(G29:G31)</f>
        <v>#DIV/0!</v>
      </c>
      <c r="I29" s="152" t="e">
        <f t="shared" ref="I29" si="1" xml:space="preserve"> (H29-$G$62)/$I$21</f>
        <v>#DIV/0!</v>
      </c>
      <c r="J29" s="139" t="e">
        <f>ABS(B29-I29)*1000</f>
        <v>#DIV/0!</v>
      </c>
      <c r="K29" s="141" t="e">
        <f>ABS((I29-B29)/B29)*100</f>
        <v>#DIV/0!</v>
      </c>
    </row>
    <row r="30" spans="1:21" ht="21.95" customHeight="1" x14ac:dyDescent="0.25">
      <c r="A30" s="136"/>
      <c r="B30" s="146"/>
      <c r="C30" s="148"/>
      <c r="D30" s="146"/>
      <c r="E30" s="147"/>
      <c r="F30" s="147"/>
      <c r="G30" s="59"/>
      <c r="H30" s="160"/>
      <c r="I30" s="152"/>
      <c r="J30" s="139"/>
      <c r="K30" s="141"/>
    </row>
    <row r="31" spans="1:21" ht="21.95" customHeight="1" thickBot="1" x14ac:dyDescent="0.3">
      <c r="A31" s="136"/>
      <c r="B31" s="149"/>
      <c r="C31" s="151"/>
      <c r="D31" s="146"/>
      <c r="E31" s="147"/>
      <c r="F31" s="147"/>
      <c r="G31" s="60"/>
      <c r="H31" s="161"/>
      <c r="I31" s="153"/>
      <c r="J31" s="140"/>
      <c r="K31" s="142"/>
    </row>
    <row r="32" spans="1:21" ht="21.95" customHeight="1" x14ac:dyDescent="0.25">
      <c r="A32" s="136"/>
      <c r="B32" s="143">
        <v>0.5</v>
      </c>
      <c r="C32" s="145"/>
      <c r="D32" s="146"/>
      <c r="E32" s="147"/>
      <c r="F32" s="147"/>
      <c r="G32" s="61"/>
      <c r="H32" s="159" t="e">
        <f t="shared" ref="H32" si="2">AVERAGE(G32:G34)</f>
        <v>#DIV/0!</v>
      </c>
      <c r="I32" s="152" t="e">
        <f t="shared" ref="I32" si="3" xml:space="preserve"> (H32-$G$62)/$I$21</f>
        <v>#DIV/0!</v>
      </c>
      <c r="J32" s="139" t="e">
        <f>ABS(B32-I32)*1000</f>
        <v>#DIV/0!</v>
      </c>
      <c r="K32" s="141" t="e">
        <f>ABS((I32-B32)/B32)*100</f>
        <v>#DIV/0!</v>
      </c>
    </row>
    <row r="33" spans="1:15" ht="21.95" customHeight="1" x14ac:dyDescent="0.25">
      <c r="A33" s="136"/>
      <c r="B33" s="146"/>
      <c r="C33" s="148"/>
      <c r="D33" s="146"/>
      <c r="E33" s="147"/>
      <c r="F33" s="147"/>
      <c r="G33" s="59"/>
      <c r="H33" s="160"/>
      <c r="I33" s="152"/>
      <c r="J33" s="139"/>
      <c r="K33" s="141"/>
    </row>
    <row r="34" spans="1:15" ht="21.95" customHeight="1" thickBot="1" x14ac:dyDescent="0.3">
      <c r="A34" s="136"/>
      <c r="B34" s="149"/>
      <c r="C34" s="151"/>
      <c r="D34" s="146"/>
      <c r="E34" s="147"/>
      <c r="F34" s="147"/>
      <c r="G34" s="60"/>
      <c r="H34" s="161"/>
      <c r="I34" s="153"/>
      <c r="J34" s="140"/>
      <c r="K34" s="142"/>
    </row>
    <row r="35" spans="1:15" ht="21.95" customHeight="1" x14ac:dyDescent="0.25">
      <c r="A35" s="136"/>
      <c r="B35" s="143">
        <v>0.7</v>
      </c>
      <c r="C35" s="145"/>
      <c r="D35" s="146"/>
      <c r="E35" s="147"/>
      <c r="F35" s="147"/>
      <c r="G35" s="61"/>
      <c r="H35" s="159" t="e">
        <f t="shared" ref="H35" si="4">AVERAGE(G35:G37)</f>
        <v>#DIV/0!</v>
      </c>
      <c r="I35" s="152" t="e">
        <f xml:space="preserve"> (H35-$G$62)/$I$21</f>
        <v>#DIV/0!</v>
      </c>
      <c r="J35" s="139" t="e">
        <f>ABS(B35-I35)*1000</f>
        <v>#DIV/0!</v>
      </c>
      <c r="K35" s="141" t="e">
        <f>ABS((I35-B35)/B35)*100</f>
        <v>#DIV/0!</v>
      </c>
      <c r="L35" s="5"/>
      <c r="M35" s="5"/>
      <c r="N35" s="5"/>
      <c r="O35" s="5"/>
    </row>
    <row r="36" spans="1:15" ht="21.95" customHeight="1" x14ac:dyDescent="0.25">
      <c r="A36" s="136"/>
      <c r="B36" s="146"/>
      <c r="C36" s="148"/>
      <c r="D36" s="146"/>
      <c r="E36" s="147"/>
      <c r="F36" s="147"/>
      <c r="G36" s="59"/>
      <c r="H36" s="160"/>
      <c r="I36" s="152"/>
      <c r="J36" s="139"/>
      <c r="K36" s="141"/>
      <c r="L36" s="5"/>
      <c r="M36" s="5"/>
      <c r="N36" s="5"/>
      <c r="O36" s="5"/>
    </row>
    <row r="37" spans="1:15" ht="21.95" customHeight="1" thickBot="1" x14ac:dyDescent="0.3">
      <c r="A37" s="136"/>
      <c r="B37" s="149"/>
      <c r="C37" s="151"/>
      <c r="D37" s="146"/>
      <c r="E37" s="147"/>
      <c r="F37" s="147"/>
      <c r="G37" s="60"/>
      <c r="H37" s="161"/>
      <c r="I37" s="153"/>
      <c r="J37" s="140"/>
      <c r="K37" s="142"/>
      <c r="L37" s="5"/>
      <c r="M37" s="5"/>
      <c r="N37" s="5"/>
      <c r="O37" s="5"/>
    </row>
    <row r="38" spans="1:15" ht="21.95" customHeight="1" x14ac:dyDescent="0.25">
      <c r="A38" s="136"/>
      <c r="B38" s="143">
        <v>1</v>
      </c>
      <c r="C38" s="145"/>
      <c r="D38" s="146"/>
      <c r="E38" s="147"/>
      <c r="F38" s="147"/>
      <c r="G38" s="62"/>
      <c r="H38" s="159" t="e">
        <f t="shared" ref="H38" si="5">AVERAGE(G38:G40)</f>
        <v>#DIV/0!</v>
      </c>
      <c r="I38" s="152" t="e">
        <f t="shared" ref="I38" si="6" xml:space="preserve"> (H38-$G$62)/$I$21</f>
        <v>#DIV/0!</v>
      </c>
      <c r="J38" s="139" t="e">
        <f>ABS(B38-I38)*1000</f>
        <v>#DIV/0!</v>
      </c>
      <c r="K38" s="141" t="e">
        <f>ABS((I38-B38)/B38)*100</f>
        <v>#DIV/0!</v>
      </c>
    </row>
    <row r="39" spans="1:15" ht="21.95" customHeight="1" x14ac:dyDescent="0.25">
      <c r="A39" s="136"/>
      <c r="B39" s="146"/>
      <c r="C39" s="148"/>
      <c r="D39" s="146"/>
      <c r="E39" s="147"/>
      <c r="F39" s="147"/>
      <c r="G39" s="63"/>
      <c r="H39" s="160"/>
      <c r="I39" s="152"/>
      <c r="J39" s="139"/>
      <c r="K39" s="141"/>
    </row>
    <row r="40" spans="1:15" ht="21.95" customHeight="1" thickBot="1" x14ac:dyDescent="0.3">
      <c r="A40" s="136"/>
      <c r="B40" s="149"/>
      <c r="C40" s="151"/>
      <c r="D40" s="146"/>
      <c r="E40" s="147"/>
      <c r="F40" s="147"/>
      <c r="G40" s="64"/>
      <c r="H40" s="161"/>
      <c r="I40" s="153"/>
      <c r="J40" s="140"/>
      <c r="K40" s="142"/>
    </row>
    <row r="41" spans="1:15" ht="21.95" customHeight="1" x14ac:dyDescent="0.25">
      <c r="A41" s="136"/>
      <c r="B41" s="143">
        <v>5</v>
      </c>
      <c r="C41" s="145"/>
      <c r="D41" s="146"/>
      <c r="E41" s="147"/>
      <c r="F41" s="147"/>
      <c r="G41" s="65"/>
      <c r="H41" s="159" t="e">
        <f t="shared" ref="H41" si="7">AVERAGE(G41:G43)</f>
        <v>#DIV/0!</v>
      </c>
      <c r="I41" s="152" t="e">
        <f t="shared" ref="I41" si="8" xml:space="preserve"> (H41-$G$62)/$I$21</f>
        <v>#DIV/0!</v>
      </c>
      <c r="J41" s="139" t="e">
        <f>ABS(B41-I41)*1000</f>
        <v>#DIV/0!</v>
      </c>
      <c r="K41" s="141" t="e">
        <f>ABS((I41-B41)/B41)*100</f>
        <v>#DIV/0!</v>
      </c>
    </row>
    <row r="42" spans="1:15" ht="21.95" customHeight="1" x14ac:dyDescent="0.25">
      <c r="A42" s="136"/>
      <c r="B42" s="146"/>
      <c r="C42" s="148"/>
      <c r="D42" s="146"/>
      <c r="E42" s="147"/>
      <c r="F42" s="147"/>
      <c r="G42" s="63"/>
      <c r="H42" s="160"/>
      <c r="I42" s="152"/>
      <c r="J42" s="139"/>
      <c r="K42" s="141"/>
    </row>
    <row r="43" spans="1:15" ht="21.95" customHeight="1" thickBot="1" x14ac:dyDescent="0.3">
      <c r="A43" s="136"/>
      <c r="B43" s="149"/>
      <c r="C43" s="151"/>
      <c r="D43" s="146"/>
      <c r="E43" s="147"/>
      <c r="F43" s="147"/>
      <c r="G43" s="64"/>
      <c r="H43" s="161"/>
      <c r="I43" s="153"/>
      <c r="J43" s="140"/>
      <c r="K43" s="142"/>
    </row>
    <row r="44" spans="1:15" ht="21.95" customHeight="1" x14ac:dyDescent="0.25">
      <c r="A44" s="136"/>
      <c r="B44" s="143">
        <v>10</v>
      </c>
      <c r="C44" s="145"/>
      <c r="D44" s="146"/>
      <c r="E44" s="147"/>
      <c r="F44" s="147"/>
      <c r="G44" s="61"/>
      <c r="H44" s="159" t="e">
        <f t="shared" ref="H44" si="9">AVERAGE(G44:G46)</f>
        <v>#DIV/0!</v>
      </c>
      <c r="I44" s="152" t="e">
        <f xml:space="preserve"> (H44-$G$62)/$I$21</f>
        <v>#DIV/0!</v>
      </c>
      <c r="J44" s="139" t="e">
        <f>ABS(B44-I44)*1000</f>
        <v>#DIV/0!</v>
      </c>
      <c r="K44" s="141" t="e">
        <f>ABS((I44-B44)/B44)*100</f>
        <v>#DIV/0!</v>
      </c>
    </row>
    <row r="45" spans="1:15" ht="21.95" customHeight="1" x14ac:dyDescent="0.25">
      <c r="A45" s="136"/>
      <c r="B45" s="146"/>
      <c r="C45" s="148"/>
      <c r="D45" s="146"/>
      <c r="E45" s="147"/>
      <c r="F45" s="147"/>
      <c r="G45" s="59"/>
      <c r="H45" s="160"/>
      <c r="I45" s="152"/>
      <c r="J45" s="139"/>
      <c r="K45" s="141"/>
    </row>
    <row r="46" spans="1:15" ht="21.95" customHeight="1" thickBot="1" x14ac:dyDescent="0.3">
      <c r="A46" s="136"/>
      <c r="B46" s="149"/>
      <c r="C46" s="151"/>
      <c r="D46" s="146"/>
      <c r="E46" s="147"/>
      <c r="F46" s="147"/>
      <c r="G46" s="60"/>
      <c r="H46" s="161"/>
      <c r="I46" s="153"/>
      <c r="J46" s="140"/>
      <c r="K46" s="142"/>
    </row>
    <row r="47" spans="1:15" ht="21.95" customHeight="1" x14ac:dyDescent="0.25">
      <c r="A47" s="136"/>
      <c r="B47" s="143">
        <v>20</v>
      </c>
      <c r="C47" s="145"/>
      <c r="D47" s="146"/>
      <c r="E47" s="147"/>
      <c r="F47" s="147"/>
      <c r="G47" s="61"/>
      <c r="H47" s="159" t="e">
        <f t="shared" ref="H47" si="10">AVERAGE(G47:G49)</f>
        <v>#DIV/0!</v>
      </c>
      <c r="I47" s="152" t="e">
        <f t="shared" ref="I47" si="11" xml:space="preserve"> (H47-$G$62)/$I$21</f>
        <v>#DIV/0!</v>
      </c>
      <c r="J47" s="139" t="e">
        <f>ABS(B47-I47)*1000</f>
        <v>#DIV/0!</v>
      </c>
      <c r="K47" s="141" t="e">
        <f>ABS((I47-B47)/B47)*100</f>
        <v>#DIV/0!</v>
      </c>
    </row>
    <row r="48" spans="1:15" ht="21.95" customHeight="1" x14ac:dyDescent="0.25">
      <c r="A48" s="136"/>
      <c r="B48" s="146"/>
      <c r="C48" s="148"/>
      <c r="D48" s="146"/>
      <c r="E48" s="147"/>
      <c r="F48" s="147"/>
      <c r="G48" s="59"/>
      <c r="H48" s="160"/>
      <c r="I48" s="152"/>
      <c r="J48" s="139"/>
      <c r="K48" s="141"/>
    </row>
    <row r="49" spans="1:15" ht="21.95" customHeight="1" thickBot="1" x14ac:dyDescent="0.3">
      <c r="A49" s="136"/>
      <c r="B49" s="149"/>
      <c r="C49" s="151"/>
      <c r="D49" s="146"/>
      <c r="E49" s="147"/>
      <c r="F49" s="147"/>
      <c r="G49" s="60"/>
      <c r="H49" s="161"/>
      <c r="I49" s="153"/>
      <c r="J49" s="140"/>
      <c r="K49" s="142"/>
    </row>
    <row r="50" spans="1:15" ht="21.95" customHeight="1" x14ac:dyDescent="0.25">
      <c r="A50" s="136"/>
      <c r="B50" s="143">
        <v>40</v>
      </c>
      <c r="C50" s="145"/>
      <c r="D50" s="146"/>
      <c r="E50" s="147"/>
      <c r="F50" s="147"/>
      <c r="G50" s="62"/>
      <c r="H50" s="159" t="e">
        <f t="shared" ref="H50" si="12">AVERAGE(G50:G52)</f>
        <v>#DIV/0!</v>
      </c>
      <c r="I50" s="152" t="e">
        <f t="shared" ref="I50" si="13" xml:space="preserve"> (H50-$G$62)/$I$21</f>
        <v>#DIV/0!</v>
      </c>
      <c r="J50" s="139" t="e">
        <f>ABS(B50-I50)*1000</f>
        <v>#DIV/0!</v>
      </c>
      <c r="K50" s="141" t="e">
        <f>ABS((I50-B50)/B50)*100</f>
        <v>#DIV/0!</v>
      </c>
    </row>
    <row r="51" spans="1:15" ht="21.95" customHeight="1" x14ac:dyDescent="0.25">
      <c r="A51" s="136"/>
      <c r="B51" s="146"/>
      <c r="C51" s="148"/>
      <c r="D51" s="146"/>
      <c r="E51" s="147"/>
      <c r="F51" s="147"/>
      <c r="G51" s="63"/>
      <c r="H51" s="160"/>
      <c r="I51" s="152"/>
      <c r="J51" s="139"/>
      <c r="K51" s="141"/>
    </row>
    <row r="52" spans="1:15" ht="21.95" customHeight="1" thickBot="1" x14ac:dyDescent="0.3">
      <c r="A52" s="136"/>
      <c r="B52" s="149"/>
      <c r="C52" s="151"/>
      <c r="D52" s="146"/>
      <c r="E52" s="147"/>
      <c r="F52" s="147"/>
      <c r="G52" s="64"/>
      <c r="H52" s="161"/>
      <c r="I52" s="153"/>
      <c r="J52" s="140"/>
      <c r="K52" s="142"/>
    </row>
    <row r="53" spans="1:15" ht="21.95" customHeight="1" x14ac:dyDescent="0.25">
      <c r="A53" s="136"/>
      <c r="B53" s="143">
        <v>60</v>
      </c>
      <c r="C53" s="145"/>
      <c r="D53" s="146"/>
      <c r="E53" s="147"/>
      <c r="F53" s="147"/>
      <c r="G53" s="58"/>
      <c r="H53" s="159" t="e">
        <f>AVERAGE(G53:G55)</f>
        <v>#DIV/0!</v>
      </c>
      <c r="I53" s="152" t="e">
        <f t="shared" ref="I53" si="14" xml:space="preserve"> (H53-$G$62)/$I$21</f>
        <v>#DIV/0!</v>
      </c>
      <c r="J53" s="139" t="e">
        <f>ABS(B53-I53)*1000</f>
        <v>#DIV/0!</v>
      </c>
      <c r="K53" s="141" t="e">
        <f>ABS((I53-B53)/B53)*100</f>
        <v>#DIV/0!</v>
      </c>
      <c r="L53" s="6"/>
      <c r="M53" s="6"/>
    </row>
    <row r="54" spans="1:15" ht="21.95" customHeight="1" x14ac:dyDescent="0.25">
      <c r="A54" s="136"/>
      <c r="B54" s="146"/>
      <c r="C54" s="148"/>
      <c r="D54" s="146"/>
      <c r="E54" s="147"/>
      <c r="F54" s="147"/>
      <c r="G54" s="59"/>
      <c r="H54" s="160"/>
      <c r="I54" s="152"/>
      <c r="J54" s="139"/>
      <c r="K54" s="141"/>
      <c r="L54" s="6"/>
      <c r="M54" s="6"/>
    </row>
    <row r="55" spans="1:15" ht="21" customHeight="1" thickBot="1" x14ac:dyDescent="0.3">
      <c r="A55" s="137"/>
      <c r="B55" s="149"/>
      <c r="C55" s="151"/>
      <c r="D55" s="149"/>
      <c r="E55" s="150"/>
      <c r="F55" s="150"/>
      <c r="G55" s="60"/>
      <c r="H55" s="161"/>
      <c r="I55" s="153"/>
      <c r="J55" s="140"/>
      <c r="K55" s="142"/>
      <c r="L55" s="6"/>
      <c r="M55" s="6"/>
    </row>
    <row r="56" spans="1:15" ht="16.5" thickBot="1" x14ac:dyDescent="0.3"/>
    <row r="57" spans="1:15" ht="20.100000000000001" customHeight="1" thickBot="1" x14ac:dyDescent="0.3">
      <c r="D57" s="108" t="s">
        <v>55</v>
      </c>
      <c r="E57" s="109"/>
      <c r="F57" s="130"/>
      <c r="G57" s="51" t="e">
        <f>I21</f>
        <v>#DIV/0!</v>
      </c>
      <c r="H57" s="13"/>
    </row>
    <row r="58" spans="1:15" ht="18" customHeight="1" x14ac:dyDescent="0.25">
      <c r="D58" s="108" t="s">
        <v>56</v>
      </c>
      <c r="E58" s="109"/>
      <c r="F58" s="130"/>
      <c r="G58" s="77"/>
      <c r="H58" s="13"/>
      <c r="I58" s="8"/>
    </row>
    <row r="59" spans="1:15" ht="18" customHeight="1" thickBot="1" x14ac:dyDescent="0.3">
      <c r="A59" s="9"/>
      <c r="B59" s="9"/>
      <c r="C59" s="9"/>
      <c r="D59" s="179" t="s">
        <v>53</v>
      </c>
      <c r="E59" s="180"/>
      <c r="F59" s="180"/>
      <c r="G59" s="52" t="e">
        <f>(G58-G57)/G57*100</f>
        <v>#DIV/0!</v>
      </c>
      <c r="H59" s="48"/>
      <c r="I59" s="8"/>
      <c r="L59" s="9"/>
      <c r="M59" s="9"/>
      <c r="N59" s="9"/>
      <c r="O59" s="9"/>
    </row>
    <row r="60" spans="1:15" ht="16.5" thickBot="1" x14ac:dyDescent="0.3">
      <c r="G60" s="50"/>
      <c r="H60" s="34"/>
    </row>
    <row r="61" spans="1:15" ht="18" customHeight="1" x14ac:dyDescent="0.25">
      <c r="D61" s="108" t="s">
        <v>54</v>
      </c>
      <c r="E61" s="109"/>
      <c r="F61" s="130"/>
      <c r="G61" s="51" t="e">
        <f>H53-H21</f>
        <v>#DIV/0!</v>
      </c>
      <c r="H61" s="13"/>
      <c r="I61" s="8"/>
    </row>
    <row r="62" spans="1:15" ht="18.75" customHeight="1" x14ac:dyDescent="0.25">
      <c r="D62" s="176" t="s">
        <v>57</v>
      </c>
      <c r="E62" s="177"/>
      <c r="F62" s="178"/>
      <c r="G62" s="77"/>
      <c r="H62" s="13"/>
    </row>
    <row r="63" spans="1:15" ht="18.95" customHeight="1" thickBot="1" x14ac:dyDescent="0.3">
      <c r="A63" s="9"/>
      <c r="B63" s="9"/>
      <c r="C63" s="9"/>
      <c r="D63" s="173" t="s">
        <v>35</v>
      </c>
      <c r="E63" s="174"/>
      <c r="F63" s="175"/>
      <c r="G63" s="53" t="e">
        <f>(G61-G62)/G62*100</f>
        <v>#DIV/0!</v>
      </c>
      <c r="H63" s="49"/>
      <c r="I63" s="9"/>
      <c r="L63" s="9"/>
      <c r="M63" s="9"/>
      <c r="N63" s="9"/>
      <c r="O63" s="9"/>
    </row>
  </sheetData>
  <mergeCells count="89">
    <mergeCell ref="J53:J55"/>
    <mergeCell ref="B26:C28"/>
    <mergeCell ref="B29:C31"/>
    <mergeCell ref="B32:C34"/>
    <mergeCell ref="D63:F63"/>
    <mergeCell ref="D61:F61"/>
    <mergeCell ref="B35:C37"/>
    <mergeCell ref="B47:C49"/>
    <mergeCell ref="B38:C40"/>
    <mergeCell ref="D58:F58"/>
    <mergeCell ref="D62:F62"/>
    <mergeCell ref="D59:F59"/>
    <mergeCell ref="D57:F57"/>
    <mergeCell ref="B41:C43"/>
    <mergeCell ref="B44:C46"/>
    <mergeCell ref="H26:H28"/>
    <mergeCell ref="A12:K12"/>
    <mergeCell ref="K53:K55"/>
    <mergeCell ref="J32:J34"/>
    <mergeCell ref="I47:I49"/>
    <mergeCell ref="I41:I43"/>
    <mergeCell ref="I35:I37"/>
    <mergeCell ref="I38:I40"/>
    <mergeCell ref="J35:J37"/>
    <mergeCell ref="K35:K37"/>
    <mergeCell ref="J38:J40"/>
    <mergeCell ref="K38:K40"/>
    <mergeCell ref="J41:J43"/>
    <mergeCell ref="K32:K34"/>
    <mergeCell ref="I32:I34"/>
    <mergeCell ref="J50:J52"/>
    <mergeCell ref="K50:K52"/>
    <mergeCell ref="I21:I23"/>
    <mergeCell ref="B20:C20"/>
    <mergeCell ref="A17:C17"/>
    <mergeCell ref="A18:B18"/>
    <mergeCell ref="C18:D18"/>
    <mergeCell ref="H21:H23"/>
    <mergeCell ref="A1:I1"/>
    <mergeCell ref="A7:B7"/>
    <mergeCell ref="A16:B16"/>
    <mergeCell ref="D20:F20"/>
    <mergeCell ref="A14:I14"/>
    <mergeCell ref="A3:C3"/>
    <mergeCell ref="A19:I19"/>
    <mergeCell ref="A6:I6"/>
    <mergeCell ref="A4:B4"/>
    <mergeCell ref="A5:B5"/>
    <mergeCell ref="C4:D4"/>
    <mergeCell ref="C5:D5"/>
    <mergeCell ref="A8:K8"/>
    <mergeCell ref="A9:K9"/>
    <mergeCell ref="A10:K10"/>
    <mergeCell ref="A11:K11"/>
    <mergeCell ref="K41:K43"/>
    <mergeCell ref="J44:J46"/>
    <mergeCell ref="K44:K46"/>
    <mergeCell ref="J47:J49"/>
    <mergeCell ref="K47:K49"/>
    <mergeCell ref="I53:I55"/>
    <mergeCell ref="B25:C25"/>
    <mergeCell ref="D25:F25"/>
    <mergeCell ref="H47:H49"/>
    <mergeCell ref="H50:H52"/>
    <mergeCell ref="H53:H55"/>
    <mergeCell ref="I44:I46"/>
    <mergeCell ref="H41:H43"/>
    <mergeCell ref="H44:H46"/>
    <mergeCell ref="H29:H31"/>
    <mergeCell ref="H32:H34"/>
    <mergeCell ref="H38:H40"/>
    <mergeCell ref="H35:H37"/>
    <mergeCell ref="I50:I52"/>
    <mergeCell ref="A26:A55"/>
    <mergeCell ref="A13:K13"/>
    <mergeCell ref="J21:J23"/>
    <mergeCell ref="K21:K23"/>
    <mergeCell ref="J26:J28"/>
    <mergeCell ref="K26:K28"/>
    <mergeCell ref="J29:J31"/>
    <mergeCell ref="K29:K31"/>
    <mergeCell ref="D21:F23"/>
    <mergeCell ref="D26:F55"/>
    <mergeCell ref="B50:C52"/>
    <mergeCell ref="B53:C55"/>
    <mergeCell ref="B21:C23"/>
    <mergeCell ref="A21:A23"/>
    <mergeCell ref="I26:I28"/>
    <mergeCell ref="I29:I31"/>
  </mergeCells>
  <phoneticPr fontId="7" type="noConversion"/>
  <conditionalFormatting sqref="G59">
    <cfRule type="cellIs" dxfId="5" priority="6" operator="between">
      <formula>-0.5</formula>
      <formula>0.5</formula>
    </cfRule>
  </conditionalFormatting>
  <conditionalFormatting sqref="G59">
    <cfRule type="cellIs" dxfId="4" priority="5" operator="notBetween">
      <formula>-0.5</formula>
      <formula>0.5</formula>
    </cfRule>
  </conditionalFormatting>
  <conditionalFormatting sqref="K26:K55">
    <cfRule type="cellIs" dxfId="3" priority="3" operator="lessThan">
      <formula>1</formula>
    </cfRule>
    <cfRule type="cellIs" dxfId="2" priority="4" operator="greaterThan">
      <formula>1</formula>
    </cfRule>
  </conditionalFormatting>
  <conditionalFormatting sqref="J26:J55">
    <cfRule type="cellIs" dxfId="1" priority="1" operator="lessThan">
      <formula>100</formula>
    </cfRule>
    <cfRule type="cellIs" dxfId="0" priority="2" operator="greaterThan">
      <formula>100</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M45"/>
  <sheetViews>
    <sheetView tabSelected="1" topLeftCell="A31" zoomScale="84" workbookViewId="0">
      <selection activeCell="H48" sqref="H48"/>
    </sheetView>
  </sheetViews>
  <sheetFormatPr baseColWidth="10" defaultRowHeight="15.75" x14ac:dyDescent="0.25"/>
  <cols>
    <col min="1" max="1" width="13.375" style="1" customWidth="1"/>
    <col min="2" max="2" width="21.375" style="1" customWidth="1"/>
    <col min="3" max="3" width="30" style="1" customWidth="1"/>
    <col min="4" max="4" width="17" style="1" customWidth="1"/>
    <col min="5" max="5" width="30.125" style="1" customWidth="1"/>
    <col min="6" max="6" width="36.25" style="1" customWidth="1"/>
    <col min="7" max="11" width="10.875" style="1"/>
    <col min="12" max="13" width="10.875" style="2"/>
  </cols>
  <sheetData>
    <row r="1" spans="1:13" ht="24.95" customHeight="1" x14ac:dyDescent="0.25">
      <c r="A1" s="116" t="s">
        <v>11</v>
      </c>
      <c r="B1" s="116"/>
      <c r="C1" s="116"/>
      <c r="D1" s="116"/>
      <c r="E1" s="116"/>
      <c r="F1" s="116"/>
      <c r="G1" s="116"/>
      <c r="H1" s="116"/>
    </row>
    <row r="3" spans="1:13" ht="18" x14ac:dyDescent="0.25">
      <c r="A3" s="102" t="s">
        <v>18</v>
      </c>
      <c r="B3" s="102"/>
      <c r="C3" s="102"/>
    </row>
    <row r="4" spans="1:13" s="41" customFormat="1" ht="18" x14ac:dyDescent="0.25">
      <c r="A4" s="31"/>
      <c r="B4" s="31"/>
      <c r="C4" s="31"/>
      <c r="D4" s="39"/>
      <c r="E4" s="39"/>
      <c r="F4" s="39"/>
      <c r="G4" s="39"/>
      <c r="H4" s="39"/>
      <c r="I4" s="39"/>
      <c r="J4" s="39"/>
      <c r="K4" s="39"/>
      <c r="L4" s="43"/>
      <c r="M4" s="43"/>
    </row>
    <row r="5" spans="1:13" x14ac:dyDescent="0.25">
      <c r="A5" s="28" t="s">
        <v>60</v>
      </c>
      <c r="B5" s="28"/>
      <c r="C5" s="28"/>
      <c r="D5" s="75"/>
      <c r="E5" s="73"/>
    </row>
    <row r="6" spans="1:13" x14ac:dyDescent="0.25">
      <c r="A6" s="28" t="s">
        <v>62</v>
      </c>
      <c r="B6" s="28"/>
      <c r="C6" s="28"/>
      <c r="D6" s="75"/>
    </row>
    <row r="7" spans="1:13" x14ac:dyDescent="0.25">
      <c r="A7" s="117" t="s">
        <v>61</v>
      </c>
      <c r="B7" s="117"/>
      <c r="C7" s="117"/>
      <c r="D7" s="72"/>
      <c r="E7" s="117"/>
      <c r="F7" s="117"/>
      <c r="G7" s="117"/>
      <c r="H7" s="117"/>
      <c r="I7" s="15"/>
      <c r="J7" s="15"/>
      <c r="K7" s="15"/>
    </row>
    <row r="8" spans="1:13" x14ac:dyDescent="0.25">
      <c r="A8" s="117" t="s">
        <v>64</v>
      </c>
      <c r="B8" s="117"/>
      <c r="C8" s="117"/>
      <c r="D8" s="74">
        <f>D5-D6</f>
        <v>0</v>
      </c>
    </row>
    <row r="9" spans="1:13" x14ac:dyDescent="0.25">
      <c r="A9" s="117" t="s">
        <v>63</v>
      </c>
      <c r="B9" s="117"/>
      <c r="C9" s="117"/>
      <c r="D9" s="74">
        <f>D7*EXP(-(LN(2)/73.83)*D8)</f>
        <v>0</v>
      </c>
      <c r="E9" s="29"/>
      <c r="F9" s="29"/>
      <c r="G9" s="29"/>
      <c r="H9" s="29"/>
      <c r="I9" s="29"/>
      <c r="J9" s="29"/>
      <c r="K9" s="29"/>
      <c r="L9" s="33"/>
      <c r="M9" s="33"/>
    </row>
    <row r="10" spans="1:13" x14ac:dyDescent="0.25">
      <c r="D10" s="6"/>
      <c r="E10" s="29"/>
      <c r="F10" s="29"/>
      <c r="G10" s="29"/>
      <c r="H10" s="29"/>
      <c r="I10" s="29"/>
      <c r="J10" s="29"/>
      <c r="K10" s="29"/>
      <c r="L10" s="33"/>
      <c r="M10" s="33"/>
    </row>
    <row r="12" spans="1:13" ht="21" customHeight="1" x14ac:dyDescent="0.25">
      <c r="A12" s="102" t="s">
        <v>1</v>
      </c>
      <c r="B12" s="102"/>
    </row>
    <row r="13" spans="1:13" ht="21" customHeight="1" x14ac:dyDescent="0.25">
      <c r="A13" s="117" t="s">
        <v>2</v>
      </c>
      <c r="B13" s="117"/>
      <c r="C13" s="117"/>
      <c r="D13" s="117"/>
      <c r="E13" s="117"/>
      <c r="F13" s="117"/>
      <c r="G13" s="117"/>
      <c r="H13" s="117"/>
    </row>
    <row r="14" spans="1:13" ht="33" customHeight="1" x14ac:dyDescent="0.25">
      <c r="A14" s="120" t="s">
        <v>13</v>
      </c>
      <c r="B14" s="120"/>
      <c r="C14" s="120"/>
      <c r="D14" s="120"/>
      <c r="E14" s="120"/>
      <c r="F14" s="120"/>
      <c r="G14" s="120"/>
      <c r="H14" s="120"/>
    </row>
    <row r="15" spans="1:13" ht="21" customHeight="1" x14ac:dyDescent="0.25">
      <c r="A15" s="120" t="s">
        <v>65</v>
      </c>
      <c r="B15" s="120"/>
      <c r="C15" s="120"/>
      <c r="D15" s="120"/>
      <c r="E15" s="120"/>
      <c r="F15" s="120"/>
      <c r="G15" s="120"/>
      <c r="H15" s="120"/>
    </row>
    <row r="16" spans="1:13" ht="21.95" customHeight="1" x14ac:dyDescent="0.25">
      <c r="A16" s="120" t="s">
        <v>14</v>
      </c>
      <c r="B16" s="120"/>
      <c r="C16" s="120"/>
      <c r="D16" s="120"/>
      <c r="E16" s="120"/>
      <c r="F16" s="120"/>
      <c r="G16" s="120"/>
      <c r="H16" s="120"/>
    </row>
    <row r="17" spans="1:13" ht="35.1" customHeight="1" x14ac:dyDescent="0.25">
      <c r="A17" s="121"/>
      <c r="B17" s="121"/>
      <c r="C17" s="121"/>
      <c r="D17" s="121"/>
      <c r="E17" s="121"/>
      <c r="F17" s="121"/>
      <c r="G17" s="121"/>
      <c r="H17" s="121"/>
    </row>
    <row r="18" spans="1:13" ht="39" customHeight="1" x14ac:dyDescent="0.25">
      <c r="A18" s="121"/>
      <c r="B18" s="121"/>
      <c r="C18" s="121"/>
      <c r="D18" s="121"/>
      <c r="E18" s="121"/>
      <c r="F18" s="121"/>
      <c r="G18" s="121"/>
      <c r="H18" s="121"/>
    </row>
    <row r="19" spans="1:13" ht="38.1" customHeight="1" x14ac:dyDescent="0.25">
      <c r="A19" s="120" t="s">
        <v>16</v>
      </c>
      <c r="B19" s="120"/>
      <c r="C19" s="120"/>
      <c r="D19" s="120"/>
      <c r="E19" s="120"/>
      <c r="F19" s="120"/>
      <c r="G19" s="120"/>
      <c r="H19" s="120"/>
    </row>
    <row r="20" spans="1:13" ht="38.25" customHeight="1" x14ac:dyDescent="0.25">
      <c r="A20" s="120" t="s">
        <v>68</v>
      </c>
      <c r="B20" s="120"/>
      <c r="C20" s="120"/>
      <c r="D20" s="120"/>
      <c r="E20" s="120"/>
      <c r="F20" s="120"/>
      <c r="G20" s="120"/>
      <c r="H20" s="120"/>
    </row>
    <row r="21" spans="1:13" ht="33" customHeight="1" x14ac:dyDescent="0.25">
      <c r="A21" s="120" t="s">
        <v>41</v>
      </c>
      <c r="B21" s="120"/>
      <c r="C21" s="120"/>
      <c r="D21" s="120"/>
      <c r="E21" s="120"/>
      <c r="F21" s="120"/>
      <c r="G21" s="120"/>
      <c r="H21" s="120"/>
      <c r="I21" s="23"/>
      <c r="J21" s="23"/>
      <c r="K21" s="23"/>
      <c r="L21" s="24"/>
      <c r="M21" s="24"/>
    </row>
    <row r="22" spans="1:13" ht="33.950000000000003" customHeight="1" x14ac:dyDescent="0.25">
      <c r="A22" s="120" t="s">
        <v>15</v>
      </c>
      <c r="B22" s="120"/>
      <c r="C22" s="120"/>
      <c r="D22" s="120"/>
      <c r="E22" s="120"/>
      <c r="F22" s="120"/>
      <c r="G22" s="120"/>
      <c r="H22" s="120"/>
    </row>
    <row r="23" spans="1:13" x14ac:dyDescent="0.25">
      <c r="A23" s="119"/>
      <c r="B23" s="119"/>
      <c r="C23" s="119"/>
      <c r="D23" s="119"/>
      <c r="E23" s="119"/>
      <c r="F23" s="119"/>
      <c r="G23" s="119"/>
      <c r="H23" s="119"/>
    </row>
    <row r="24" spans="1:13" ht="18.95" customHeight="1" x14ac:dyDescent="0.25">
      <c r="A24" s="102" t="s">
        <v>3</v>
      </c>
      <c r="B24" s="102"/>
    </row>
    <row r="25" spans="1:13" ht="16.5" thickBot="1" x14ac:dyDescent="0.3">
      <c r="A25" s="119"/>
      <c r="B25" s="119"/>
      <c r="C25" s="119"/>
      <c r="D25" s="119"/>
      <c r="E25" s="119"/>
      <c r="F25" s="119"/>
      <c r="G25" s="119"/>
      <c r="H25" s="119"/>
    </row>
    <row r="26" spans="1:13" ht="33" customHeight="1" thickBot="1" x14ac:dyDescent="0.3">
      <c r="A26" s="185" t="s">
        <v>6</v>
      </c>
      <c r="B26" s="191"/>
      <c r="C26" s="185" t="s">
        <v>12</v>
      </c>
      <c r="D26" s="186"/>
      <c r="E26" s="71" t="s">
        <v>66</v>
      </c>
      <c r="F26" s="71" t="s">
        <v>77</v>
      </c>
    </row>
    <row r="27" spans="1:13" ht="18.95" customHeight="1" x14ac:dyDescent="0.25">
      <c r="A27" s="108">
        <v>0.1</v>
      </c>
      <c r="B27" s="109"/>
      <c r="C27" s="187" t="e">
        <f>'Exac temps d''arrêt'!H26</f>
        <v>#DIV/0!</v>
      </c>
      <c r="D27" s="188"/>
      <c r="E27" s="44"/>
      <c r="F27" s="93">
        <v>0.14824999999999999</v>
      </c>
    </row>
    <row r="28" spans="1:13" ht="18.95" customHeight="1" x14ac:dyDescent="0.25">
      <c r="A28" s="176">
        <v>0.3</v>
      </c>
      <c r="B28" s="177"/>
      <c r="C28" s="189" t="e">
        <f>'Exac temps d''arrêt'!H29</f>
        <v>#DIV/0!</v>
      </c>
      <c r="D28" s="190"/>
      <c r="E28" s="44"/>
      <c r="F28" s="94">
        <v>0.34209655172413789</v>
      </c>
    </row>
    <row r="29" spans="1:13" ht="20.100000000000001" customHeight="1" x14ac:dyDescent="0.25">
      <c r="A29" s="176">
        <v>0.5</v>
      </c>
      <c r="B29" s="177"/>
      <c r="C29" s="189" t="e">
        <f>'Exac temps d''arrêt'!H32</f>
        <v>#DIV/0!</v>
      </c>
      <c r="D29" s="190"/>
      <c r="E29" s="44"/>
      <c r="F29" s="94">
        <v>0.46406741573033705</v>
      </c>
    </row>
    <row r="30" spans="1:13" ht="20.100000000000001" customHeight="1" x14ac:dyDescent="0.25">
      <c r="A30" s="176">
        <v>0.7</v>
      </c>
      <c r="B30" s="177"/>
      <c r="C30" s="189" t="e">
        <f>'Exac temps d''arrêt'!H35</f>
        <v>#DIV/0!</v>
      </c>
      <c r="D30" s="190"/>
      <c r="E30" s="44"/>
      <c r="F30" s="94">
        <v>0.54788625592417062</v>
      </c>
      <c r="G30" s="5"/>
      <c r="H30" s="5"/>
      <c r="I30" s="5"/>
      <c r="J30" s="5"/>
      <c r="K30" s="5"/>
    </row>
    <row r="31" spans="1:13" ht="18" customHeight="1" x14ac:dyDescent="0.25">
      <c r="A31" s="176">
        <v>1</v>
      </c>
      <c r="B31" s="177"/>
      <c r="C31" s="189" t="e">
        <f>'Exac temps d''arrêt'!H38</f>
        <v>#DIV/0!</v>
      </c>
      <c r="D31" s="190"/>
      <c r="E31" s="44"/>
      <c r="F31" s="94">
        <v>0.63393706830391405</v>
      </c>
    </row>
    <row r="32" spans="1:13" ht="18.95" customHeight="1" x14ac:dyDescent="0.25">
      <c r="A32" s="176">
        <v>5</v>
      </c>
      <c r="B32" s="177"/>
      <c r="C32" s="189" t="e">
        <f>'Exac temps d''arrêt'!H41</f>
        <v>#DIV/0!</v>
      </c>
      <c r="D32" s="190"/>
      <c r="E32" s="44"/>
      <c r="F32" s="94">
        <v>0.89639878366637704</v>
      </c>
    </row>
    <row r="33" spans="1:13" ht="18" customHeight="1" x14ac:dyDescent="0.25">
      <c r="A33" s="176">
        <v>10</v>
      </c>
      <c r="B33" s="177"/>
      <c r="C33" s="189" t="e">
        <f>'Exac temps d''arrêt'!H44</f>
        <v>#DIV/0!</v>
      </c>
      <c r="D33" s="190"/>
      <c r="E33" s="44"/>
      <c r="F33" s="94">
        <v>0.94535059578368474</v>
      </c>
    </row>
    <row r="34" spans="1:13" ht="18" customHeight="1" x14ac:dyDescent="0.25">
      <c r="A34" s="176">
        <v>20</v>
      </c>
      <c r="B34" s="177"/>
      <c r="C34" s="189" t="e">
        <f>'Exac temps d''arrêt'!H47</f>
        <v>#DIV/0!</v>
      </c>
      <c r="D34" s="190"/>
      <c r="E34" s="44"/>
      <c r="F34" s="94">
        <v>0.97191592086669809</v>
      </c>
    </row>
    <row r="35" spans="1:13" ht="18.95" customHeight="1" x14ac:dyDescent="0.25">
      <c r="A35" s="176">
        <v>40</v>
      </c>
      <c r="B35" s="177"/>
      <c r="C35" s="189" t="e">
        <f>'Exac temps d''arrêt'!H50</f>
        <v>#DIV/0!</v>
      </c>
      <c r="D35" s="190"/>
      <c r="E35" s="44"/>
      <c r="F35" s="94">
        <v>0.98576179104477613</v>
      </c>
    </row>
    <row r="36" spans="1:13" ht="20.100000000000001" customHeight="1" thickBot="1" x14ac:dyDescent="0.3">
      <c r="A36" s="173">
        <v>60</v>
      </c>
      <c r="B36" s="174"/>
      <c r="C36" s="189" t="e">
        <f>'Exac temps d''arrêt'!H53</f>
        <v>#DIV/0!</v>
      </c>
      <c r="D36" s="190"/>
      <c r="E36" s="44"/>
      <c r="F36" s="95">
        <v>0.99046040000000002</v>
      </c>
    </row>
    <row r="37" spans="1:13" s="41" customFormat="1" ht="20.100000000000001" customHeight="1" thickBot="1" x14ac:dyDescent="0.3">
      <c r="A37" s="34"/>
      <c r="B37" s="34"/>
      <c r="C37" s="96"/>
      <c r="D37" s="96"/>
      <c r="E37" s="96"/>
      <c r="F37" s="96"/>
      <c r="G37" s="39"/>
      <c r="H37" s="39"/>
      <c r="I37" s="39"/>
      <c r="J37" s="39"/>
      <c r="K37" s="39"/>
      <c r="L37" s="43"/>
      <c r="M37" s="43"/>
    </row>
    <row r="38" spans="1:13" ht="16.5" thickBot="1" x14ac:dyDescent="0.3">
      <c r="A38" s="6"/>
      <c r="B38" s="6"/>
      <c r="C38" s="154" t="s">
        <v>67</v>
      </c>
      <c r="D38" s="155"/>
      <c r="E38" s="76" t="s">
        <v>78</v>
      </c>
      <c r="F38" s="6"/>
      <c r="G38" s="6"/>
      <c r="H38" s="6"/>
    </row>
    <row r="39" spans="1:13" ht="50.1" customHeight="1" thickBot="1" x14ac:dyDescent="0.3">
      <c r="A39" s="181" t="s">
        <v>59</v>
      </c>
      <c r="B39" s="182"/>
      <c r="C39" s="183" t="e">
        <f>'Exac temps d''arrêt'!G62/D9</f>
        <v>#DIV/0!</v>
      </c>
      <c r="D39" s="184"/>
      <c r="E39" s="92">
        <v>6.8985911868465463E-2</v>
      </c>
    </row>
    <row r="42" spans="1:13" ht="69.75" customHeight="1" x14ac:dyDescent="0.25">
      <c r="A42" s="121" t="s">
        <v>79</v>
      </c>
      <c r="B42" s="121"/>
      <c r="C42" s="121"/>
      <c r="D42" s="121"/>
      <c r="E42" s="121"/>
      <c r="F42" s="121"/>
    </row>
    <row r="43" spans="1:13" ht="16.5" customHeight="1" thickBot="1" x14ac:dyDescent="0.3">
      <c r="A43" s="97"/>
      <c r="B43" s="97"/>
      <c r="C43" s="97"/>
      <c r="D43" s="97"/>
      <c r="E43" s="97"/>
      <c r="F43" s="97"/>
      <c r="G43" s="98"/>
      <c r="H43" s="98"/>
      <c r="I43" s="98"/>
      <c r="J43" s="98"/>
      <c r="K43" s="98"/>
      <c r="L43" s="33"/>
      <c r="M43" s="33"/>
    </row>
    <row r="44" spans="1:13" ht="16.5" thickBot="1" x14ac:dyDescent="0.3">
      <c r="A44" s="98"/>
      <c r="B44" s="98"/>
      <c r="C44" s="154" t="s">
        <v>67</v>
      </c>
      <c r="D44" s="155"/>
      <c r="E44" s="99" t="s">
        <v>80</v>
      </c>
      <c r="F44" s="98"/>
    </row>
    <row r="45" spans="1:13" ht="75.75" customHeight="1" thickBot="1" x14ac:dyDescent="0.3">
      <c r="A45" s="192" t="s">
        <v>81</v>
      </c>
      <c r="B45" s="193"/>
      <c r="C45" s="183" t="e">
        <f>(C36/'Temps transit'!G63)/'Temps transit'!D9</f>
        <v>#DIV/0!</v>
      </c>
      <c r="D45" s="184"/>
      <c r="E45" s="92">
        <v>0.30322155511802229</v>
      </c>
      <c r="F45" s="194"/>
    </row>
  </sheetData>
  <mergeCells count="48">
    <mergeCell ref="A42:F42"/>
    <mergeCell ref="C44:D44"/>
    <mergeCell ref="A45:B45"/>
    <mergeCell ref="C45:D45"/>
    <mergeCell ref="A33:B33"/>
    <mergeCell ref="A34:B34"/>
    <mergeCell ref="A35:B35"/>
    <mergeCell ref="A36:B36"/>
    <mergeCell ref="A30:B30"/>
    <mergeCell ref="A20:H20"/>
    <mergeCell ref="A22:H22"/>
    <mergeCell ref="A23:H23"/>
    <mergeCell ref="A31:B31"/>
    <mergeCell ref="A32:B32"/>
    <mergeCell ref="C30:D30"/>
    <mergeCell ref="A24:B24"/>
    <mergeCell ref="A28:B28"/>
    <mergeCell ref="A29:B29"/>
    <mergeCell ref="A25:H25"/>
    <mergeCell ref="A26:B26"/>
    <mergeCell ref="A27:B27"/>
    <mergeCell ref="A1:H1"/>
    <mergeCell ref="A13:H13"/>
    <mergeCell ref="A14:H14"/>
    <mergeCell ref="A15:H15"/>
    <mergeCell ref="A16:H16"/>
    <mergeCell ref="A12:B12"/>
    <mergeCell ref="A3:C3"/>
    <mergeCell ref="A7:C7"/>
    <mergeCell ref="E7:H7"/>
    <mergeCell ref="A9:C9"/>
    <mergeCell ref="A8:C8"/>
    <mergeCell ref="A17:H18"/>
    <mergeCell ref="A19:H19"/>
    <mergeCell ref="C38:D38"/>
    <mergeCell ref="A21:H21"/>
    <mergeCell ref="A39:B39"/>
    <mergeCell ref="C39:D39"/>
    <mergeCell ref="C26:D26"/>
    <mergeCell ref="C27:D27"/>
    <mergeCell ref="C28:D28"/>
    <mergeCell ref="C29:D29"/>
    <mergeCell ref="C31:D31"/>
    <mergeCell ref="C32:D32"/>
    <mergeCell ref="C33:D33"/>
    <mergeCell ref="C34:D34"/>
    <mergeCell ref="C35:D35"/>
    <mergeCell ref="C36:D3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Reproductibilité posit source</vt:lpstr>
      <vt:lpstr>Volume iso chambre puits</vt:lpstr>
      <vt:lpstr>Exac temps d'arrêt</vt:lpstr>
      <vt:lpstr>Temps transit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Llagostera Camille</cp:lastModifiedBy>
  <dcterms:created xsi:type="dcterms:W3CDTF">2022-05-04T07:01:04Z</dcterms:created>
  <dcterms:modified xsi:type="dcterms:W3CDTF">2023-01-02T10:28:14Z</dcterms:modified>
</cp:coreProperties>
</file>