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OSPanel\domains\palnt-backend\trash\"/>
    </mc:Choice>
  </mc:AlternateContent>
  <xr:revisionPtr revIDLastSave="0" documentId="13_ncr:1_{121B11F9-7264-4384-BAF1-FE4FF2472A04}" xr6:coauthVersionLast="47" xr6:coauthVersionMax="47" xr10:uidLastSave="{00000000-0000-0000-0000-000000000000}"/>
  <bookViews>
    <workbookView xWindow="28680" yWindow="-120" windowWidth="29040" windowHeight="15840" firstSheet="25" activeTab="29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4" l="1"/>
  <c r="A15" i="33"/>
  <c r="J15" i="33" s="1"/>
  <c r="D70" i="33"/>
  <c r="U15" i="26"/>
  <c r="E11" i="26"/>
  <c r="O19" i="36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S18" i="34"/>
  <c r="T18" i="34"/>
  <c r="U18" i="34"/>
  <c r="V18" i="34"/>
  <c r="S19" i="34"/>
  <c r="T19" i="34"/>
  <c r="U19" i="34"/>
  <c r="V19" i="34"/>
  <c r="S20" i="34"/>
  <c r="T20" i="34"/>
  <c r="U20" i="34"/>
  <c r="V20" i="34"/>
  <c r="S21" i="34"/>
  <c r="T21" i="34"/>
  <c r="U21" i="34"/>
  <c r="V21" i="34"/>
  <c r="S22" i="34"/>
  <c r="S23" i="34" s="1"/>
  <c r="T22" i="34"/>
  <c r="U22" i="34"/>
  <c r="V22" i="34"/>
  <c r="T23" i="34"/>
  <c r="U23" i="34"/>
  <c r="V23" i="34"/>
  <c r="R23" i="34"/>
  <c r="R19" i="34"/>
  <c r="R20" i="34"/>
  <c r="R21" i="34"/>
  <c r="R22" i="34"/>
  <c r="R18" i="34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R12" i="34"/>
  <c r="J65" i="33"/>
  <c r="E4" i="33"/>
  <c r="E61" i="33"/>
  <c r="G61" i="33" s="1"/>
  <c r="W15" i="34"/>
  <c r="D71" i="33"/>
  <c r="D72" i="33"/>
  <c r="D73" i="33"/>
  <c r="D74" i="33"/>
  <c r="D75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U11" i="34"/>
  <c r="J11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O11" i="34"/>
  <c r="N11" i="34"/>
  <c r="M11" i="34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E66" i="33" l="1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1" i="33" l="1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W11" i="34"/>
  <c r="V11" i="34"/>
  <c r="T11" i="34"/>
  <c r="S11" i="34"/>
  <c r="V9" i="34"/>
  <c r="U9" i="34"/>
  <c r="T9" i="34"/>
  <c r="S9" i="34"/>
  <c r="R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D44" i="33" l="1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8" i="34"/>
  <c r="R7" i="34" s="1"/>
  <c r="T8" i="34"/>
  <c r="T7" i="34" s="1"/>
  <c r="U8" i="34"/>
  <c r="U7" i="34" s="1"/>
  <c r="V8" i="34"/>
  <c r="V7" i="34" s="1"/>
  <c r="F3" i="34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D43" i="33" l="1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2" i="26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<sst xmlns="http://schemas.openxmlformats.org/spreadsheetml/2006/main" count="849" uniqueCount="218">
  <si>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</si>
  <si>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</si>
  <si>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</si>
  <si>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</si>
  <si>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</si>
  <si>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</si>
  <si>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</si>
  <si>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</si>
  <si>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</si>
  <si>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</si>
  <si>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</si>
  <si>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</si>
  <si>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</si>
  <si>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</si>
  <si>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</si>
  <si>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</si>
  <si>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</si>
  <si>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</si>
  <si>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</si>
  <si>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</si>
  <si>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</si>
  <si>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</si>
  <si>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</si>
  <si>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</si>
  <si>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</si>
  <si>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</si>
  <si>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</si>
  <si>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</si>
  <si>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</si>
  <si>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</si>
  <si>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</si>
  <si>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</si>
  <si>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</si>
  <si>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</si>
  <si>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</si>
  <si>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</si>
  <si>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</si>
  <si>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</si>
  <si>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</si>
  <si>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</si>
  <si>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</si>
  <si>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</si>
  <si>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</si>
  <si>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</si>
  <si>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</si>
  <si>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</si>
  <si>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</si>
  <si>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</si>
  <si>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</si>
  <si>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</si>
  <si>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</si>
  <si>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</si>
  <si>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</si>
  <si>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</si>
  <si>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</si>
  <si>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</si>
  <si>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</si>
  <si>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</si>
  <si>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</si>
  <si>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</si>
  <si>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</si>
  <si>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</si>
  <si>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</si>
  <si>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</si>
  <si>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</si>
  <si>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</si>
  <si>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</si>
  <si>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</si>
  <si>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</si>
  <si>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</si>
  <si>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</si>
  <si>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</si>
  <si>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</si>
  <si>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</si>
  <si>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</si>
  <si>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</si>
  <si>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</si>
  <si>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</si>
  <si>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</si>
  <si>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</si>
  <si>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</si>
  <si>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</si>
  <si>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</si>
  <si>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</si>
  <si>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</si>
  <si>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</si>
  <si>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</si>
  <si>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</si>
  <si>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</si>
  <si>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</si>
  <si>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</si>
  <si>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</si>
  <si>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</si>
  <si>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</si>
  <si>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</si>
  <si>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</si>
  <si>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</si>
  <si>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</si>
  <si>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</si>
  <si>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</si>
  <si>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</si>
  <si>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</si>
  <si>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</si>
  <si>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</si>
  <si>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</si>
  <si>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</si>
  <si>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</si>
  <si>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</si>
  <si>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</si>
  <si>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</si>
  <si>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</si>
  <si>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</si>
  <si>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</si>
  <si>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</si>
  <si>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</si>
  <si>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</si>
  <si>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</si>
  <si>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</si>
  <si>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</si>
  <si>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</si>
  <si>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</si>
  <si>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</si>
  <si>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</si>
  <si>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</si>
  <si>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</si>
  <si>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</si>
  <si>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</si>
  <si>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</si>
  <si>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</si>
  <si>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</si>
  <si>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</si>
  <si>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</si>
  <si>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</si>
  <si>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</si>
  <si>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</si>
  <si>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</si>
  <si>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</si>
  <si>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</si>
  <si>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</si>
  <si>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</si>
  <si>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</si>
  <si>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</si>
  <si>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</si>
  <si>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</si>
  <si>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</si>
  <si>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</si>
  <si>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</si>
  <si>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</si>
  <si>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</si>
  <si>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</si>
  <si>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</si>
  <si>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</si>
  <si>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</si>
  <si>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</si>
  <si>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</si>
  <si>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</si>
  <si>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</si>
  <si>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</si>
  <si>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</si>
  <si>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</si>
  <si>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</si>
  <si>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</si>
  <si>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</si>
  <si>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</si>
  <si>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</si>
  <si>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</si>
  <si>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</si>
  <si>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</si>
  <si>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</si>
  <si>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</si>
  <si>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</si>
  <si>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</si>
  <si>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</si>
  <si>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</si>
  <si>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</si>
  <si>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</si>
  <si>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</si>
  <si>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</si>
  <si>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</si>
  <si>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</si>
  <si>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</si>
  <si>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</si>
  <si>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</si>
  <si>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</si>
  <si>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</si>
  <si>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</si>
  <si>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</si>
  <si>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</si>
  <si>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</si>
  <si>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</si>
  <si>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</si>
  <si>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</si>
  <si>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</si>
  <si>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Требуемое количестволистов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</si>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</sst>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  <xf numFmtId="0" fontId="7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/>
    <xf numFmtId="164" fontId="0" fillId="0" borderId="3" xfId="0" applyNumberFormat="1" applyBorder="1"/>
    <xf numFmtId="0" fontId="0" fillId="0" borderId="0" xfId="0" applyBorder="1"/>
    <xf numFmtId="0" fontId="7" fillId="0" borderId="0" xfId="0" applyFont="1" applyBorder="1"/>
    <xf numFmtId="0" fontId="7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Border="1"/>
    <xf numFmtId="164" fontId="0" fillId="0" borderId="14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/>
    <xf numFmtId="166" fontId="7" fillId="0" borderId="0" xfId="0" applyNumberFormat="1" applyFont="1" applyBorder="1"/>
    <xf numFmtId="2" fontId="0" fillId="0" borderId="14" xfId="0" applyNumberFormat="1" applyBorder="1"/>
    <xf numFmtId="165" fontId="0" fillId="0" borderId="16" xfId="0" applyNumberFormat="1" applyBorder="1"/>
    <xf numFmtId="2" fontId="7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Fill="1" applyBorder="1"/>
    <xf numFmtId="0" fontId="7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2" fontId="7" fillId="8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164" fontId="0" fillId="3" borderId="3" xfId="0" applyNumberFormat="1" applyFill="1" applyBorder="1"/>
    <xf numFmtId="0" fontId="0" fillId="0" borderId="19" xfId="0" applyFill="1" applyBorder="1"/>
    <xf numFmtId="0" fontId="0" fillId="0" borderId="3" xfId="0" applyBorder="1" applyAlignment="1">
      <alignment wrapText="1"/>
    </xf>
    <xf numFmtId="0" fontId="0" fillId="0" borderId="18" xfId="0" applyFill="1" applyBorder="1"/>
    <xf numFmtId="0" fontId="0" fillId="0" borderId="3" xfId="0" applyFill="1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0" borderId="3" xfId="0" applyNumberFormat="1" applyFill="1" applyBorder="1"/>
    <xf numFmtId="164" fontId="0" fillId="12" borderId="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5" x14ac:dyDescent="0.25"/>
  <cols>
    <col min="3" max="3" width="5.85546875" customWidth="1"/>
    <col min="4" max="4" width="8.28515625" bestFit="1" customWidth="1"/>
    <col min="5" max="5" width="9.7109375" customWidth="1"/>
    <col min="6" max="6" width="12" bestFit="1" customWidth="1"/>
    <col min="7" max="7" width="11.7109375" bestFit="1" customWidth="1"/>
    <col min="8" max="8" width="8.28515625" customWidth="1"/>
    <col min="9" max="9" width="7.5703125" customWidth="1"/>
    <col min="10" max="10" width="6.7109375" customWidth="1"/>
    <col min="11" max="11" width="10.28515625" bestFit="1" customWidth="1"/>
    <col min="12" max="12" width="12" bestFit="1" customWidth="1"/>
    <col min="13" max="13" width="5.7109375" bestFit="1" customWidth="1"/>
    <col min="14" max="14" width="10.5703125" bestFit="1" customWidth="1"/>
    <col min="15" max="15" width="12" bestFit="1" customWidth="1"/>
    <col min="16" max="16" width="5.28515625" bestFit="1" customWidth="1"/>
    <col min="17" max="17" width="14.28515625" bestFit="1" customWidth="1"/>
    <col min="18" max="24" width="3" customWidth="1"/>
    <col min="25" max="25" width="7.42578125" bestFit="1" customWidth="1"/>
    <col min="26" max="26" width="6.85546875" customWidth="1"/>
    <col min="30" max="30" width="11.7109375" bestFit="1" customWidth="1"/>
    <col min="31" max="33" width="5" bestFit="1" customWidth="1"/>
    <col min="34" max="37" width="6" bestFit="1" customWidth="1"/>
  </cols>
  <sheetData>
    <row r="2" spans="2:37" x14ac:dyDescent="0.25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25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25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25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25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25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25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25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25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25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25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25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25">
      <c r="B15" t="s">
        <v>8</v>
      </c>
      <c r="F15" t="s">
        <v>9</v>
      </c>
    </row>
    <row r="16" spans="2:37" x14ac:dyDescent="0.25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25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25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25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25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25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25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25">
      <c r="AA24">
        <f>SUM(AA16:AA23)</f>
        <v>2490</v>
      </c>
    </row>
    <row r="25" spans="1:37" x14ac:dyDescent="0.25">
      <c r="Y25" t="s">
        <v>15</v>
      </c>
      <c r="AA25">
        <f>AA24*H2</f>
        <v>1494</v>
      </c>
    </row>
    <row r="26" spans="1:37" x14ac:dyDescent="0.25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25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25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25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25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25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25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25">
      <c r="A33">
        <f>SUM(A26:A32)</f>
        <v>86000</v>
      </c>
    </row>
    <row r="35" spans="1:10" x14ac:dyDescent="0.25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25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25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25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25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25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25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25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25">
      <c r="F44" t="s">
        <v>80</v>
      </c>
      <c r="H44" t="s">
        <v>81</v>
      </c>
      <c r="J44" s="14">
        <v>0.5</v>
      </c>
    </row>
    <row r="45" spans="1:10" x14ac:dyDescent="0.25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5" x14ac:dyDescent="0.25"/>
  <cols>
    <col min="6" max="20" width="6.7109375" customWidth="1"/>
    <col min="21" max="21" width="14.7109375" bestFit="1" customWidth="1"/>
  </cols>
  <sheetData>
    <row r="2" spans="1:20" x14ac:dyDescent="0.25">
      <c r="C2" t="s">
        <v>7</v>
      </c>
    </row>
    <row r="3" spans="1:20" x14ac:dyDescent="0.25">
      <c r="B3" t="s">
        <v>1</v>
      </c>
      <c r="C3" t="s">
        <v>2</v>
      </c>
    </row>
    <row r="7" spans="1:20" x14ac:dyDescent="0.25">
      <c r="G7" s="5"/>
      <c r="H7" s="5"/>
      <c r="L7" s="7" t="s">
        <v>63</v>
      </c>
    </row>
    <row r="9" spans="1:20" ht="15.75" thickBot="1" x14ac:dyDescent="0.3">
      <c r="B9" s="28" t="s">
        <v>60</v>
      </c>
      <c r="C9" s="28"/>
      <c r="D9" s="28"/>
      <c r="F9" s="26">
        <v>13</v>
      </c>
      <c r="G9" s="26"/>
      <c r="H9" s="2"/>
      <c r="J9" s="26">
        <v>14</v>
      </c>
      <c r="K9" s="26"/>
      <c r="L9" s="2"/>
      <c r="N9" s="26">
        <v>16</v>
      </c>
      <c r="O9" s="26"/>
      <c r="P9" s="2"/>
      <c r="R9" s="26">
        <v>18</v>
      </c>
      <c r="S9" s="26"/>
      <c r="T9" s="2"/>
    </row>
    <row r="10" spans="1:20" ht="16.5" thickTop="1" thickBot="1" x14ac:dyDescent="0.3">
      <c r="B10" t="s">
        <v>1</v>
      </c>
      <c r="C10" t="s">
        <v>2</v>
      </c>
      <c r="D10" t="s">
        <v>3</v>
      </c>
      <c r="F10" s="6"/>
      <c r="G10" s="6"/>
      <c r="H10" s="27">
        <v>16</v>
      </c>
      <c r="J10" s="6"/>
      <c r="K10" s="6"/>
      <c r="L10" s="27">
        <v>16</v>
      </c>
      <c r="N10" s="6"/>
      <c r="O10" s="6"/>
      <c r="P10" s="27">
        <v>16</v>
      </c>
      <c r="R10" s="6"/>
      <c r="S10" s="6"/>
      <c r="T10" s="27">
        <v>16</v>
      </c>
    </row>
    <row r="11" spans="1:20" ht="16.5" thickTop="1" thickBot="1" x14ac:dyDescent="0.3">
      <c r="A11" s="25" t="s">
        <v>61</v>
      </c>
      <c r="B11">
        <v>13</v>
      </c>
      <c r="C11">
        <v>16</v>
      </c>
      <c r="D11">
        <v>3600</v>
      </c>
      <c r="F11" s="6"/>
      <c r="G11" s="6"/>
      <c r="H11" s="27"/>
      <c r="J11" s="6"/>
      <c r="K11" s="6"/>
      <c r="L11" s="27"/>
      <c r="N11" s="6"/>
      <c r="O11" s="6"/>
      <c r="P11" s="27"/>
      <c r="R11" s="6"/>
      <c r="S11" s="6"/>
      <c r="T11" s="27"/>
    </row>
    <row r="12" spans="1:20" ht="16.5" thickTop="1" thickBot="1" x14ac:dyDescent="0.3">
      <c r="A12" s="25"/>
      <c r="B12">
        <v>14</v>
      </c>
      <c r="C12">
        <v>16</v>
      </c>
      <c r="D12">
        <v>12000</v>
      </c>
      <c r="F12" s="6"/>
      <c r="G12" s="6"/>
      <c r="H12" s="27"/>
      <c r="J12" s="6"/>
      <c r="K12" s="6"/>
      <c r="L12" s="27"/>
      <c r="N12" s="6"/>
      <c r="O12" s="6"/>
      <c r="P12" s="27"/>
      <c r="R12" s="6"/>
      <c r="S12" s="6"/>
      <c r="T12" s="27"/>
    </row>
    <row r="13" spans="1:20" ht="16.5" thickTop="1" thickBot="1" x14ac:dyDescent="0.3">
      <c r="A13" s="25"/>
      <c r="B13">
        <v>16</v>
      </c>
      <c r="C13">
        <v>16</v>
      </c>
      <c r="D13">
        <v>6000</v>
      </c>
      <c r="F13" s="6"/>
      <c r="G13" s="6"/>
      <c r="H13" s="27"/>
      <c r="J13" s="6"/>
      <c r="K13" s="6"/>
      <c r="L13" s="27"/>
      <c r="N13" s="6"/>
      <c r="O13" s="6"/>
      <c r="P13" s="27"/>
      <c r="R13" s="6"/>
      <c r="S13" s="6"/>
      <c r="T13" s="27"/>
    </row>
    <row r="14" spans="1:20" ht="16.5" thickTop="1" thickBot="1" x14ac:dyDescent="0.3">
      <c r="A14" s="25"/>
      <c r="B14">
        <v>18</v>
      </c>
      <c r="C14">
        <v>16</v>
      </c>
      <c r="D14">
        <v>2400</v>
      </c>
      <c r="F14" s="6"/>
      <c r="G14" s="6"/>
      <c r="H14" s="27"/>
      <c r="J14" s="6"/>
      <c r="K14" s="6"/>
      <c r="L14" s="27"/>
      <c r="N14" s="6"/>
      <c r="O14" s="6"/>
      <c r="P14" s="27"/>
      <c r="R14" s="6"/>
      <c r="S14" s="6"/>
      <c r="T14" s="27"/>
    </row>
    <row r="15" spans="1:20" ht="15.75" thickTop="1" x14ac:dyDescent="0.25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25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.75" thickBot="1" x14ac:dyDescent="0.3">
      <c r="F17" s="26">
        <v>14</v>
      </c>
      <c r="G17" s="26"/>
      <c r="H17" s="2"/>
      <c r="J17" s="26">
        <v>16</v>
      </c>
      <c r="K17" s="26"/>
      <c r="L17" s="2"/>
      <c r="N17" s="26">
        <v>18</v>
      </c>
      <c r="O17" s="26"/>
      <c r="P17" s="2"/>
      <c r="R17" s="26">
        <v>20</v>
      </c>
      <c r="S17" s="26"/>
      <c r="T17" s="2"/>
    </row>
    <row r="18" spans="1:26" ht="16.5" thickTop="1" thickBot="1" x14ac:dyDescent="0.3">
      <c r="A18" s="25" t="s">
        <v>62</v>
      </c>
      <c r="B18">
        <v>14</v>
      </c>
      <c r="C18">
        <v>16</v>
      </c>
      <c r="D18">
        <v>20000</v>
      </c>
      <c r="F18" s="6"/>
      <c r="G18" s="6"/>
      <c r="H18" s="27">
        <v>16</v>
      </c>
      <c r="J18" s="6"/>
      <c r="K18" s="6"/>
      <c r="L18" s="27">
        <v>16</v>
      </c>
      <c r="N18" s="6"/>
      <c r="O18" s="6"/>
      <c r="P18" s="27">
        <v>16</v>
      </c>
      <c r="R18" s="6"/>
      <c r="S18" s="6"/>
      <c r="T18" s="27">
        <v>18</v>
      </c>
    </row>
    <row r="19" spans="1:26" ht="16.5" thickTop="1" thickBot="1" x14ac:dyDescent="0.3">
      <c r="A19" s="25"/>
      <c r="B19">
        <v>16</v>
      </c>
      <c r="C19">
        <v>16</v>
      </c>
      <c r="D19">
        <v>45600</v>
      </c>
      <c r="F19" s="6"/>
      <c r="G19" s="6"/>
      <c r="H19" s="27"/>
      <c r="J19" s="6"/>
      <c r="K19" s="6"/>
      <c r="L19" s="27"/>
      <c r="N19" s="6"/>
      <c r="O19" s="6"/>
      <c r="P19" s="27"/>
      <c r="R19" s="6"/>
      <c r="S19" s="6"/>
      <c r="T19" s="27"/>
    </row>
    <row r="20" spans="1:26" ht="16.5" thickTop="1" thickBot="1" x14ac:dyDescent="0.3">
      <c r="A20" s="25"/>
      <c r="B20">
        <v>18</v>
      </c>
      <c r="C20">
        <v>16</v>
      </c>
      <c r="D20">
        <v>14400</v>
      </c>
      <c r="F20" s="6"/>
      <c r="G20" s="6"/>
      <c r="H20" s="27"/>
      <c r="J20" s="6"/>
      <c r="K20" s="6"/>
      <c r="L20" s="27"/>
      <c r="N20" s="6"/>
      <c r="O20" s="6"/>
      <c r="P20" s="27"/>
      <c r="R20" s="6"/>
      <c r="S20" s="6"/>
      <c r="T20" s="27"/>
    </row>
    <row r="21" spans="1:26" ht="16.5" thickTop="1" thickBot="1" x14ac:dyDescent="0.3">
      <c r="A21" s="25"/>
      <c r="B21">
        <v>20</v>
      </c>
      <c r="C21">
        <v>18</v>
      </c>
      <c r="D21">
        <v>5600</v>
      </c>
      <c r="F21" s="6"/>
      <c r="G21" s="6"/>
      <c r="H21" s="27"/>
      <c r="J21" s="6"/>
      <c r="K21" s="6"/>
      <c r="L21" s="27"/>
      <c r="N21" s="6"/>
      <c r="O21" s="6"/>
      <c r="P21" s="27"/>
      <c r="R21" s="6"/>
      <c r="S21" s="6"/>
      <c r="T21" s="27"/>
    </row>
    <row r="22" spans="1:26" ht="16.5" thickTop="1" thickBot="1" x14ac:dyDescent="0.3">
      <c r="F22" s="6"/>
      <c r="G22" s="6"/>
      <c r="H22" s="27"/>
      <c r="J22" s="6"/>
      <c r="K22" s="6"/>
      <c r="L22" s="27"/>
      <c r="N22" s="6"/>
      <c r="O22" s="6"/>
      <c r="P22" s="27"/>
      <c r="R22" s="6"/>
      <c r="S22" s="6"/>
      <c r="T22" s="27"/>
    </row>
    <row r="23" spans="1:26" ht="15.75" thickTop="1" x14ac:dyDescent="0.25">
      <c r="A23" t="s">
        <v>82</v>
      </c>
    </row>
    <row r="25" spans="1:26" x14ac:dyDescent="0.25">
      <c r="B25" s="28" t="s">
        <v>60</v>
      </c>
      <c r="C25" s="28"/>
      <c r="D25" s="28"/>
      <c r="F25" t="s">
        <v>83</v>
      </c>
    </row>
    <row r="26" spans="1:26" x14ac:dyDescent="0.25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25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25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25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25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25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25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25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25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25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25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25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25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25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25">
      <c r="K41">
        <f>SUM(K38:K40)</f>
        <v>1999.5</v>
      </c>
    </row>
    <row r="43" spans="2:26" x14ac:dyDescent="0.25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25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25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25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25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25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25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25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25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25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25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25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25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25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6" x14ac:dyDescent="0.25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25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25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25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25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25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25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25">
      <c r="B9" t="s">
        <v>119</v>
      </c>
    </row>
    <row r="10" spans="2:26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25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25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25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25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25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25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25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25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25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5" x14ac:dyDescent="0.25"/>
  <cols>
    <col min="15" max="15" width="16.42578125" bestFit="1" customWidth="1"/>
    <col min="16" max="17" width="11.7109375" bestFit="1" customWidth="1"/>
  </cols>
  <sheetData>
    <row r="2" spans="2:20" x14ac:dyDescent="0.25">
      <c r="C2" t="s">
        <v>38</v>
      </c>
      <c r="G2" t="s">
        <v>64</v>
      </c>
    </row>
    <row r="3" spans="2:20" x14ac:dyDescent="0.25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25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25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25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25">
      <c r="N7" s="2"/>
    </row>
    <row r="8" spans="2:20" x14ac:dyDescent="0.25">
      <c r="C8" t="s">
        <v>37</v>
      </c>
    </row>
    <row r="9" spans="2:20" x14ac:dyDescent="0.25">
      <c r="B9">
        <v>124</v>
      </c>
      <c r="C9">
        <v>126</v>
      </c>
      <c r="D9">
        <v>1.03</v>
      </c>
    </row>
    <row r="10" spans="2:20" x14ac:dyDescent="0.25">
      <c r="B10">
        <v>72</v>
      </c>
      <c r="C10">
        <v>120</v>
      </c>
      <c r="D10">
        <v>0.6</v>
      </c>
    </row>
    <row r="11" spans="2:20" x14ac:dyDescent="0.25">
      <c r="B11">
        <v>62</v>
      </c>
      <c r="C11">
        <v>126</v>
      </c>
      <c r="D11">
        <v>0.56999999999999995</v>
      </c>
    </row>
    <row r="12" spans="2:20" x14ac:dyDescent="0.25">
      <c r="B12">
        <v>115</v>
      </c>
      <c r="C12">
        <v>115</v>
      </c>
      <c r="D12">
        <v>1.06</v>
      </c>
    </row>
    <row r="14" spans="2:20" x14ac:dyDescent="0.25">
      <c r="C14" t="s">
        <v>39</v>
      </c>
    </row>
    <row r="15" spans="2:20" x14ac:dyDescent="0.25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25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25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25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25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25">
      <c r="F23" s="2">
        <f>SUM(F20:F22)</f>
        <v>439.02000000000004</v>
      </c>
      <c r="K23" t="s">
        <v>93</v>
      </c>
    </row>
    <row r="24" spans="2:11" x14ac:dyDescent="0.25">
      <c r="I24" t="s">
        <v>6</v>
      </c>
      <c r="J24" t="s">
        <v>92</v>
      </c>
    </row>
    <row r="25" spans="2:11" x14ac:dyDescent="0.25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5" x14ac:dyDescent="0.25"/>
  <cols>
    <col min="2" max="2" width="8.140625" bestFit="1" customWidth="1"/>
    <col min="7" max="7" width="11.7109375" bestFit="1" customWidth="1"/>
    <col min="8" max="8" width="10" bestFit="1" customWidth="1"/>
    <col min="9" max="9" width="13.85546875" bestFit="1" customWidth="1"/>
    <col min="11" max="11" width="10.28515625" bestFit="1" customWidth="1"/>
    <col min="12" max="12" width="15.42578125" bestFit="1" customWidth="1"/>
    <col min="13" max="13" width="14.7109375" bestFit="1" customWidth="1"/>
  </cols>
  <sheetData>
    <row r="2" spans="2:15" x14ac:dyDescent="0.25">
      <c r="B2" t="s">
        <v>7</v>
      </c>
    </row>
    <row r="3" spans="2:15" x14ac:dyDescent="0.25">
      <c r="D3" t="s">
        <v>15</v>
      </c>
      <c r="F3" t="s">
        <v>3</v>
      </c>
      <c r="G3" t="s">
        <v>70</v>
      </c>
    </row>
    <row r="4" spans="2:15" x14ac:dyDescent="0.25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25">
      <c r="B6" t="s">
        <v>94</v>
      </c>
    </row>
    <row r="7" spans="2:15" x14ac:dyDescent="0.25">
      <c r="E7" t="s">
        <v>47</v>
      </c>
      <c r="F7" t="s">
        <v>24</v>
      </c>
      <c r="I7" t="s">
        <v>101</v>
      </c>
    </row>
    <row r="8" spans="2:15" x14ac:dyDescent="0.25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25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25">
      <c r="M10" t="s">
        <v>11</v>
      </c>
      <c r="N10">
        <f>J8</f>
        <v>1429</v>
      </c>
    </row>
    <row r="11" spans="2:15" x14ac:dyDescent="0.25">
      <c r="B11" s="2" t="s">
        <v>99</v>
      </c>
      <c r="L11" s="2" t="s">
        <v>100</v>
      </c>
    </row>
    <row r="12" spans="2:15" x14ac:dyDescent="0.25">
      <c r="I12">
        <v>16</v>
      </c>
      <c r="J12">
        <v>14</v>
      </c>
      <c r="N12">
        <v>16</v>
      </c>
      <c r="O12">
        <v>14</v>
      </c>
    </row>
    <row r="13" spans="2:15" x14ac:dyDescent="0.25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25">
      <c r="B16" t="s">
        <v>102</v>
      </c>
    </row>
    <row r="17" spans="2:15" x14ac:dyDescent="0.25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25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25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25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25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5" x14ac:dyDescent="0.25"/>
  <cols>
    <col min="1" max="1" width="14.28515625" customWidth="1"/>
  </cols>
  <sheetData>
    <row r="2" spans="2:10" x14ac:dyDescent="0.25">
      <c r="B2" t="s">
        <v>38</v>
      </c>
      <c r="H2" t="s">
        <v>74</v>
      </c>
    </row>
    <row r="3" spans="2:10" x14ac:dyDescent="0.25">
      <c r="B3" t="s">
        <v>1</v>
      </c>
      <c r="C3" t="s">
        <v>2</v>
      </c>
    </row>
    <row r="4" spans="2:10" ht="15.75" thickBot="1" x14ac:dyDescent="0.3">
      <c r="B4">
        <v>18</v>
      </c>
      <c r="C4">
        <v>24</v>
      </c>
      <c r="D4">
        <v>1000</v>
      </c>
      <c r="H4" s="29">
        <v>18</v>
      </c>
      <c r="I4" s="29"/>
      <c r="J4" s="11"/>
    </row>
    <row r="5" spans="2:10" ht="16.5" thickTop="1" thickBot="1" x14ac:dyDescent="0.3">
      <c r="H5" s="12"/>
      <c r="I5" s="12"/>
      <c r="J5" s="27">
        <v>24</v>
      </c>
    </row>
    <row r="6" spans="2:10" ht="16.5" thickTop="1" thickBot="1" x14ac:dyDescent="0.3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27"/>
    </row>
    <row r="7" spans="2:10" ht="16.5" thickTop="1" thickBot="1" x14ac:dyDescent="0.3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27"/>
    </row>
    <row r="8" spans="2:10" ht="16.5" thickTop="1" thickBot="1" x14ac:dyDescent="0.3">
      <c r="B8" t="s">
        <v>73</v>
      </c>
      <c r="H8" s="12"/>
      <c r="I8" s="12"/>
      <c r="J8" s="27"/>
    </row>
    <row r="9" spans="2:10" ht="16.5" thickTop="1" thickBot="1" x14ac:dyDescent="0.3">
      <c r="B9">
        <v>72</v>
      </c>
      <c r="C9">
        <v>120</v>
      </c>
      <c r="D9">
        <v>0.6</v>
      </c>
      <c r="H9" s="12"/>
      <c r="I9" s="12"/>
      <c r="J9" s="27"/>
    </row>
    <row r="10" spans="2:10" ht="16.5" thickTop="1" thickBot="1" x14ac:dyDescent="0.3">
      <c r="H10" s="12"/>
      <c r="I10" s="12"/>
      <c r="J10" s="27"/>
    </row>
    <row r="11" spans="2:10" ht="16.5" thickTop="1" thickBot="1" x14ac:dyDescent="0.3">
      <c r="B11" s="13" t="s">
        <v>75</v>
      </c>
      <c r="C11">
        <v>4</v>
      </c>
      <c r="H11" s="12"/>
      <c r="I11" s="12"/>
      <c r="J11" s="27"/>
    </row>
    <row r="12" spans="2:10" ht="15.75" thickTop="1" x14ac:dyDescent="0.25">
      <c r="B12" s="13" t="s">
        <v>24</v>
      </c>
      <c r="C12">
        <v>5</v>
      </c>
    </row>
    <row r="13" spans="2:10" x14ac:dyDescent="0.25">
      <c r="B13" s="13" t="s">
        <v>76</v>
      </c>
      <c r="C13">
        <f>C11*C12</f>
        <v>20</v>
      </c>
    </row>
    <row r="14" spans="2:10" x14ac:dyDescent="0.25">
      <c r="B14" s="13" t="s">
        <v>77</v>
      </c>
      <c r="C14">
        <f>D4/C13</f>
        <v>50</v>
      </c>
    </row>
    <row r="15" spans="2:10" x14ac:dyDescent="0.25">
      <c r="B15" s="13" t="s">
        <v>21</v>
      </c>
      <c r="C15">
        <f>C14*D9</f>
        <v>30</v>
      </c>
    </row>
    <row r="16" spans="2:10" x14ac:dyDescent="0.25">
      <c r="B16" s="13" t="s">
        <v>78</v>
      </c>
      <c r="C16">
        <f>C15+2</f>
        <v>32</v>
      </c>
    </row>
    <row r="17" spans="2:11" x14ac:dyDescent="0.25">
      <c r="B17" s="13" t="s">
        <v>44</v>
      </c>
      <c r="C17">
        <f>C16+4</f>
        <v>36</v>
      </c>
    </row>
    <row r="18" spans="2:11" x14ac:dyDescent="0.25">
      <c r="B18" s="13" t="s">
        <v>79</v>
      </c>
      <c r="C18">
        <f>C17+4</f>
        <v>40</v>
      </c>
    </row>
    <row r="22" spans="2:11" x14ac:dyDescent="0.25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5" x14ac:dyDescent="0.25"/>
  <cols>
    <col min="2" max="2" width="11.140625" bestFit="1" customWidth="1"/>
    <col min="9" max="9" width="10.140625" bestFit="1" customWidth="1"/>
  </cols>
  <sheetData>
    <row r="1" spans="2:9" x14ac:dyDescent="0.25">
      <c r="G1" t="s">
        <v>5</v>
      </c>
      <c r="I1" t="s">
        <v>91</v>
      </c>
    </row>
    <row r="2" spans="2:9" x14ac:dyDescent="0.25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25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25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25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25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25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25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25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25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25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25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25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25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25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25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25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25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25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25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5" x14ac:dyDescent="0.25"/>
  <cols>
    <col min="2" max="2" width="9.28515625" bestFit="1" customWidth="1"/>
    <col min="3" max="3" width="9.85546875" customWidth="1"/>
    <col min="4" max="18" width="7.7109375" customWidth="1"/>
    <col min="19" max="19" width="9.28515625" bestFit="1" customWidth="1"/>
    <col min="20" max="24" width="7.7109375" customWidth="1"/>
  </cols>
  <sheetData>
    <row r="1" spans="2:24" x14ac:dyDescent="0.25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25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25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25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25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25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25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25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25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25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25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25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25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25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25">
      <c r="S15" s="2" t="s">
        <v>7</v>
      </c>
    </row>
    <row r="16" spans="2:24" x14ac:dyDescent="0.25">
      <c r="C16" s="2" t="s">
        <v>30</v>
      </c>
    </row>
    <row r="17" spans="2:4" x14ac:dyDescent="0.25">
      <c r="B17" s="2" t="s">
        <v>97</v>
      </c>
      <c r="D17" s="2" t="s">
        <v>98</v>
      </c>
    </row>
    <row r="18" spans="2:4" x14ac:dyDescent="0.25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25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25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25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25">
      <c r="N7" s="2"/>
    </row>
    <row r="8" spans="2:25" x14ac:dyDescent="0.25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25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25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25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25">
      <c r="C21">
        <v>12</v>
      </c>
      <c r="D21">
        <v>15</v>
      </c>
      <c r="E21" s="2">
        <v>1.9E-2</v>
      </c>
    </row>
    <row r="22" spans="2:25" x14ac:dyDescent="0.25">
      <c r="C22">
        <v>14</v>
      </c>
      <c r="D22">
        <v>14</v>
      </c>
      <c r="E22" s="2">
        <v>0.02</v>
      </c>
    </row>
    <row r="23" spans="2:25" x14ac:dyDescent="0.25">
      <c r="C23">
        <v>15</v>
      </c>
      <c r="D23">
        <v>15</v>
      </c>
      <c r="E23" s="2">
        <v>2.2499999999999999E-2</v>
      </c>
    </row>
    <row r="24" spans="2:25" x14ac:dyDescent="0.25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M3" s="2"/>
      <c r="N3" s="2"/>
      <c r="O3" s="2"/>
    </row>
    <row r="4" spans="2:25" x14ac:dyDescent="0.25">
      <c r="M4" s="2"/>
      <c r="N4" s="2"/>
      <c r="O4" s="2"/>
    </row>
    <row r="5" spans="2:25" x14ac:dyDescent="0.25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25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25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25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25">
      <c r="M5" s="2"/>
      <c r="N5" s="2"/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25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25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25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25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25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25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25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25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25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25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25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O22" sqref="O2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25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2" width="6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25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25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25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7.2851562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5" x14ac:dyDescent="0.25"/>
  <cols>
    <col min="10" max="10" width="11.42578125" bestFit="1" customWidth="1"/>
    <col min="11" max="11" width="16" bestFit="1" customWidth="1"/>
  </cols>
  <sheetData>
    <row r="2" spans="2:13" x14ac:dyDescent="0.25">
      <c r="B2" s="2" t="s">
        <v>108</v>
      </c>
      <c r="L2" t="s">
        <v>30</v>
      </c>
    </row>
    <row r="3" spans="2:13" x14ac:dyDescent="0.25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25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25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25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25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25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25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25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25">
      <c r="D11">
        <f>SUM(D4:D10)</f>
        <v>99000</v>
      </c>
      <c r="J11">
        <f>SUM(J4:J10)</f>
        <v>2692.8499999999995</v>
      </c>
    </row>
    <row r="12" spans="2:13" x14ac:dyDescent="0.25">
      <c r="B12" s="2" t="s">
        <v>84</v>
      </c>
    </row>
    <row r="13" spans="2:13" x14ac:dyDescent="0.25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25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25">
      <c r="B15">
        <v>76</v>
      </c>
      <c r="C15">
        <v>120</v>
      </c>
      <c r="D15">
        <v>0.71679999999999999</v>
      </c>
    </row>
    <row r="17" spans="1:10" x14ac:dyDescent="0.25">
      <c r="A17" s="2" t="s">
        <v>84</v>
      </c>
      <c r="B17" s="2" t="s">
        <v>109</v>
      </c>
    </row>
    <row r="18" spans="1:10" x14ac:dyDescent="0.25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25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25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25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25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25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25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25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25">
      <c r="A27">
        <v>1</v>
      </c>
      <c r="C27">
        <v>7</v>
      </c>
      <c r="I27">
        <v>1</v>
      </c>
    </row>
    <row r="28" spans="1:10" x14ac:dyDescent="0.25">
      <c r="A28">
        <v>2</v>
      </c>
      <c r="D28">
        <v>7</v>
      </c>
      <c r="F28">
        <v>1</v>
      </c>
    </row>
    <row r="29" spans="1:10" x14ac:dyDescent="0.25">
      <c r="A29">
        <v>3</v>
      </c>
      <c r="C29">
        <v>2</v>
      </c>
      <c r="D29">
        <v>1</v>
      </c>
      <c r="E29">
        <v>5</v>
      </c>
    </row>
    <row r="30" spans="1:10" x14ac:dyDescent="0.25">
      <c r="A30">
        <v>4</v>
      </c>
      <c r="C30">
        <v>1</v>
      </c>
      <c r="F30">
        <v>6</v>
      </c>
    </row>
    <row r="31" spans="1:10" x14ac:dyDescent="0.25">
      <c r="A31">
        <v>5</v>
      </c>
      <c r="E31">
        <v>1</v>
      </c>
      <c r="G31">
        <v>5</v>
      </c>
    </row>
    <row r="32" spans="1:10" x14ac:dyDescent="0.25">
      <c r="A32">
        <v>6</v>
      </c>
      <c r="C32">
        <v>1</v>
      </c>
      <c r="D32">
        <v>1</v>
      </c>
      <c r="H32">
        <v>4</v>
      </c>
    </row>
    <row r="33" spans="1:9" x14ac:dyDescent="0.25">
      <c r="A33">
        <v>7</v>
      </c>
      <c r="C33">
        <v>1</v>
      </c>
      <c r="E33">
        <v>2</v>
      </c>
      <c r="I33">
        <v>3</v>
      </c>
    </row>
    <row r="35" spans="1:9" x14ac:dyDescent="0.25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25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25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25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25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25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25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25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25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25">
      <c r="A46" t="s">
        <v>114</v>
      </c>
    </row>
    <row r="47" spans="1:9" x14ac:dyDescent="0.25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tabSelected="1" topLeftCell="A6" workbookViewId="0">
      <selection activeCell="G28" sqref="G28"/>
    </sheetView>
  </sheetViews>
  <sheetFormatPr defaultRowHeight="15" x14ac:dyDescent="0.25"/>
  <cols>
    <col min="1" max="1" width="16.28515625" bestFit="1" customWidth="1"/>
    <col min="2" max="2" width="25.28515625" bestFit="1" customWidth="1"/>
    <col min="3" max="3" width="15" customWidth="1"/>
    <col min="4" max="4" width="16.140625" customWidth="1"/>
    <col min="5" max="5" width="11.5703125" bestFit="1" customWidth="1"/>
    <col min="6" max="6" width="14.7109375" bestFit="1" customWidth="1"/>
    <col min="7" max="7" width="11.28515625" customWidth="1"/>
    <col min="8" max="10" width="14.140625" customWidth="1"/>
    <col min="11" max="11" width="11.7109375" style="113" customWidth="1"/>
    <col min="12" max="12" width="12.140625" customWidth="1"/>
    <col min="13" max="18" width="4.28515625" customWidth="1"/>
    <col min="19" max="19" width="7.140625" customWidth="1"/>
    <col min="20" max="22" width="15.85546875" customWidth="1"/>
    <col min="23" max="23" width="8.140625" bestFit="1" customWidth="1"/>
    <col min="24" max="24" width="8.5703125" bestFit="1" customWidth="1"/>
    <col min="25" max="27" width="7.28515625" customWidth="1"/>
  </cols>
  <sheetData>
    <row r="1" spans="1:22" s="2" customFormat="1" x14ac:dyDescent="0.25">
      <c r="A1" s="44" t="s">
        <v>145</v>
      </c>
      <c r="B1" s="44"/>
      <c r="K1" s="109"/>
    </row>
    <row r="2" spans="1:22" s="2" customFormat="1" x14ac:dyDescent="0.25">
      <c r="A2" s="90" t="s">
        <v>159</v>
      </c>
      <c r="B2" s="90"/>
      <c r="C2" s="116"/>
      <c r="D2" s="91" t="s">
        <v>160</v>
      </c>
      <c r="E2" s="91"/>
      <c r="F2" s="91"/>
      <c r="G2" s="91"/>
      <c r="H2" s="91"/>
      <c r="I2" s="91"/>
      <c r="J2" s="91"/>
      <c r="K2" s="110"/>
    </row>
    <row r="3" spans="1:22" s="3" customFormat="1" ht="75" x14ac:dyDescent="0.25">
      <c r="A3" s="97" t="s">
        <v>176</v>
      </c>
      <c r="B3" s="97" t="s">
        <v>177</v>
      </c>
      <c r="C3" s="117" t="s">
        <v>175</v>
      </c>
      <c r="D3" s="98" t="s">
        <v>174</v>
      </c>
      <c r="E3" s="36" t="s">
        <v>173</v>
      </c>
      <c r="F3" s="36" t="s">
        <v>171</v>
      </c>
      <c r="G3" s="99" t="s">
        <v>178</v>
      </c>
      <c r="H3" s="36" t="s">
        <v>179</v>
      </c>
      <c r="I3" s="36" t="s">
        <v>180</v>
      </c>
      <c r="J3" s="36" t="s">
        <v>181</v>
      </c>
      <c r="K3" s="123" t="s">
        <v>191</v>
      </c>
      <c r="L3" s="123" t="s">
        <v>193</v>
      </c>
      <c r="T3" s="127" t="s">
        <v>200</v>
      </c>
      <c r="U3" s="127" t="s">
        <v>201</v>
      </c>
      <c r="V3" s="127" t="s">
        <v>199</v>
      </c>
    </row>
    <row r="4" spans="1:22" x14ac:dyDescent="0.25">
      <c r="A4" s="92">
        <v>14</v>
      </c>
      <c r="B4" s="92">
        <v>18</v>
      </c>
      <c r="C4" s="118">
        <v>1000</v>
      </c>
      <c r="D4" s="82">
        <v>6</v>
      </c>
      <c r="E4" s="31">
        <f>A4*$B$4*C4</f>
        <v>252000</v>
      </c>
      <c r="F4" s="108">
        <f>E4/$E$10</f>
        <v>0.10687022900763359</v>
      </c>
      <c r="G4" s="93">
        <f>$E$66*F4</f>
        <v>15.581679389312974</v>
      </c>
      <c r="H4" s="32">
        <f>G4/C4</f>
        <v>1.5581679389312974E-2</v>
      </c>
      <c r="I4" s="32">
        <f>H4+0.003</f>
        <v>1.8581679389312974E-2</v>
      </c>
      <c r="J4" s="33">
        <f>I4+0.007</f>
        <v>2.5581679389312974E-2</v>
      </c>
      <c r="K4" s="124">
        <f>C4/L15</f>
        <v>142.85714285714286</v>
      </c>
      <c r="L4" s="124">
        <f>K4/L15</f>
        <v>20.408163265306122</v>
      </c>
      <c r="M4" s="22"/>
      <c r="O4">
        <f>7*6</f>
        <v>42</v>
      </c>
      <c r="S4" t="s">
        <v>205</v>
      </c>
      <c r="T4" s="37">
        <f>A4*B4</f>
        <v>252</v>
      </c>
      <c r="U4" s="37">
        <f>A66*B66</f>
        <v>11564</v>
      </c>
      <c r="V4" s="37">
        <f>D66*D4</f>
        <v>1458</v>
      </c>
    </row>
    <row r="5" spans="1:22" x14ac:dyDescent="0.25">
      <c r="A5" s="92">
        <v>15</v>
      </c>
      <c r="B5" s="92">
        <v>18</v>
      </c>
      <c r="C5" s="118">
        <v>1000</v>
      </c>
      <c r="D5" s="82">
        <v>6</v>
      </c>
      <c r="E5" s="31">
        <f t="shared" ref="E5:E9" si="0">A5*$B$4*C5</f>
        <v>270000</v>
      </c>
      <c r="F5" s="108">
        <f>E5/$E$10</f>
        <v>0.11450381679389313</v>
      </c>
      <c r="G5" s="93">
        <f>$E$66*F5</f>
        <v>16.694656488549615</v>
      </c>
      <c r="H5" s="32">
        <f>G5/C5</f>
        <v>1.6694656488549616E-2</v>
      </c>
      <c r="I5" s="32">
        <f>H5+0.003</f>
        <v>1.9694656488549615E-2</v>
      </c>
      <c r="J5" s="33">
        <f>I5+0.007</f>
        <v>2.6694656488549615E-2</v>
      </c>
      <c r="K5" s="124">
        <f t="shared" ref="K5:K7" si="1">C5/L16</f>
        <v>166.66666666666666</v>
      </c>
      <c r="L5" s="124">
        <f>K5/L16</f>
        <v>27.777777777777775</v>
      </c>
      <c r="M5" s="22"/>
      <c r="N5" s="20"/>
      <c r="S5" t="s">
        <v>206</v>
      </c>
      <c r="T5" s="37">
        <f>A5*B5</f>
        <v>270</v>
      </c>
      <c r="U5" s="37"/>
      <c r="V5" s="37"/>
    </row>
    <row r="6" spans="1:22" x14ac:dyDescent="0.25">
      <c r="A6" s="92">
        <v>16</v>
      </c>
      <c r="B6" s="92">
        <v>18</v>
      </c>
      <c r="C6" s="118">
        <v>2000</v>
      </c>
      <c r="D6" s="82">
        <v>6</v>
      </c>
      <c r="E6" s="31">
        <f t="shared" si="0"/>
        <v>576000</v>
      </c>
      <c r="F6" s="108">
        <f>E6/$E$10</f>
        <v>0.24427480916030533</v>
      </c>
      <c r="G6" s="93">
        <f>$E$66*F6</f>
        <v>35.615267175572512</v>
      </c>
      <c r="H6" s="32">
        <f>G6/C6</f>
        <v>1.7807633587786257E-2</v>
      </c>
      <c r="I6" s="32">
        <f>H6+0.003</f>
        <v>2.0807633587786256E-2</v>
      </c>
      <c r="J6" s="33">
        <f>I6+0.007</f>
        <v>2.7807633587786255E-2</v>
      </c>
      <c r="K6" s="124">
        <f t="shared" si="1"/>
        <v>333.33333333333331</v>
      </c>
      <c r="L6" s="124">
        <f>K6/L17</f>
        <v>55.55555555555555</v>
      </c>
      <c r="M6" s="22"/>
      <c r="N6" s="20"/>
      <c r="S6" t="s">
        <v>207</v>
      </c>
      <c r="T6" s="37">
        <f t="shared" ref="T6:T9" si="2">A6*B6</f>
        <v>288</v>
      </c>
      <c r="U6" s="37"/>
      <c r="V6" s="37"/>
    </row>
    <row r="7" spans="1:22" x14ac:dyDescent="0.25">
      <c r="A7" s="92">
        <v>17</v>
      </c>
      <c r="B7" s="92">
        <v>18</v>
      </c>
      <c r="C7" s="118">
        <v>2000</v>
      </c>
      <c r="D7" s="82">
        <v>6</v>
      </c>
      <c r="E7" s="31">
        <f t="shared" si="0"/>
        <v>612000</v>
      </c>
      <c r="F7" s="108">
        <f>E7/$E$10</f>
        <v>0.25954198473282442</v>
      </c>
      <c r="G7" s="93">
        <f>$E$66*F7</f>
        <v>37.841221374045794</v>
      </c>
      <c r="H7" s="32">
        <f>G7/C7</f>
        <v>1.8920610687022898E-2</v>
      </c>
      <c r="I7" s="32">
        <f>H7+0.003</f>
        <v>2.1920610687022897E-2</v>
      </c>
      <c r="J7" s="33">
        <f>I7+0.007</f>
        <v>2.8920610687022896E-2</v>
      </c>
      <c r="K7" s="124">
        <f t="shared" si="1"/>
        <v>333.33333333333331</v>
      </c>
      <c r="L7" s="124">
        <f>K7/L18</f>
        <v>55.55555555555555</v>
      </c>
      <c r="M7" s="22"/>
      <c r="N7" s="20"/>
      <c r="S7" t="s">
        <v>208</v>
      </c>
      <c r="T7" s="37">
        <f t="shared" si="2"/>
        <v>306</v>
      </c>
      <c r="U7" s="37"/>
      <c r="V7" s="37"/>
    </row>
    <row r="8" spans="1:22" x14ac:dyDescent="0.25">
      <c r="A8" s="92">
        <v>18</v>
      </c>
      <c r="B8" s="92">
        <v>18</v>
      </c>
      <c r="C8" s="118">
        <v>2000</v>
      </c>
      <c r="D8" s="82">
        <v>6</v>
      </c>
      <c r="E8" s="31">
        <f t="shared" si="0"/>
        <v>648000</v>
      </c>
      <c r="F8" s="108">
        <f>E8/$E$10</f>
        <v>0.27480916030534353</v>
      </c>
      <c r="G8" s="93">
        <f>$E$66*F8</f>
        <v>40.067175572519083</v>
      </c>
      <c r="H8" s="32">
        <f>G8/C8</f>
        <v>2.0033587786259542E-2</v>
      </c>
      <c r="I8" s="32">
        <f>H8+0.003</f>
        <v>2.3033587786259541E-2</v>
      </c>
      <c r="J8" s="33">
        <f>I8+0.007</f>
        <v>3.0033587786259541E-2</v>
      </c>
      <c r="K8" s="124">
        <f>C8/L19</f>
        <v>400</v>
      </c>
      <c r="L8" s="124">
        <f>K8/L19</f>
        <v>80</v>
      </c>
      <c r="M8" s="22"/>
      <c r="N8" s="20"/>
      <c r="S8" t="s">
        <v>209</v>
      </c>
      <c r="T8" s="37">
        <f t="shared" si="2"/>
        <v>324</v>
      </c>
      <c r="U8" s="37"/>
      <c r="V8" s="37"/>
    </row>
    <row r="9" spans="1:22" x14ac:dyDescent="0.25">
      <c r="A9" s="92">
        <v>24</v>
      </c>
      <c r="B9" s="92">
        <v>18</v>
      </c>
      <c r="C9" s="118">
        <v>0</v>
      </c>
      <c r="D9" s="82">
        <v>0</v>
      </c>
      <c r="E9" s="31">
        <f t="shared" si="0"/>
        <v>0</v>
      </c>
      <c r="F9" s="108">
        <f>E9/$E$10</f>
        <v>0</v>
      </c>
      <c r="G9" s="93">
        <f>$E$66*F9</f>
        <v>0</v>
      </c>
      <c r="H9" s="32"/>
      <c r="I9" s="32"/>
      <c r="J9" s="33"/>
      <c r="K9" s="125"/>
      <c r="L9" s="125"/>
      <c r="M9" s="22"/>
      <c r="N9" s="20"/>
      <c r="S9" t="s">
        <v>204</v>
      </c>
      <c r="T9" s="37">
        <f t="shared" si="2"/>
        <v>432</v>
      </c>
      <c r="U9" s="37"/>
      <c r="V9" s="37"/>
    </row>
    <row r="10" spans="1:22" x14ac:dyDescent="0.25">
      <c r="D10" s="37"/>
      <c r="E10" s="34">
        <f>SUM(E4:E9)</f>
        <v>2358000</v>
      </c>
      <c r="F10" s="119">
        <f>SUM(F4:F9)</f>
        <v>1</v>
      </c>
      <c r="G10" s="95">
        <f>SUM(G4:G9)</f>
        <v>145.79999999999998</v>
      </c>
      <c r="H10" s="96">
        <f>SUM(H4:H9)</f>
        <v>8.9038167938931295E-2</v>
      </c>
      <c r="I10" s="96">
        <f>SUM(I4:I9)</f>
        <v>0.10403816793893128</v>
      </c>
      <c r="J10" s="96">
        <f>SUM(J4:J9)</f>
        <v>0.13903816793893128</v>
      </c>
      <c r="K10" s="126">
        <f>SUM(K4:K9)</f>
        <v>1376.1904761904761</v>
      </c>
      <c r="L10" s="126">
        <f t="shared" ref="L10" si="3">SUM(L4:L9)</f>
        <v>239.297052154195</v>
      </c>
      <c r="N10" s="23"/>
    </row>
    <row r="11" spans="1:22" ht="30" x14ac:dyDescent="0.25">
      <c r="E11" s="87"/>
      <c r="F11" s="88"/>
      <c r="G11" s="89"/>
      <c r="H11" s="89"/>
      <c r="I11" s="89"/>
      <c r="J11" s="89"/>
      <c r="K11" s="112"/>
      <c r="N11" s="23"/>
      <c r="U11" s="133" t="s">
        <v>202</v>
      </c>
    </row>
    <row r="12" spans="1:22" x14ac:dyDescent="0.25">
      <c r="A12" s="39" t="s">
        <v>146</v>
      </c>
      <c r="U12" s="37">
        <f>U4*D66</f>
        <v>2810052</v>
      </c>
    </row>
    <row r="13" spans="1:22" x14ac:dyDescent="0.25">
      <c r="A13" s="94" t="s">
        <v>163</v>
      </c>
      <c r="B13" s="94"/>
      <c r="C13" s="94"/>
      <c r="D13" s="94"/>
      <c r="E13" s="94"/>
      <c r="F13" s="94"/>
      <c r="G13" s="94"/>
      <c r="H13" s="94"/>
      <c r="I13" s="94"/>
      <c r="L13" s="122" t="s">
        <v>161</v>
      </c>
      <c r="M13" s="122"/>
      <c r="N13" s="122"/>
      <c r="O13" s="122"/>
      <c r="P13" s="122"/>
      <c r="Q13" s="122"/>
      <c r="R13" s="122"/>
    </row>
    <row r="14" spans="1:22" s="3" customFormat="1" ht="45" x14ac:dyDescent="0.25">
      <c r="A14" s="105" t="s">
        <v>182</v>
      </c>
      <c r="B14" s="105" t="s">
        <v>183</v>
      </c>
      <c r="C14" s="105" t="s">
        <v>184</v>
      </c>
      <c r="D14" s="105" t="s">
        <v>185</v>
      </c>
      <c r="E14" s="105" t="s">
        <v>186</v>
      </c>
      <c r="F14" s="105" t="s">
        <v>187</v>
      </c>
      <c r="G14" s="105" t="s">
        <v>188</v>
      </c>
      <c r="H14" s="105" t="s">
        <v>189</v>
      </c>
      <c r="I14" s="105" t="s">
        <v>190</v>
      </c>
      <c r="J14" s="120" t="s">
        <v>172</v>
      </c>
      <c r="K14" s="111"/>
      <c r="L14" s="105" t="s">
        <v>153</v>
      </c>
      <c r="M14" s="105">
        <f>A4</f>
        <v>14</v>
      </c>
      <c r="N14" s="105">
        <f>A5</f>
        <v>15</v>
      </c>
      <c r="O14" s="105">
        <f>A6</f>
        <v>16</v>
      </c>
      <c r="P14" s="105">
        <f>A7</f>
        <v>17</v>
      </c>
      <c r="Q14" s="105">
        <f>A8</f>
        <v>18</v>
      </c>
      <c r="R14" s="105">
        <f>A9</f>
        <v>24</v>
      </c>
      <c r="U14" s="3" t="s">
        <v>203</v>
      </c>
    </row>
    <row r="15" spans="1:22" x14ac:dyDescent="0.25">
      <c r="A15" s="34">
        <f>SUM(B15:H15)</f>
        <v>98</v>
      </c>
      <c r="B15" s="31">
        <v>14</v>
      </c>
      <c r="C15" s="31">
        <v>14</v>
      </c>
      <c r="D15" s="31">
        <v>14</v>
      </c>
      <c r="E15" s="31">
        <v>14</v>
      </c>
      <c r="F15" s="31">
        <v>14</v>
      </c>
      <c r="G15" s="31">
        <v>14</v>
      </c>
      <c r="H15" s="31">
        <v>14</v>
      </c>
      <c r="I15" s="31"/>
      <c r="J15" s="121">
        <f>($A$66-A15)*$B$4</f>
        <v>0</v>
      </c>
      <c r="K15" s="114"/>
      <c r="L15" s="50">
        <f>SUM(M15:R15)</f>
        <v>7</v>
      </c>
      <c r="M15" s="31">
        <f>COUNTIF($B15:$I15,M$14)</f>
        <v>7</v>
      </c>
      <c r="N15" s="31">
        <f>COUNTIF($B15:$I15,N$14)</f>
        <v>0</v>
      </c>
      <c r="O15" s="31">
        <f>COUNTIF($B15:$I15,O$14)</f>
        <v>0</v>
      </c>
      <c r="P15" s="31">
        <f>COUNTIF($B15:$I15,P$14)</f>
        <v>0</v>
      </c>
      <c r="Q15" s="31">
        <f>COUNTIF($B15:$I15,Q$14)</f>
        <v>0</v>
      </c>
      <c r="R15" s="31">
        <f>COUNTIF($B15:$I15,R$14)</f>
        <v>0</v>
      </c>
      <c r="U15">
        <f>U12-E10</f>
        <v>452052</v>
      </c>
    </row>
    <row r="16" spans="1:22" x14ac:dyDescent="0.25">
      <c r="A16" s="34">
        <f>SUM(B16:H16)</f>
        <v>96</v>
      </c>
      <c r="B16" s="31">
        <v>15</v>
      </c>
      <c r="C16" s="31">
        <v>15</v>
      </c>
      <c r="D16" s="31">
        <v>15</v>
      </c>
      <c r="E16" s="31">
        <v>15</v>
      </c>
      <c r="F16" s="31">
        <v>18</v>
      </c>
      <c r="G16" s="31">
        <v>18</v>
      </c>
      <c r="H16" s="31"/>
      <c r="I16" s="31"/>
      <c r="J16" s="121">
        <f>($A$66-A16)*$B$4</f>
        <v>36</v>
      </c>
      <c r="K16" s="114"/>
      <c r="L16" s="50">
        <f t="shared" ref="L16:L19" si="4">SUM(M16:R16)</f>
        <v>6</v>
      </c>
      <c r="M16" s="31">
        <f>COUNTIF($B16:$I16,M$14)</f>
        <v>0</v>
      </c>
      <c r="N16" s="31">
        <f>COUNTIF($B16:$I16,N$14)</f>
        <v>4</v>
      </c>
      <c r="O16" s="31">
        <f>COUNTIF($B16:$I16,O$14)</f>
        <v>0</v>
      </c>
      <c r="P16" s="31">
        <f>COUNTIF($B16:$I16,P$14)</f>
        <v>0</v>
      </c>
      <c r="Q16" s="31">
        <f>COUNTIF($B16:$I16,Q$14)</f>
        <v>2</v>
      </c>
      <c r="R16" s="31">
        <f>COUNTIF($B16:$I16,R$14)</f>
        <v>0</v>
      </c>
    </row>
    <row r="17" spans="1:20" x14ac:dyDescent="0.25">
      <c r="A17" s="34">
        <f>SUM(B17:H17)</f>
        <v>96</v>
      </c>
      <c r="B17" s="31">
        <v>16</v>
      </c>
      <c r="C17" s="31">
        <v>16</v>
      </c>
      <c r="D17" s="31">
        <v>16</v>
      </c>
      <c r="E17" s="31">
        <v>16</v>
      </c>
      <c r="F17" s="31">
        <v>16</v>
      </c>
      <c r="G17" s="31">
        <v>16</v>
      </c>
      <c r="H17" s="31"/>
      <c r="I17" s="31"/>
      <c r="J17" s="121">
        <f>($A$66-A17)*$B$4</f>
        <v>36</v>
      </c>
      <c r="K17" s="114"/>
      <c r="L17" s="50">
        <f t="shared" si="4"/>
        <v>6</v>
      </c>
      <c r="M17" s="31">
        <f>COUNTIF($B17:$I17,M$14)</f>
        <v>0</v>
      </c>
      <c r="N17" s="31">
        <f>COUNTIF($B17:$I17,N$14)</f>
        <v>0</v>
      </c>
      <c r="O17" s="31">
        <f>COUNTIF($B17:$I17,O$14)</f>
        <v>6</v>
      </c>
      <c r="P17" s="31">
        <f>COUNTIF($B17:$I17,P$14)</f>
        <v>0</v>
      </c>
      <c r="Q17" s="31">
        <f>COUNTIF($B17:$I17,Q$14)</f>
        <v>0</v>
      </c>
      <c r="R17" s="31">
        <f>COUNTIF($B17:$I17,R$14)</f>
        <v>0</v>
      </c>
      <c r="T17" t="s">
        <v>210</v>
      </c>
    </row>
    <row r="18" spans="1:20" x14ac:dyDescent="0.25">
      <c r="A18" s="34">
        <f>SUM(B18:H18)</f>
        <v>98</v>
      </c>
      <c r="B18" s="31">
        <v>17</v>
      </c>
      <c r="C18" s="31">
        <v>17</v>
      </c>
      <c r="D18" s="31">
        <v>17</v>
      </c>
      <c r="E18" s="31">
        <v>17</v>
      </c>
      <c r="F18" s="31">
        <v>16</v>
      </c>
      <c r="G18" s="31">
        <v>14</v>
      </c>
      <c r="H18" s="31"/>
      <c r="I18" s="31"/>
      <c r="J18" s="121">
        <f>($A$66-A18)*$B$4</f>
        <v>0</v>
      </c>
      <c r="K18" s="114"/>
      <c r="L18" s="50">
        <f t="shared" si="4"/>
        <v>6</v>
      </c>
      <c r="M18" s="31">
        <f>COUNTIF($B18:$I18,M$14)</f>
        <v>1</v>
      </c>
      <c r="N18" s="31">
        <f>COUNTIF($B18:$I18,N$14)</f>
        <v>0</v>
      </c>
      <c r="O18" s="31">
        <f>COUNTIF($B18:$I18,O$14)</f>
        <v>1</v>
      </c>
      <c r="P18" s="31">
        <f>COUNTIF($B18:$I18,P$14)</f>
        <v>4</v>
      </c>
      <c r="Q18" s="31">
        <f>COUNTIF($B18:$I18,Q$14)</f>
        <v>0</v>
      </c>
      <c r="R18" s="31">
        <f>COUNTIF($B18:$I18,R$14)</f>
        <v>0</v>
      </c>
    </row>
    <row r="19" spans="1:20" x14ac:dyDescent="0.25">
      <c r="A19" s="34">
        <f>SUM(B19:H19)</f>
        <v>96</v>
      </c>
      <c r="B19" s="31">
        <v>18</v>
      </c>
      <c r="C19" s="31">
        <v>18</v>
      </c>
      <c r="D19" s="31">
        <v>18</v>
      </c>
      <c r="E19" s="31">
        <v>18</v>
      </c>
      <c r="F19" s="106">
        <v>24</v>
      </c>
      <c r="G19" s="31"/>
      <c r="H19" s="31"/>
      <c r="I19" s="31"/>
      <c r="J19" s="121">
        <f>($A$66-A19)*$B$4</f>
        <v>36</v>
      </c>
      <c r="K19" s="114"/>
      <c r="L19" s="50">
        <f t="shared" si="4"/>
        <v>5</v>
      </c>
      <c r="M19" s="31">
        <f>COUNTIF($B19:$I19,M$14)</f>
        <v>0</v>
      </c>
      <c r="N19" s="31">
        <f>COUNTIF($B19:$I19,N$14)</f>
        <v>0</v>
      </c>
      <c r="O19" s="31">
        <f>COUNTIF($B19:$I19,O$14)</f>
        <v>0</v>
      </c>
      <c r="P19" s="31">
        <f>COUNTIF($B19:$I19,P$14)</f>
        <v>0</v>
      </c>
      <c r="Q19" s="31">
        <f>COUNTIF($B19:$I19,Q$14)</f>
        <v>4</v>
      </c>
      <c r="R19" s="31">
        <f>COUNTIF($B19:$I19,R$14)</f>
        <v>1</v>
      </c>
    </row>
    <row r="20" spans="1:20" x14ac:dyDescent="0.25">
      <c r="M20" s="107">
        <f>SUM(M15:M19)</f>
        <v>8</v>
      </c>
      <c r="N20" s="107">
        <f t="shared" ref="N20:R20" si="5">SUM(N15:N19)</f>
        <v>4</v>
      </c>
      <c r="O20" s="107">
        <f t="shared" si="5"/>
        <v>7</v>
      </c>
      <c r="P20" s="107">
        <f t="shared" si="5"/>
        <v>4</v>
      </c>
      <c r="Q20" s="107">
        <f t="shared" si="5"/>
        <v>6</v>
      </c>
      <c r="R20" s="107">
        <f t="shared" si="5"/>
        <v>1</v>
      </c>
    </row>
    <row r="21" spans="1:20" x14ac:dyDescent="0.25">
      <c r="A21" s="136" t="s">
        <v>214</v>
      </c>
    </row>
    <row r="22" spans="1:20" ht="30" x14ac:dyDescent="0.25">
      <c r="A22" s="128" t="s">
        <v>192</v>
      </c>
      <c r="B22" s="127" t="s">
        <v>154</v>
      </c>
      <c r="C22" s="127">
        <f>M14</f>
        <v>14</v>
      </c>
      <c r="D22" s="127">
        <f t="shared" ref="D22:H22" si="6">N14</f>
        <v>15</v>
      </c>
      <c r="E22" s="127">
        <f t="shared" si="6"/>
        <v>16</v>
      </c>
      <c r="F22" s="127">
        <f t="shared" si="6"/>
        <v>17</v>
      </c>
      <c r="G22" s="127">
        <f t="shared" si="6"/>
        <v>18</v>
      </c>
      <c r="H22" s="127">
        <f t="shared" si="6"/>
        <v>24</v>
      </c>
      <c r="I22" s="41" t="s">
        <v>198</v>
      </c>
    </row>
    <row r="23" spans="1:20" x14ac:dyDescent="0.25">
      <c r="A23" s="129">
        <v>12</v>
      </c>
      <c r="B23" s="37"/>
      <c r="C23" s="47">
        <f>$A23*M15*$D$4</f>
        <v>504</v>
      </c>
      <c r="D23" s="47">
        <f t="shared" ref="D23:H27" si="7">$A23*N15*$D$4</f>
        <v>0</v>
      </c>
      <c r="E23" s="47">
        <f t="shared" si="7"/>
        <v>0</v>
      </c>
      <c r="F23" s="47">
        <f t="shared" si="7"/>
        <v>0</v>
      </c>
      <c r="G23" s="47">
        <f t="shared" si="7"/>
        <v>0</v>
      </c>
      <c r="H23" s="47">
        <f t="shared" si="7"/>
        <v>0</v>
      </c>
      <c r="I23" s="135">
        <f>A23*J15</f>
        <v>0</v>
      </c>
    </row>
    <row r="24" spans="1:20" x14ac:dyDescent="0.25">
      <c r="A24" s="129">
        <v>42</v>
      </c>
      <c r="B24" s="37"/>
      <c r="C24" s="47">
        <f t="shared" ref="C24:C27" si="8">$A24*M16*$D$4</f>
        <v>0</v>
      </c>
      <c r="D24" s="47">
        <f>$A24*N16*$D$4</f>
        <v>1008</v>
      </c>
      <c r="E24" s="47">
        <f t="shared" si="7"/>
        <v>0</v>
      </c>
      <c r="F24" s="47">
        <f t="shared" si="7"/>
        <v>0</v>
      </c>
      <c r="G24" s="47">
        <f t="shared" si="7"/>
        <v>504</v>
      </c>
      <c r="H24" s="47">
        <f t="shared" si="7"/>
        <v>0</v>
      </c>
      <c r="I24" s="135">
        <f t="shared" ref="I24:I27" si="9">A24*J16</f>
        <v>1512</v>
      </c>
    </row>
    <row r="25" spans="1:20" x14ac:dyDescent="0.25">
      <c r="A25" s="129">
        <v>42</v>
      </c>
      <c r="B25" s="37"/>
      <c r="C25" s="47">
        <f t="shared" si="8"/>
        <v>0</v>
      </c>
      <c r="D25" s="47">
        <f t="shared" si="7"/>
        <v>0</v>
      </c>
      <c r="E25" s="47">
        <f t="shared" si="7"/>
        <v>1512</v>
      </c>
      <c r="F25" s="47">
        <f t="shared" si="7"/>
        <v>0</v>
      </c>
      <c r="G25" s="47">
        <f t="shared" si="7"/>
        <v>0</v>
      </c>
      <c r="H25" s="47">
        <f t="shared" si="7"/>
        <v>0</v>
      </c>
      <c r="I25" s="135">
        <f t="shared" si="9"/>
        <v>1512</v>
      </c>
    </row>
    <row r="26" spans="1:20" x14ac:dyDescent="0.25">
      <c r="A26" s="129">
        <v>84</v>
      </c>
      <c r="B26" s="37"/>
      <c r="C26" s="47">
        <f t="shared" si="8"/>
        <v>504</v>
      </c>
      <c r="D26" s="47">
        <f t="shared" si="7"/>
        <v>0</v>
      </c>
      <c r="E26" s="47">
        <f t="shared" si="7"/>
        <v>504</v>
      </c>
      <c r="F26" s="47">
        <f t="shared" si="7"/>
        <v>2016</v>
      </c>
      <c r="G26" s="47">
        <f t="shared" si="7"/>
        <v>0</v>
      </c>
      <c r="H26" s="47">
        <f t="shared" si="7"/>
        <v>0</v>
      </c>
      <c r="I26" s="135">
        <f t="shared" si="9"/>
        <v>0</v>
      </c>
    </row>
    <row r="27" spans="1:20" x14ac:dyDescent="0.25">
      <c r="A27" s="129">
        <v>63</v>
      </c>
      <c r="B27" s="37"/>
      <c r="C27" s="47">
        <f t="shared" si="8"/>
        <v>0</v>
      </c>
      <c r="D27" s="47">
        <f t="shared" si="7"/>
        <v>0</v>
      </c>
      <c r="E27" s="47">
        <f t="shared" si="7"/>
        <v>0</v>
      </c>
      <c r="F27" s="47">
        <f t="shared" si="7"/>
        <v>0</v>
      </c>
      <c r="G27" s="47">
        <f t="shared" si="7"/>
        <v>1512</v>
      </c>
      <c r="H27" s="47">
        <f t="shared" si="7"/>
        <v>378</v>
      </c>
      <c r="I27" s="135">
        <f t="shared" si="9"/>
        <v>2268</v>
      </c>
    </row>
    <row r="28" spans="1:20" x14ac:dyDescent="0.25">
      <c r="A28" s="129">
        <f>SUM(A23:A27)</f>
        <v>243</v>
      </c>
      <c r="B28" s="51"/>
      <c r="C28" s="52"/>
      <c r="D28" s="52"/>
      <c r="E28" s="52"/>
      <c r="F28" s="52"/>
      <c r="G28" s="52"/>
      <c r="H28" s="52"/>
      <c r="I28" s="135">
        <f>SUM(I23:I27)</f>
        <v>5292</v>
      </c>
    </row>
    <row r="29" spans="1:20" x14ac:dyDescent="0.25">
      <c r="B29" s="46" t="s">
        <v>147</v>
      </c>
      <c r="C29" s="37"/>
      <c r="D29" s="37"/>
      <c r="E29" s="37"/>
      <c r="F29" s="37"/>
      <c r="G29" s="37"/>
      <c r="H29" s="37"/>
      <c r="I29" s="37"/>
    </row>
    <row r="30" spans="1:20" x14ac:dyDescent="0.25">
      <c r="A30" s="40"/>
      <c r="B30" s="130" t="s">
        <v>213</v>
      </c>
      <c r="C30" s="131">
        <f>C31-C32</f>
        <v>8</v>
      </c>
      <c r="D30" s="131">
        <f t="shared" ref="D30" si="10">D31-D32</f>
        <v>8</v>
      </c>
      <c r="E30" s="131">
        <f>E31-E32</f>
        <v>16</v>
      </c>
      <c r="F30" s="131">
        <f t="shared" ref="F30" si="11">F31-F32</f>
        <v>16</v>
      </c>
      <c r="G30" s="131">
        <f>G31-G32</f>
        <v>16</v>
      </c>
      <c r="H30" s="131">
        <f>H31-H32</f>
        <v>378</v>
      </c>
      <c r="I30" s="47">
        <f>SUM(C30:H30)</f>
        <v>442</v>
      </c>
    </row>
    <row r="31" spans="1:20" x14ac:dyDescent="0.25">
      <c r="B31" s="38" t="s">
        <v>212</v>
      </c>
      <c r="C31" s="47">
        <f>SUM(C23:C27)</f>
        <v>1008</v>
      </c>
      <c r="D31" s="47">
        <f>SUM(D23:D27)</f>
        <v>1008</v>
      </c>
      <c r="E31" s="47">
        <f>SUM(E23:E27)</f>
        <v>2016</v>
      </c>
      <c r="F31" s="47">
        <f>SUM(F23:F27)</f>
        <v>2016</v>
      </c>
      <c r="G31" s="47">
        <f>SUM(G23:G27)</f>
        <v>2016</v>
      </c>
      <c r="H31" s="47">
        <f>SUM(H23:H27)</f>
        <v>378</v>
      </c>
      <c r="I31" s="47">
        <f>SUM(C31:H31)</f>
        <v>8442</v>
      </c>
    </row>
    <row r="32" spans="1:20" x14ac:dyDescent="0.25">
      <c r="B32" s="38" t="s">
        <v>211</v>
      </c>
      <c r="C32" s="47">
        <f>C4</f>
        <v>1000</v>
      </c>
      <c r="D32" s="47">
        <f>C5</f>
        <v>1000</v>
      </c>
      <c r="E32" s="47">
        <f>C6</f>
        <v>2000</v>
      </c>
      <c r="F32" s="47">
        <f>C7</f>
        <v>2000</v>
      </c>
      <c r="G32" s="47">
        <f>C8</f>
        <v>2000</v>
      </c>
      <c r="H32" s="47">
        <f>C9</f>
        <v>0</v>
      </c>
      <c r="I32" s="47">
        <f>SUM(C32:H32)</f>
        <v>8000</v>
      </c>
    </row>
    <row r="34" spans="1:11" x14ac:dyDescent="0.25">
      <c r="A34" s="138" t="s">
        <v>215</v>
      </c>
    </row>
    <row r="35" spans="1:11" ht="45" x14ac:dyDescent="0.25">
      <c r="A35" s="128" t="s">
        <v>192</v>
      </c>
      <c r="B35" s="127" t="s">
        <v>154</v>
      </c>
      <c r="C35" s="127">
        <f t="shared" ref="C35:H35" si="12">C22</f>
        <v>14</v>
      </c>
      <c r="D35" s="127">
        <f t="shared" si="12"/>
        <v>15</v>
      </c>
      <c r="E35" s="127">
        <f t="shared" si="12"/>
        <v>16</v>
      </c>
      <c r="F35" s="127">
        <f t="shared" si="12"/>
        <v>17</v>
      </c>
      <c r="G35" s="127">
        <f t="shared" si="12"/>
        <v>18</v>
      </c>
      <c r="H35" s="127">
        <f t="shared" si="12"/>
        <v>24</v>
      </c>
      <c r="I35" s="41" t="s">
        <v>217</v>
      </c>
    </row>
    <row r="36" spans="1:11" x14ac:dyDescent="0.25">
      <c r="A36" s="129">
        <f t="shared" ref="A36:A40" si="13">A23</f>
        <v>12</v>
      </c>
      <c r="B36" s="37"/>
      <c r="C36" s="47">
        <f>C$35*18*C23</f>
        <v>127008</v>
      </c>
      <c r="D36" s="47">
        <f t="shared" ref="D36:H36" si="14">D$35*18*D23</f>
        <v>0</v>
      </c>
      <c r="E36" s="47">
        <f t="shared" si="14"/>
        <v>0</v>
      </c>
      <c r="F36" s="47">
        <f>F$35*18*F23</f>
        <v>0</v>
      </c>
      <c r="G36" s="47">
        <f t="shared" si="14"/>
        <v>0</v>
      </c>
      <c r="H36" s="47">
        <f t="shared" si="14"/>
        <v>0</v>
      </c>
      <c r="I36" s="135">
        <f>$A36*$U$4</f>
        <v>138768</v>
      </c>
    </row>
    <row r="37" spans="1:11" x14ac:dyDescent="0.25">
      <c r="A37" s="129">
        <f t="shared" si="13"/>
        <v>42</v>
      </c>
      <c r="B37" s="37"/>
      <c r="C37" s="47">
        <f t="shared" ref="C37:H37" si="15">C$35*18*C24</f>
        <v>0</v>
      </c>
      <c r="D37" s="47">
        <f t="shared" si="15"/>
        <v>272160</v>
      </c>
      <c r="E37" s="47">
        <f t="shared" si="15"/>
        <v>0</v>
      </c>
      <c r="F37" s="47">
        <f t="shared" si="15"/>
        <v>0</v>
      </c>
      <c r="G37" s="47">
        <f t="shared" si="15"/>
        <v>163296</v>
      </c>
      <c r="H37" s="47">
        <f t="shared" si="15"/>
        <v>0</v>
      </c>
      <c r="I37" s="135">
        <f t="shared" ref="I37:I40" si="16">$A37*$U$4</f>
        <v>485688</v>
      </c>
    </row>
    <row r="38" spans="1:11" x14ac:dyDescent="0.25">
      <c r="A38" s="129">
        <f t="shared" si="13"/>
        <v>42</v>
      </c>
      <c r="B38" s="37"/>
      <c r="C38" s="47">
        <f t="shared" ref="C38:H38" si="17">C$35*18*C25</f>
        <v>0</v>
      </c>
      <c r="D38" s="47">
        <f t="shared" si="17"/>
        <v>0</v>
      </c>
      <c r="E38" s="47">
        <f t="shared" si="17"/>
        <v>435456</v>
      </c>
      <c r="F38" s="47">
        <f t="shared" si="17"/>
        <v>0</v>
      </c>
      <c r="G38" s="47">
        <f t="shared" si="17"/>
        <v>0</v>
      </c>
      <c r="H38" s="47">
        <f t="shared" si="17"/>
        <v>0</v>
      </c>
      <c r="I38" s="135">
        <f t="shared" si="16"/>
        <v>485688</v>
      </c>
    </row>
    <row r="39" spans="1:11" x14ac:dyDescent="0.25">
      <c r="A39" s="129">
        <f t="shared" si="13"/>
        <v>84</v>
      </c>
      <c r="B39" s="37"/>
      <c r="C39" s="47">
        <f t="shared" ref="C39:H39" si="18">C$35*18*C26</f>
        <v>127008</v>
      </c>
      <c r="D39" s="47">
        <f t="shared" si="18"/>
        <v>0</v>
      </c>
      <c r="E39" s="47">
        <f t="shared" si="18"/>
        <v>145152</v>
      </c>
      <c r="F39" s="47">
        <f t="shared" si="18"/>
        <v>616896</v>
      </c>
      <c r="G39" s="47">
        <f t="shared" si="18"/>
        <v>0</v>
      </c>
      <c r="H39" s="47">
        <f t="shared" si="18"/>
        <v>0</v>
      </c>
      <c r="I39" s="135">
        <f t="shared" si="16"/>
        <v>971376</v>
      </c>
    </row>
    <row r="40" spans="1:11" x14ac:dyDescent="0.25">
      <c r="A40" s="129">
        <f t="shared" si="13"/>
        <v>63</v>
      </c>
      <c r="B40" s="37"/>
      <c r="C40" s="47">
        <f t="shared" ref="C40:H40" si="19">C$35*18*C27</f>
        <v>0</v>
      </c>
      <c r="D40" s="47">
        <f t="shared" si="19"/>
        <v>0</v>
      </c>
      <c r="E40" s="47">
        <f t="shared" si="19"/>
        <v>0</v>
      </c>
      <c r="F40" s="47">
        <f t="shared" si="19"/>
        <v>0</v>
      </c>
      <c r="G40" s="47">
        <f>G$35*18*G27</f>
        <v>489888</v>
      </c>
      <c r="H40" s="47">
        <f t="shared" si="19"/>
        <v>163296</v>
      </c>
      <c r="I40" s="135">
        <f t="shared" si="16"/>
        <v>728532</v>
      </c>
    </row>
    <row r="41" spans="1:11" x14ac:dyDescent="0.25">
      <c r="A41" s="129">
        <f>SUM(A36:A40)</f>
        <v>243</v>
      </c>
      <c r="B41" s="51"/>
      <c r="C41" s="52">
        <f>SUM(C36:C40)</f>
        <v>254016</v>
      </c>
      <c r="D41" s="52">
        <f t="shared" ref="D41:H41" si="20">SUM(D36:D40)</f>
        <v>272160</v>
      </c>
      <c r="E41" s="52">
        <f t="shared" si="20"/>
        <v>580608</v>
      </c>
      <c r="F41" s="52">
        <f t="shared" si="20"/>
        <v>616896</v>
      </c>
      <c r="G41" s="52">
        <f t="shared" si="20"/>
        <v>653184</v>
      </c>
      <c r="H41" s="52">
        <f t="shared" si="20"/>
        <v>163296</v>
      </c>
      <c r="I41" s="132">
        <f>SUM(I36:I40)</f>
        <v>2810052</v>
      </c>
    </row>
    <row r="42" spans="1:11" x14ac:dyDescent="0.25">
      <c r="B42" s="46" t="s">
        <v>147</v>
      </c>
      <c r="C42" s="37"/>
      <c r="D42" s="37"/>
      <c r="E42" s="37"/>
      <c r="F42" s="37"/>
      <c r="G42" s="37"/>
      <c r="H42" s="139">
        <f>SUM(C41:H41)</f>
        <v>2540160</v>
      </c>
      <c r="I42" s="140">
        <f>I41-H42</f>
        <v>269892</v>
      </c>
    </row>
    <row r="43" spans="1:11" x14ac:dyDescent="0.25">
      <c r="A43" s="40"/>
      <c r="B43" s="130" t="s">
        <v>213</v>
      </c>
      <c r="C43" s="131">
        <f>C44-C45</f>
        <v>254001</v>
      </c>
      <c r="D43" s="131">
        <f t="shared" ref="D43" si="21">D44-D45</f>
        <v>272144</v>
      </c>
      <c r="E43" s="131">
        <f>E44-E45</f>
        <v>580591</v>
      </c>
      <c r="F43" s="131">
        <f t="shared" ref="F43" si="22">F44-F45</f>
        <v>616878</v>
      </c>
      <c r="G43" s="131">
        <f>G44-G45</f>
        <v>653184</v>
      </c>
      <c r="H43" s="131">
        <f>H44-H45</f>
        <v>163296</v>
      </c>
      <c r="I43" s="47">
        <f>SUM(C43:H43)</f>
        <v>2540094</v>
      </c>
    </row>
    <row r="44" spans="1:11" x14ac:dyDescent="0.25">
      <c r="B44" s="38" t="s">
        <v>212</v>
      </c>
      <c r="C44" s="47">
        <f>SUM(C36:C40)</f>
        <v>254016</v>
      </c>
      <c r="D44" s="47">
        <f>SUM(D36:D40)</f>
        <v>272160</v>
      </c>
      <c r="E44" s="47">
        <f>SUM(E36:E40)</f>
        <v>580608</v>
      </c>
      <c r="F44" s="47">
        <f>SUM(F36:F40)</f>
        <v>616896</v>
      </c>
      <c r="G44" s="47">
        <f>SUM(G36:G40)</f>
        <v>653184</v>
      </c>
      <c r="H44" s="47">
        <f>SUM(H36:H40)</f>
        <v>163296</v>
      </c>
      <c r="I44" s="47">
        <f>SUM(C44:H44)</f>
        <v>2540160</v>
      </c>
    </row>
    <row r="45" spans="1:11" x14ac:dyDescent="0.25">
      <c r="B45" s="38" t="s">
        <v>211</v>
      </c>
      <c r="C45" s="47">
        <f>C16</f>
        <v>15</v>
      </c>
      <c r="D45" s="47">
        <f>C17</f>
        <v>16</v>
      </c>
      <c r="E45" s="47">
        <f>C18</f>
        <v>17</v>
      </c>
      <c r="F45" s="47">
        <f>C19</f>
        <v>18</v>
      </c>
      <c r="G45" s="47">
        <f>C20</f>
        <v>0</v>
      </c>
      <c r="H45" s="47">
        <f>C21</f>
        <v>0</v>
      </c>
      <c r="I45" s="47">
        <f>SUM(C45:H45)</f>
        <v>66</v>
      </c>
    </row>
    <row r="47" spans="1:11" x14ac:dyDescent="0.25">
      <c r="A47" s="137" t="s">
        <v>216</v>
      </c>
    </row>
    <row r="48" spans="1:11" s="40" customFormat="1" ht="30" x14ac:dyDescent="0.25">
      <c r="A48" s="128" t="s">
        <v>192</v>
      </c>
      <c r="B48" s="127" t="s">
        <v>154</v>
      </c>
      <c r="C48" s="127">
        <f t="shared" ref="C48:H48" si="23">C35</f>
        <v>14</v>
      </c>
      <c r="D48" s="127">
        <f t="shared" si="23"/>
        <v>15</v>
      </c>
      <c r="E48" s="127">
        <f t="shared" si="23"/>
        <v>16</v>
      </c>
      <c r="F48" s="127">
        <f t="shared" si="23"/>
        <v>17</v>
      </c>
      <c r="G48" s="127">
        <f t="shared" si="23"/>
        <v>18</v>
      </c>
      <c r="H48" s="127">
        <f t="shared" si="23"/>
        <v>24</v>
      </c>
      <c r="I48" s="41" t="s">
        <v>198</v>
      </c>
      <c r="K48" s="115"/>
    </row>
    <row r="49" spans="1:27" x14ac:dyDescent="0.25">
      <c r="A49" s="129">
        <f t="shared" ref="A49:A53" si="24">A36</f>
        <v>12</v>
      </c>
      <c r="B49" s="37"/>
      <c r="C49" s="37">
        <f>$A$49*M15</f>
        <v>84</v>
      </c>
      <c r="D49" s="37">
        <f>$A$49*N15</f>
        <v>0</v>
      </c>
      <c r="E49" s="37">
        <f>$A$49*O15</f>
        <v>0</v>
      </c>
      <c r="F49" s="37">
        <f>$A$49*P15</f>
        <v>0</v>
      </c>
      <c r="G49" s="37">
        <f>$A$49*Q15</f>
        <v>0</v>
      </c>
      <c r="H49" s="37">
        <f>$A$49*R15</f>
        <v>0</v>
      </c>
      <c r="I49" s="135">
        <f>A49*J15</f>
        <v>0</v>
      </c>
      <c r="J49" s="134">
        <f>12*6</f>
        <v>72</v>
      </c>
    </row>
    <row r="50" spans="1:27" x14ac:dyDescent="0.25">
      <c r="A50" s="129">
        <f t="shared" si="24"/>
        <v>42</v>
      </c>
      <c r="B50" s="37"/>
      <c r="C50" s="37">
        <f>$A$50*M16</f>
        <v>0</v>
      </c>
      <c r="D50" s="37">
        <f>$A$50*N16</f>
        <v>168</v>
      </c>
      <c r="E50" s="37">
        <f>$A$50*O16</f>
        <v>0</v>
      </c>
      <c r="F50" s="37">
        <f>$A$50*P16</f>
        <v>0</v>
      </c>
      <c r="G50" s="37">
        <f>$A$50*Q16</f>
        <v>84</v>
      </c>
      <c r="H50" s="37">
        <f>$A$50*R16</f>
        <v>0</v>
      </c>
      <c r="I50" s="135">
        <f>A50*J16</f>
        <v>1512</v>
      </c>
    </row>
    <row r="51" spans="1:27" x14ac:dyDescent="0.25">
      <c r="A51" s="129">
        <f t="shared" si="24"/>
        <v>42</v>
      </c>
      <c r="B51" s="37"/>
      <c r="C51" s="37">
        <f>$A$51*M17</f>
        <v>0</v>
      </c>
      <c r="D51" s="37">
        <f>$A$51*N17</f>
        <v>0</v>
      </c>
      <c r="E51" s="37">
        <f>$A$51*O17</f>
        <v>252</v>
      </c>
      <c r="F51" s="37">
        <f>$A$51*P17</f>
        <v>0</v>
      </c>
      <c r="G51" s="37">
        <f>$A$51*Q17</f>
        <v>0</v>
      </c>
      <c r="H51" s="37">
        <f>$A$51*R17</f>
        <v>0</v>
      </c>
      <c r="I51" s="135">
        <f>A51*J17</f>
        <v>1512</v>
      </c>
      <c r="V51" s="40"/>
      <c r="W51" s="40"/>
      <c r="X51" s="40"/>
      <c r="Y51" s="40"/>
      <c r="Z51" s="40"/>
      <c r="AA51" s="40"/>
    </row>
    <row r="52" spans="1:27" x14ac:dyDescent="0.25">
      <c r="A52" s="129">
        <f t="shared" si="24"/>
        <v>84</v>
      </c>
      <c r="B52" s="37"/>
      <c r="C52" s="37">
        <f>$A$52*M18</f>
        <v>84</v>
      </c>
      <c r="D52" s="37">
        <f>$A$52*N18</f>
        <v>0</v>
      </c>
      <c r="E52" s="37">
        <f>$A$52*O18</f>
        <v>84</v>
      </c>
      <c r="F52" s="37">
        <f>$A$52*P18</f>
        <v>336</v>
      </c>
      <c r="G52" s="37">
        <f>$A$52*Q18</f>
        <v>0</v>
      </c>
      <c r="H52" s="37">
        <f>$A$52*R18</f>
        <v>0</v>
      </c>
      <c r="I52" s="135">
        <f>A52*J18</f>
        <v>0</v>
      </c>
      <c r="V52" s="40"/>
      <c r="W52" s="40"/>
      <c r="X52" s="40"/>
      <c r="Y52" s="40"/>
      <c r="Z52" s="40"/>
      <c r="AA52" s="40"/>
    </row>
    <row r="53" spans="1:27" x14ac:dyDescent="0.25">
      <c r="A53" s="129">
        <f t="shared" si="24"/>
        <v>63</v>
      </c>
      <c r="B53" s="37"/>
      <c r="C53" s="37">
        <f>$A$53*M19</f>
        <v>0</v>
      </c>
      <c r="D53" s="37">
        <f>$A$53*N19</f>
        <v>0</v>
      </c>
      <c r="E53" s="37">
        <f>$A$53*O19</f>
        <v>0</v>
      </c>
      <c r="F53" s="37">
        <f>$A$53*P19</f>
        <v>0</v>
      </c>
      <c r="G53" s="37">
        <f>$A$53*Q19</f>
        <v>252</v>
      </c>
      <c r="H53" s="37">
        <f>$A$53*R19</f>
        <v>63</v>
      </c>
      <c r="I53" s="135">
        <f>A53*J19</f>
        <v>2268</v>
      </c>
      <c r="V53" s="40"/>
      <c r="W53" s="40"/>
      <c r="X53" s="40"/>
      <c r="Y53" s="40"/>
      <c r="Z53" s="40"/>
      <c r="AA53" s="40"/>
    </row>
    <row r="54" spans="1:27" x14ac:dyDescent="0.25">
      <c r="A54" s="129">
        <f>SUM(A49:A53)</f>
        <v>243</v>
      </c>
      <c r="B54" s="51"/>
      <c r="C54" s="52"/>
      <c r="D54" s="52"/>
      <c r="E54" s="52"/>
      <c r="F54" s="52"/>
      <c r="G54" s="52"/>
      <c r="H54" s="52"/>
      <c r="I54" s="135">
        <f>SUM(I49:I53)</f>
        <v>5292</v>
      </c>
      <c r="V54" s="40"/>
      <c r="W54" s="40"/>
      <c r="X54" s="40"/>
      <c r="Y54" s="40"/>
      <c r="Z54" s="40"/>
      <c r="AA54" s="40"/>
    </row>
    <row r="55" spans="1:27" x14ac:dyDescent="0.25">
      <c r="B55" s="46" t="s">
        <v>147</v>
      </c>
      <c r="C55" s="37"/>
      <c r="D55" s="37"/>
      <c r="E55" s="37"/>
      <c r="F55" s="37"/>
      <c r="G55" s="37"/>
      <c r="H55" s="37"/>
      <c r="I55" s="37"/>
      <c r="V55" s="40"/>
      <c r="W55" s="40"/>
      <c r="X55" s="40"/>
      <c r="Y55" s="40"/>
      <c r="Z55" s="40"/>
      <c r="AA55" s="40"/>
    </row>
    <row r="56" spans="1:27" x14ac:dyDescent="0.25">
      <c r="A56" s="40"/>
      <c r="B56" s="130" t="s">
        <v>196</v>
      </c>
      <c r="C56" s="131">
        <f>C57-C58</f>
        <v>25.142857142857139</v>
      </c>
      <c r="D56" s="131">
        <f t="shared" ref="D56:F56" si="25">D57-D58</f>
        <v>1.3333333333333428</v>
      </c>
      <c r="E56" s="131">
        <f>E57-E58</f>
        <v>2.6666666666666856</v>
      </c>
      <c r="F56" s="131">
        <f t="shared" si="25"/>
        <v>2.6666666666666856</v>
      </c>
      <c r="G56" s="131">
        <f>G57-G58</f>
        <v>-64</v>
      </c>
      <c r="H56" s="131">
        <f>H57-H58</f>
        <v>63</v>
      </c>
      <c r="I56" s="47">
        <f>SUM(C56:H56)</f>
        <v>30.809523809523853</v>
      </c>
      <c r="V56" s="40"/>
      <c r="W56" s="40"/>
      <c r="X56" s="40"/>
      <c r="Y56" s="40"/>
      <c r="Z56" s="40"/>
      <c r="AA56" s="40"/>
    </row>
    <row r="57" spans="1:27" x14ac:dyDescent="0.25">
      <c r="B57" s="38" t="s">
        <v>195</v>
      </c>
      <c r="C57" s="47">
        <f>SUM(C49:C53)</f>
        <v>168</v>
      </c>
      <c r="D57" s="47">
        <f>SUM(D49:D53)</f>
        <v>168</v>
      </c>
      <c r="E57" s="47">
        <f>SUM(E49:E53)</f>
        <v>336</v>
      </c>
      <c r="F57" s="47">
        <f>SUM(F49:F53)</f>
        <v>336</v>
      </c>
      <c r="G57" s="47">
        <f>SUM(G49:G53)</f>
        <v>336</v>
      </c>
      <c r="H57" s="47">
        <f>SUM(H49:H53)</f>
        <v>63</v>
      </c>
      <c r="I57" s="47">
        <f>SUM(C57:H57)</f>
        <v>1407</v>
      </c>
      <c r="V57" s="40"/>
      <c r="W57" s="40"/>
      <c r="X57" s="40"/>
      <c r="Y57" s="40"/>
      <c r="Z57" s="40"/>
      <c r="AA57" s="40"/>
    </row>
    <row r="58" spans="1:27" x14ac:dyDescent="0.25">
      <c r="B58" s="38" t="s">
        <v>194</v>
      </c>
      <c r="C58" s="47">
        <f>K4</f>
        <v>142.85714285714286</v>
      </c>
      <c r="D58" s="47">
        <f>K5</f>
        <v>166.66666666666666</v>
      </c>
      <c r="E58" s="47">
        <f>K6</f>
        <v>333.33333333333331</v>
      </c>
      <c r="F58" s="47">
        <f>K7</f>
        <v>333.33333333333331</v>
      </c>
      <c r="G58" s="47">
        <f>K8</f>
        <v>400</v>
      </c>
      <c r="H58" s="47"/>
      <c r="I58" s="47">
        <f>SUM(C58:H58)</f>
        <v>1376.1904761904761</v>
      </c>
      <c r="V58" s="40"/>
      <c r="W58" s="40"/>
      <c r="X58" s="40"/>
      <c r="Y58" s="40"/>
      <c r="Z58" s="40"/>
      <c r="AA58" s="40"/>
    </row>
    <row r="59" spans="1:27" x14ac:dyDescent="0.25">
      <c r="V59" s="40"/>
      <c r="W59" s="40"/>
      <c r="X59" s="40"/>
      <c r="Y59" s="40"/>
      <c r="Z59" s="40"/>
      <c r="AA59" s="40"/>
    </row>
    <row r="60" spans="1:27" ht="60" x14ac:dyDescent="0.25">
      <c r="A60" s="35"/>
      <c r="B60" s="35" t="s">
        <v>165</v>
      </c>
      <c r="C60" s="35" t="s">
        <v>166</v>
      </c>
      <c r="D60" s="35" t="s">
        <v>167</v>
      </c>
      <c r="E60" s="35" t="s">
        <v>168</v>
      </c>
      <c r="F60" s="35" t="s">
        <v>169</v>
      </c>
      <c r="G60" s="35" t="s">
        <v>170</v>
      </c>
      <c r="V60" s="40"/>
      <c r="W60" s="40"/>
      <c r="X60" s="40"/>
      <c r="Y60" s="40"/>
      <c r="Z60" s="40"/>
      <c r="AA60" s="40"/>
    </row>
    <row r="61" spans="1:27" x14ac:dyDescent="0.25">
      <c r="A61" s="41" t="s">
        <v>164</v>
      </c>
      <c r="B61" s="41">
        <v>14</v>
      </c>
      <c r="C61" s="41">
        <v>7</v>
      </c>
      <c r="D61" s="41">
        <v>6</v>
      </c>
      <c r="E61" s="41">
        <f>C61*D61</f>
        <v>42</v>
      </c>
      <c r="F61" s="41">
        <v>1000</v>
      </c>
      <c r="G61" s="41">
        <f>F61/E61</f>
        <v>23.80952380952381</v>
      </c>
      <c r="V61" s="40"/>
      <c r="W61" s="40"/>
      <c r="X61" s="40"/>
      <c r="Y61" s="40"/>
      <c r="Z61" s="40"/>
      <c r="AA61" s="40"/>
    </row>
    <row r="62" spans="1:27" x14ac:dyDescent="0.25">
      <c r="V62" s="40"/>
      <c r="W62" s="40"/>
      <c r="X62" s="40"/>
      <c r="Y62" s="40"/>
      <c r="Z62" s="40"/>
      <c r="AA62" s="40"/>
    </row>
    <row r="63" spans="1:27" x14ac:dyDescent="0.25">
      <c r="V63" s="40"/>
      <c r="W63" s="40"/>
      <c r="X63" s="40"/>
      <c r="Y63" s="40"/>
      <c r="Z63" s="40"/>
      <c r="AA63" s="40"/>
    </row>
    <row r="64" spans="1:27" x14ac:dyDescent="0.25">
      <c r="A64" s="104" t="s">
        <v>162</v>
      </c>
      <c r="B64" s="104"/>
      <c r="C64" s="104"/>
      <c r="D64" s="104"/>
      <c r="E64" s="104"/>
      <c r="V64" s="40"/>
      <c r="W64" s="40"/>
      <c r="X64" s="40"/>
      <c r="Y64" s="40"/>
      <c r="Z64" s="40"/>
      <c r="AA64" s="40"/>
    </row>
    <row r="65" spans="1:27" ht="60" x14ac:dyDescent="0.25">
      <c r="A65" s="41" t="s">
        <v>148</v>
      </c>
      <c r="B65" s="41" t="s">
        <v>149</v>
      </c>
      <c r="C65" s="41" t="s">
        <v>150</v>
      </c>
      <c r="D65" s="100" t="s">
        <v>151</v>
      </c>
      <c r="E65" s="101" t="s">
        <v>152</v>
      </c>
      <c r="F65" s="36" t="s">
        <v>197</v>
      </c>
      <c r="G65" s="41" t="s">
        <v>198</v>
      </c>
      <c r="J65">
        <f>24*18</f>
        <v>432</v>
      </c>
      <c r="V65" s="40"/>
      <c r="W65" s="40"/>
      <c r="X65" s="40"/>
      <c r="Y65" s="40"/>
      <c r="Z65" s="40"/>
      <c r="AA65" s="40"/>
    </row>
    <row r="66" spans="1:27" x14ac:dyDescent="0.25">
      <c r="A66" s="31">
        <v>98</v>
      </c>
      <c r="B66" s="31">
        <v>118</v>
      </c>
      <c r="C66" s="31">
        <v>0.6</v>
      </c>
      <c r="D66" s="102">
        <f>SUM(A49:A53)</f>
        <v>243</v>
      </c>
      <c r="E66" s="103">
        <f>D66*C66</f>
        <v>145.79999999999998</v>
      </c>
      <c r="F66" s="37">
        <f>A66*B66*D66</f>
        <v>2810052</v>
      </c>
      <c r="G66" s="37">
        <f>$I$54</f>
        <v>5292</v>
      </c>
      <c r="H66">
        <f>F66-G66</f>
        <v>2804760</v>
      </c>
      <c r="J66">
        <f>J65*A53</f>
        <v>27216</v>
      </c>
      <c r="V66" s="40"/>
      <c r="W66" s="40"/>
      <c r="X66" s="40"/>
      <c r="Y66" s="40"/>
      <c r="Z66" s="40"/>
      <c r="AA66" s="40"/>
    </row>
    <row r="67" spans="1:27" x14ac:dyDescent="0.25">
      <c r="H67">
        <f>H66-E10</f>
        <v>446760</v>
      </c>
    </row>
    <row r="69" spans="1:27" ht="60" x14ac:dyDescent="0.25">
      <c r="A69" s="85" t="s">
        <v>155</v>
      </c>
      <c r="B69" s="85" t="s">
        <v>157</v>
      </c>
      <c r="C69" s="85" t="s">
        <v>156</v>
      </c>
      <c r="D69" s="83" t="s">
        <v>158</v>
      </c>
    </row>
    <row r="70" spans="1:27" x14ac:dyDescent="0.25">
      <c r="A70" s="86">
        <f>$A$66/A4</f>
        <v>7</v>
      </c>
      <c r="B70" s="86">
        <f>$A$66/$B$4</f>
        <v>5.4444444444444446</v>
      </c>
      <c r="C70" s="86">
        <f>$B$66/A4</f>
        <v>8.4285714285714288</v>
      </c>
      <c r="D70" s="84">
        <f>$B$66/$B$4</f>
        <v>6.5555555555555554</v>
      </c>
    </row>
    <row r="71" spans="1:27" x14ac:dyDescent="0.25">
      <c r="A71" s="86">
        <f>$A$66/A5</f>
        <v>6.5333333333333332</v>
      </c>
      <c r="B71" s="86">
        <f>$A$66/$B$4</f>
        <v>5.4444444444444446</v>
      </c>
      <c r="C71" s="86">
        <f>$B$66/A5</f>
        <v>7.8666666666666663</v>
      </c>
      <c r="D71" s="84">
        <f>$B$66/$B$4</f>
        <v>6.5555555555555554</v>
      </c>
    </row>
    <row r="72" spans="1:27" x14ac:dyDescent="0.25">
      <c r="A72" s="86">
        <f>$A$66/A6</f>
        <v>6.125</v>
      </c>
      <c r="B72" s="86">
        <f>$A$66/$B$4</f>
        <v>5.4444444444444446</v>
      </c>
      <c r="C72" s="86">
        <f>$B$66/A6</f>
        <v>7.375</v>
      </c>
      <c r="D72" s="84">
        <f>$B$66/$B$4</f>
        <v>6.5555555555555554</v>
      </c>
    </row>
    <row r="73" spans="1:27" x14ac:dyDescent="0.25">
      <c r="A73" s="86">
        <f>$A$66/A7</f>
        <v>5.7647058823529411</v>
      </c>
      <c r="B73" s="86">
        <f>$A$66/$B$4</f>
        <v>5.4444444444444446</v>
      </c>
      <c r="C73" s="86">
        <f>$B$66/A7</f>
        <v>6.9411764705882355</v>
      </c>
      <c r="D73" s="84">
        <f>$B$66/$B$4</f>
        <v>6.5555555555555554</v>
      </c>
    </row>
    <row r="74" spans="1:27" x14ac:dyDescent="0.25">
      <c r="A74" s="86">
        <f>$A$66/A8</f>
        <v>5.4444444444444446</v>
      </c>
      <c r="B74" s="86">
        <f>$A$66/$B$4</f>
        <v>5.4444444444444446</v>
      </c>
      <c r="C74" s="86">
        <f>$B$66/A8</f>
        <v>6.5555555555555554</v>
      </c>
      <c r="D74" s="84">
        <f>$B$66/$B$4</f>
        <v>6.5555555555555554</v>
      </c>
    </row>
    <row r="75" spans="1:27" x14ac:dyDescent="0.25">
      <c r="A75" s="86">
        <f>$A$66/A9</f>
        <v>4.083333333333333</v>
      </c>
      <c r="B75" s="86">
        <f>$A$66/$B$4</f>
        <v>5.4444444444444446</v>
      </c>
      <c r="C75" s="86">
        <f>$B$66/A9</f>
        <v>4.916666666666667</v>
      </c>
      <c r="D75" s="84">
        <f>$B$66/$B$4</f>
        <v>6.5555555555555554</v>
      </c>
    </row>
  </sheetData>
  <mergeCells count="6">
    <mergeCell ref="L13:R13"/>
    <mergeCell ref="A1:B1"/>
    <mergeCell ref="A2:C2"/>
    <mergeCell ref="D2:J2"/>
    <mergeCell ref="A13:I13"/>
    <mergeCell ref="A64:E64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P11" sqref="P11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9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7.1406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72" t="s">
        <v>108</v>
      </c>
      <c r="B1" s="73"/>
      <c r="C1" s="54"/>
      <c r="D1" s="54" t="s">
        <v>24</v>
      </c>
      <c r="E1" s="54"/>
      <c r="F1" s="54"/>
      <c r="G1" s="54"/>
      <c r="H1" s="54" t="s">
        <v>21</v>
      </c>
      <c r="I1" s="54"/>
      <c r="J1" s="54" t="s">
        <v>125</v>
      </c>
      <c r="K1" s="54"/>
      <c r="L1" s="54" t="s">
        <v>142</v>
      </c>
      <c r="M1" s="55"/>
    </row>
    <row r="2" spans="1:23" s="2" customFormat="1" x14ac:dyDescent="0.25">
      <c r="A2" s="74" t="s">
        <v>1</v>
      </c>
      <c r="B2" s="75" t="s">
        <v>2</v>
      </c>
      <c r="C2" s="49" t="s">
        <v>3</v>
      </c>
      <c r="D2" s="49"/>
      <c r="E2" s="49" t="s">
        <v>16</v>
      </c>
      <c r="F2" s="49" t="s">
        <v>17</v>
      </c>
      <c r="G2" s="49" t="s">
        <v>141</v>
      </c>
      <c r="H2" s="49"/>
      <c r="I2" s="49" t="s">
        <v>124</v>
      </c>
      <c r="J2" s="49"/>
      <c r="K2" s="49" t="s">
        <v>130</v>
      </c>
      <c r="L2" s="49"/>
      <c r="M2" s="70" t="s">
        <v>143</v>
      </c>
    </row>
    <row r="3" spans="1:23" x14ac:dyDescent="0.25">
      <c r="A3" s="56">
        <v>14</v>
      </c>
      <c r="B3" s="48">
        <v>18</v>
      </c>
      <c r="C3" s="48">
        <v>1000</v>
      </c>
      <c r="D3" s="48">
        <v>7</v>
      </c>
      <c r="E3" s="48">
        <f>A3*B3*C3</f>
        <v>252000</v>
      </c>
      <c r="F3" s="76">
        <f>E3/$E$8</f>
        <v>0.10687022900763359</v>
      </c>
      <c r="G3" s="76">
        <f>$E$19*F3</f>
        <v>19.302045801526717</v>
      </c>
      <c r="H3" s="77">
        <f>G3/C3</f>
        <v>1.9302045801526717E-2</v>
      </c>
      <c r="I3" s="77">
        <f>H3+0.003</f>
        <v>2.2302045801526716E-2</v>
      </c>
      <c r="J3" s="78">
        <f>I3+0.008</f>
        <v>3.0302045801526716E-2</v>
      </c>
      <c r="K3" s="77">
        <v>2.7E-2</v>
      </c>
      <c r="L3" s="77">
        <f>K3-J3</f>
        <v>-3.3020458015267165E-3</v>
      </c>
      <c r="M3" s="79">
        <f>L3*C3</f>
        <v>-3.3020458015267167</v>
      </c>
    </row>
    <row r="4" spans="1:23" x14ac:dyDescent="0.25">
      <c r="A4" s="56">
        <v>15</v>
      </c>
      <c r="B4" s="48">
        <v>18</v>
      </c>
      <c r="C4" s="48">
        <v>1000</v>
      </c>
      <c r="D4" s="48">
        <v>7</v>
      </c>
      <c r="E4" s="48">
        <f>A4*B4*C4</f>
        <v>270000</v>
      </c>
      <c r="F4" s="76">
        <f>E4/$E$8</f>
        <v>0.11450381679389313</v>
      </c>
      <c r="G4" s="76">
        <f>$E$19*F4</f>
        <v>20.680763358778623</v>
      </c>
      <c r="H4" s="77">
        <f>G4/C4</f>
        <v>2.0680763358778623E-2</v>
      </c>
      <c r="I4" s="77">
        <f>H4+0.003</f>
        <v>2.3680763358778622E-2</v>
      </c>
      <c r="J4" s="78">
        <f>I4+0.008</f>
        <v>3.1680763358778619E-2</v>
      </c>
      <c r="K4" s="77">
        <v>2.9700000000000001E-2</v>
      </c>
      <c r="L4" s="77">
        <f>K4-J4</f>
        <v>-1.9807633587786179E-3</v>
      </c>
      <c r="M4" s="79">
        <f>L4*C4</f>
        <v>-1.980763358778618</v>
      </c>
    </row>
    <row r="5" spans="1:23" ht="15.75" thickBot="1" x14ac:dyDescent="0.3">
      <c r="A5" s="56">
        <v>16</v>
      </c>
      <c r="B5" s="48">
        <v>18</v>
      </c>
      <c r="C5" s="48">
        <v>2000</v>
      </c>
      <c r="D5" s="48">
        <v>7</v>
      </c>
      <c r="E5" s="48">
        <f>A5*B5*C5</f>
        <v>576000</v>
      </c>
      <c r="F5" s="76">
        <f>E5/$E$8</f>
        <v>0.24427480916030533</v>
      </c>
      <c r="G5" s="76">
        <f>$E$19*F5</f>
        <v>44.118961832061068</v>
      </c>
      <c r="H5" s="77">
        <f>G5/C5</f>
        <v>2.2059480916030536E-2</v>
      </c>
      <c r="I5" s="77">
        <f>H5+0.003</f>
        <v>2.5059480916030535E-2</v>
      </c>
      <c r="J5" s="78">
        <f>I5+0.008</f>
        <v>3.3059480916030531E-2</v>
      </c>
      <c r="K5" s="77">
        <v>2.98E-2</v>
      </c>
      <c r="L5" s="77">
        <f>K5-J5</f>
        <v>-3.2594809160305313E-3</v>
      </c>
      <c r="M5" s="79">
        <f>L5*C5</f>
        <v>-6.5189618320610627</v>
      </c>
    </row>
    <row r="6" spans="1:23" x14ac:dyDescent="0.25">
      <c r="A6" s="56">
        <v>17</v>
      </c>
      <c r="B6" s="48">
        <v>18</v>
      </c>
      <c r="C6" s="48">
        <v>2000</v>
      </c>
      <c r="D6" s="48">
        <v>7</v>
      </c>
      <c r="E6" s="48">
        <f>A6*B6*C6</f>
        <v>612000</v>
      </c>
      <c r="F6" s="76">
        <f>E6/$E$8</f>
        <v>0.25954198473282442</v>
      </c>
      <c r="G6" s="76">
        <f>$E$19*F6</f>
        <v>46.876396946564881</v>
      </c>
      <c r="H6" s="77">
        <f>G6/C6</f>
        <v>2.3438198473282441E-2</v>
      </c>
      <c r="I6" s="77">
        <f>H6+0.003</f>
        <v>2.6438198473282441E-2</v>
      </c>
      <c r="J6" s="78">
        <f>I6+0.008</f>
        <v>3.4438198473282444E-2</v>
      </c>
      <c r="K6" s="77">
        <v>3.3399999999999999E-2</v>
      </c>
      <c r="L6" s="77">
        <f>K6-J6</f>
        <v>-1.0381984732824451E-3</v>
      </c>
      <c r="M6" s="79">
        <f>L6*C6</f>
        <v>-2.0763969465648904</v>
      </c>
      <c r="P6" s="63"/>
      <c r="Q6" s="64" t="s">
        <v>9</v>
      </c>
      <c r="R6" s="65"/>
      <c r="S6" s="65"/>
      <c r="T6" s="65"/>
      <c r="U6" s="65"/>
      <c r="V6" s="65"/>
      <c r="W6" s="66"/>
    </row>
    <row r="7" spans="1:23" x14ac:dyDescent="0.25">
      <c r="A7" s="56">
        <v>18</v>
      </c>
      <c r="B7" s="48">
        <v>18</v>
      </c>
      <c r="C7" s="48">
        <v>2000</v>
      </c>
      <c r="D7" s="48">
        <v>7</v>
      </c>
      <c r="E7" s="48">
        <f>A7*B7*C7</f>
        <v>648000</v>
      </c>
      <c r="F7" s="76">
        <f>E7/$E$8</f>
        <v>0.27480916030534353</v>
      </c>
      <c r="G7" s="76">
        <f>$E$19*F7</f>
        <v>49.633832061068702</v>
      </c>
      <c r="H7" s="77">
        <f>G7/C7</f>
        <v>2.4816916030534351E-2</v>
      </c>
      <c r="I7" s="77">
        <f>H7+0.003</f>
        <v>2.781691603053435E-2</v>
      </c>
      <c r="J7" s="78">
        <f>I7+0.008</f>
        <v>3.581691603053435E-2</v>
      </c>
      <c r="K7" s="77">
        <v>3.3399999999999999E-2</v>
      </c>
      <c r="L7" s="77">
        <f>K7-J7</f>
        <v>-2.4169160305343509E-3</v>
      </c>
      <c r="M7" s="79">
        <f>L7*C7</f>
        <v>-4.8338320610687022</v>
      </c>
      <c r="P7" s="56"/>
      <c r="Q7" s="49" t="s">
        <v>41</v>
      </c>
      <c r="R7" s="67">
        <f>R8-R9</f>
        <v>0.1428571428571388</v>
      </c>
      <c r="S7" s="67">
        <f t="shared" ref="R7:W7" si="0">S8-S9</f>
        <v>2.1428571428571388</v>
      </c>
      <c r="T7" s="67">
        <f t="shared" si="0"/>
        <v>4.2857142857142776</v>
      </c>
      <c r="U7" s="67">
        <f t="shared" si="0"/>
        <v>2.2857142857142776</v>
      </c>
      <c r="V7" s="67">
        <f t="shared" si="0"/>
        <v>1.2857142857142776</v>
      </c>
      <c r="W7" s="68">
        <f t="shared" si="0"/>
        <v>36</v>
      </c>
    </row>
    <row r="8" spans="1:23" ht="15.75" thickBot="1" x14ac:dyDescent="0.3">
      <c r="A8" s="58"/>
      <c r="B8" s="59"/>
      <c r="C8" s="59"/>
      <c r="D8" s="59"/>
      <c r="E8" s="59">
        <f>SUM(E3:E7)</f>
        <v>2358000</v>
      </c>
      <c r="F8" s="80">
        <f>SUM(F3:F7)</f>
        <v>1</v>
      </c>
      <c r="G8" s="59"/>
      <c r="H8" s="59"/>
      <c r="I8" s="59"/>
      <c r="J8" s="59"/>
      <c r="K8" s="59"/>
      <c r="L8" s="59"/>
      <c r="M8" s="81">
        <f>SUM(M3:M7)</f>
        <v>-18.711999999999989</v>
      </c>
      <c r="P8" s="56"/>
      <c r="Q8" s="49" t="s">
        <v>47</v>
      </c>
      <c r="R8" s="67">
        <f t="shared" ref="R8:W8" si="1">SUM(R11:R15)</f>
        <v>143</v>
      </c>
      <c r="S8" s="67">
        <f t="shared" si="1"/>
        <v>145</v>
      </c>
      <c r="T8" s="67">
        <f t="shared" si="1"/>
        <v>290</v>
      </c>
      <c r="U8" s="67">
        <f t="shared" si="1"/>
        <v>288</v>
      </c>
      <c r="V8" s="67">
        <f t="shared" si="1"/>
        <v>287</v>
      </c>
      <c r="W8" s="68">
        <f t="shared" si="1"/>
        <v>36</v>
      </c>
    </row>
    <row r="9" spans="1:23" ht="15.75" thickBot="1" x14ac:dyDescent="0.3">
      <c r="P9" s="56"/>
      <c r="Q9" s="49" t="s">
        <v>139</v>
      </c>
      <c r="R9" s="67">
        <f>C3/D3</f>
        <v>142.85714285714286</v>
      </c>
      <c r="S9" s="67">
        <f>C4/D4</f>
        <v>142.85714285714286</v>
      </c>
      <c r="T9" s="67">
        <f>C5/D5</f>
        <v>285.71428571428572</v>
      </c>
      <c r="U9" s="67">
        <f>C6/D6</f>
        <v>285.71428571428572</v>
      </c>
      <c r="V9" s="67">
        <f>C7/D7</f>
        <v>285.71428571428572</v>
      </c>
      <c r="W9" s="68"/>
    </row>
    <row r="10" spans="1:23" s="2" customFormat="1" x14ac:dyDescent="0.25">
      <c r="A10" s="53" t="s">
        <v>109</v>
      </c>
      <c r="B10" s="54"/>
      <c r="C10" s="54"/>
      <c r="D10" s="54"/>
      <c r="E10" s="54"/>
      <c r="F10" s="54"/>
      <c r="G10" s="54"/>
      <c r="H10" s="54"/>
      <c r="I10" s="55"/>
      <c r="J10" s="53">
        <v>14</v>
      </c>
      <c r="K10" s="54">
        <v>15</v>
      </c>
      <c r="L10" s="54">
        <v>16</v>
      </c>
      <c r="M10" s="54">
        <v>17</v>
      </c>
      <c r="N10" s="54">
        <v>18</v>
      </c>
      <c r="O10" s="54">
        <v>24</v>
      </c>
      <c r="P10" s="69" t="s">
        <v>110</v>
      </c>
      <c r="Q10" s="49"/>
      <c r="R10" s="49">
        <v>14</v>
      </c>
      <c r="S10" s="49">
        <v>15</v>
      </c>
      <c r="T10" s="49">
        <v>16</v>
      </c>
      <c r="U10" s="49">
        <v>17</v>
      </c>
      <c r="V10" s="49">
        <v>18</v>
      </c>
      <c r="W10" s="70">
        <v>24</v>
      </c>
    </row>
    <row r="11" spans="1:23" x14ac:dyDescent="0.25">
      <c r="A11" s="56">
        <f>SUM(B11:I11)</f>
        <v>115</v>
      </c>
      <c r="B11" s="48">
        <v>14</v>
      </c>
      <c r="C11" s="48">
        <v>14</v>
      </c>
      <c r="D11" s="48">
        <v>14</v>
      </c>
      <c r="E11" s="48">
        <v>14</v>
      </c>
      <c r="F11" s="48">
        <v>14</v>
      </c>
      <c r="G11" s="48">
        <v>14</v>
      </c>
      <c r="H11" s="48">
        <v>14</v>
      </c>
      <c r="I11" s="57">
        <v>17</v>
      </c>
      <c r="J11" s="45">
        <f>COUNTIF($B11:$I11,J$10)</f>
        <v>7</v>
      </c>
      <c r="K11" s="31">
        <f t="shared" ref="K11:O15" si="2">COUNTIF($B11:$I11,K$10)</f>
        <v>0</v>
      </c>
      <c r="L11" s="31">
        <f t="shared" si="2"/>
        <v>0</v>
      </c>
      <c r="M11" s="31">
        <f t="shared" si="2"/>
        <v>1</v>
      </c>
      <c r="N11" s="31">
        <f t="shared" si="2"/>
        <v>0</v>
      </c>
      <c r="O11" s="61">
        <f t="shared" si="2"/>
        <v>0</v>
      </c>
      <c r="P11" s="69">
        <v>14</v>
      </c>
      <c r="Q11" s="48"/>
      <c r="R11" s="48">
        <f>$P$11*J11</f>
        <v>98</v>
      </c>
      <c r="S11" s="48">
        <f t="shared" ref="R11:W11" si="3">$P$11*K11</f>
        <v>0</v>
      </c>
      <c r="T11" s="48">
        <f t="shared" si="3"/>
        <v>0</v>
      </c>
      <c r="U11" s="48">
        <f>$P$11*M11</f>
        <v>14</v>
      </c>
      <c r="V11" s="48">
        <f t="shared" si="3"/>
        <v>0</v>
      </c>
      <c r="W11" s="57">
        <f t="shared" si="3"/>
        <v>0</v>
      </c>
    </row>
    <row r="12" spans="1:23" x14ac:dyDescent="0.25">
      <c r="A12" s="56">
        <f>SUM(B12:I12)</f>
        <v>111</v>
      </c>
      <c r="B12" s="48">
        <v>15</v>
      </c>
      <c r="C12" s="48">
        <v>15</v>
      </c>
      <c r="D12" s="48">
        <v>15</v>
      </c>
      <c r="E12" s="48">
        <v>15</v>
      </c>
      <c r="F12" s="48">
        <v>15</v>
      </c>
      <c r="G12" s="48">
        <v>18</v>
      </c>
      <c r="H12" s="48">
        <v>18</v>
      </c>
      <c r="I12" s="57"/>
      <c r="J12" s="45">
        <f t="shared" ref="J12:J15" si="4">COUNTIF($B12:$I12,J$10)</f>
        <v>0</v>
      </c>
      <c r="K12" s="31">
        <f t="shared" si="2"/>
        <v>5</v>
      </c>
      <c r="L12" s="31">
        <f t="shared" si="2"/>
        <v>0</v>
      </c>
      <c r="M12" s="31">
        <f t="shared" si="2"/>
        <v>0</v>
      </c>
      <c r="N12" s="31">
        <f t="shared" si="2"/>
        <v>2</v>
      </c>
      <c r="O12" s="61">
        <f t="shared" si="2"/>
        <v>0</v>
      </c>
      <c r="P12" s="69">
        <v>29</v>
      </c>
      <c r="Q12" s="48"/>
      <c r="R12" s="48">
        <f>$P$12*J12</f>
        <v>0</v>
      </c>
      <c r="S12" s="48">
        <f t="shared" ref="R12:W12" si="5">$P$12*K12</f>
        <v>145</v>
      </c>
      <c r="T12" s="48">
        <f t="shared" si="5"/>
        <v>0</v>
      </c>
      <c r="U12" s="48">
        <f t="shared" si="5"/>
        <v>0</v>
      </c>
      <c r="V12" s="48">
        <f t="shared" si="5"/>
        <v>58</v>
      </c>
      <c r="W12" s="57">
        <f t="shared" si="5"/>
        <v>0</v>
      </c>
    </row>
    <row r="13" spans="1:23" x14ac:dyDescent="0.25">
      <c r="A13" s="56">
        <f>SUM(B13:I13)</f>
        <v>115</v>
      </c>
      <c r="B13" s="48">
        <v>16</v>
      </c>
      <c r="C13" s="48">
        <v>16</v>
      </c>
      <c r="D13" s="48">
        <v>16</v>
      </c>
      <c r="E13" s="48">
        <v>16</v>
      </c>
      <c r="F13" s="48">
        <v>16</v>
      </c>
      <c r="G13" s="48">
        <v>17</v>
      </c>
      <c r="H13" s="48">
        <v>18</v>
      </c>
      <c r="I13" s="57"/>
      <c r="J13" s="45">
        <f t="shared" si="4"/>
        <v>0</v>
      </c>
      <c r="K13" s="31">
        <f t="shared" si="2"/>
        <v>0</v>
      </c>
      <c r="L13" s="31">
        <f t="shared" si="2"/>
        <v>5</v>
      </c>
      <c r="M13" s="31">
        <f t="shared" si="2"/>
        <v>1</v>
      </c>
      <c r="N13" s="31">
        <f t="shared" si="2"/>
        <v>1</v>
      </c>
      <c r="O13" s="61">
        <f t="shared" si="2"/>
        <v>0</v>
      </c>
      <c r="P13" s="69">
        <v>49</v>
      </c>
      <c r="Q13" s="48"/>
      <c r="R13" s="48">
        <f t="shared" ref="R13:W13" si="6">$P$13*J13</f>
        <v>0</v>
      </c>
      <c r="S13" s="48">
        <f t="shared" si="6"/>
        <v>0</v>
      </c>
      <c r="T13" s="48">
        <f t="shared" si="6"/>
        <v>245</v>
      </c>
      <c r="U13" s="48">
        <f t="shared" si="6"/>
        <v>49</v>
      </c>
      <c r="V13" s="48">
        <f t="shared" si="6"/>
        <v>49</v>
      </c>
      <c r="W13" s="57">
        <f t="shared" si="6"/>
        <v>0</v>
      </c>
    </row>
    <row r="14" spans="1:23" x14ac:dyDescent="0.25">
      <c r="A14" s="56">
        <f>SUM(B14:I14)</f>
        <v>115</v>
      </c>
      <c r="B14" s="48">
        <v>17</v>
      </c>
      <c r="C14" s="48">
        <v>17</v>
      </c>
      <c r="D14" s="48">
        <v>17</v>
      </c>
      <c r="E14" s="48">
        <v>17</v>
      </c>
      <c r="F14" s="48">
        <v>17</v>
      </c>
      <c r="G14" s="48">
        <v>16</v>
      </c>
      <c r="H14" s="48">
        <v>14</v>
      </c>
      <c r="I14" s="57"/>
      <c r="J14" s="45">
        <f t="shared" si="4"/>
        <v>1</v>
      </c>
      <c r="K14" s="31">
        <f t="shared" si="2"/>
        <v>0</v>
      </c>
      <c r="L14" s="31">
        <f t="shared" si="2"/>
        <v>1</v>
      </c>
      <c r="M14" s="31">
        <f t="shared" si="2"/>
        <v>5</v>
      </c>
      <c r="N14" s="31">
        <f t="shared" si="2"/>
        <v>0</v>
      </c>
      <c r="O14" s="61">
        <f t="shared" si="2"/>
        <v>0</v>
      </c>
      <c r="P14" s="69">
        <v>45</v>
      </c>
      <c r="Q14" s="48"/>
      <c r="R14" s="48">
        <f t="shared" ref="R14:W14" si="7">$P$14*J14</f>
        <v>45</v>
      </c>
      <c r="S14" s="48">
        <f t="shared" si="7"/>
        <v>0</v>
      </c>
      <c r="T14" s="48">
        <f t="shared" si="7"/>
        <v>45</v>
      </c>
      <c r="U14" s="48">
        <f t="shared" si="7"/>
        <v>225</v>
      </c>
      <c r="V14" s="48">
        <f t="shared" si="7"/>
        <v>0</v>
      </c>
      <c r="W14" s="57">
        <f t="shared" si="7"/>
        <v>0</v>
      </c>
    </row>
    <row r="15" spans="1:23" ht="15.75" thickBot="1" x14ac:dyDescent="0.3">
      <c r="A15" s="58">
        <f>SUM(B15:I15)</f>
        <v>114</v>
      </c>
      <c r="B15" s="59">
        <v>18</v>
      </c>
      <c r="C15" s="59">
        <v>18</v>
      </c>
      <c r="D15" s="59">
        <v>18</v>
      </c>
      <c r="E15" s="59">
        <v>18</v>
      </c>
      <c r="F15" s="59">
        <v>18</v>
      </c>
      <c r="G15" s="59">
        <v>24</v>
      </c>
      <c r="H15" s="59"/>
      <c r="I15" s="60"/>
      <c r="J15" s="42">
        <f t="shared" si="4"/>
        <v>0</v>
      </c>
      <c r="K15" s="43">
        <f t="shared" si="2"/>
        <v>0</v>
      </c>
      <c r="L15" s="43">
        <f t="shared" si="2"/>
        <v>0</v>
      </c>
      <c r="M15" s="43">
        <f t="shared" si="2"/>
        <v>0</v>
      </c>
      <c r="N15" s="43">
        <f t="shared" si="2"/>
        <v>5</v>
      </c>
      <c r="O15" s="62">
        <f t="shared" si="2"/>
        <v>1</v>
      </c>
      <c r="P15" s="71">
        <v>36</v>
      </c>
      <c r="Q15" s="59"/>
      <c r="R15" s="59">
        <f t="shared" ref="R15:W15" si="8">$P$15*J15</f>
        <v>0</v>
      </c>
      <c r="S15" s="59">
        <f t="shared" si="8"/>
        <v>0</v>
      </c>
      <c r="T15" s="59">
        <f t="shared" si="8"/>
        <v>0</v>
      </c>
      <c r="U15" s="59">
        <f t="shared" si="8"/>
        <v>0</v>
      </c>
      <c r="V15" s="59">
        <f t="shared" si="8"/>
        <v>180</v>
      </c>
      <c r="W15" s="60">
        <f>$P$15*O15</f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D21" s="20">
        <f>B19/B3</f>
        <v>7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P17" sqref="P17:V23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6.57031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25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25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25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25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25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25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25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31">
        <f>COUNTIF($B11:$I11,J$10)</f>
        <v>7</v>
      </c>
      <c r="K11" s="31">
        <f t="shared" ref="K11:O15" si="2">COUNTIF($B11:$I11,K$10)</f>
        <v>0</v>
      </c>
      <c r="L11" s="31">
        <f t="shared" si="2"/>
        <v>0</v>
      </c>
      <c r="M11" s="31">
        <f t="shared" si="2"/>
        <v>1</v>
      </c>
      <c r="N11" s="31">
        <f t="shared" si="2"/>
        <v>0</v>
      </c>
      <c r="O11" s="31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25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31">
        <f t="shared" ref="J12:J15" si="4">COUNTIF($B12:$I12,J$10)</f>
        <v>0</v>
      </c>
      <c r="K12" s="31">
        <f t="shared" si="2"/>
        <v>5</v>
      </c>
      <c r="L12" s="31">
        <f t="shared" si="2"/>
        <v>0</v>
      </c>
      <c r="M12" s="31">
        <f t="shared" si="2"/>
        <v>0</v>
      </c>
      <c r="N12" s="31">
        <f t="shared" si="2"/>
        <v>2</v>
      </c>
      <c r="O12" s="31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25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31">
        <f t="shared" si="4"/>
        <v>0</v>
      </c>
      <c r="K13" s="31">
        <f t="shared" si="2"/>
        <v>0</v>
      </c>
      <c r="L13" s="31">
        <f t="shared" si="2"/>
        <v>5</v>
      </c>
      <c r="M13" s="31">
        <f t="shared" si="2"/>
        <v>1</v>
      </c>
      <c r="N13" s="31">
        <f t="shared" si="2"/>
        <v>1</v>
      </c>
      <c r="O13" s="31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25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31">
        <f t="shared" si="4"/>
        <v>1</v>
      </c>
      <c r="K14" s="31">
        <f t="shared" si="2"/>
        <v>0</v>
      </c>
      <c r="L14" s="31">
        <f t="shared" si="2"/>
        <v>1</v>
      </c>
      <c r="M14" s="31">
        <f t="shared" si="2"/>
        <v>5</v>
      </c>
      <c r="N14" s="31">
        <f t="shared" si="2"/>
        <v>0</v>
      </c>
      <c r="O14" s="31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25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31">
        <f t="shared" si="4"/>
        <v>0</v>
      </c>
      <c r="K15" s="31">
        <f t="shared" si="2"/>
        <v>0</v>
      </c>
      <c r="L15" s="31">
        <f t="shared" si="2"/>
        <v>0</v>
      </c>
      <c r="M15" s="31">
        <f t="shared" si="2"/>
        <v>0</v>
      </c>
      <c r="N15" s="31">
        <f t="shared" si="2"/>
        <v>5</v>
      </c>
      <c r="O15" s="31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O20" sqref="O20"/>
    </sheetView>
  </sheetViews>
  <sheetFormatPr defaultRowHeight="15" x14ac:dyDescent="0.25"/>
  <cols>
    <col min="1" max="1" width="8.140625" bestFit="1" customWidth="1"/>
    <col min="2" max="2" width="5.5703125" bestFit="1" customWidth="1"/>
    <col min="3" max="3" width="8.28515625" bestFit="1" customWidth="1"/>
    <col min="4" max="4" width="5.7109375" customWidth="1"/>
    <col min="5" max="5" width="9" bestFit="1" customWidth="1"/>
    <col min="6" max="6" width="5.28515625" bestFit="1" customWidth="1"/>
    <col min="7" max="7" width="5" bestFit="1" customWidth="1"/>
    <col min="9" max="9" width="6.42578125" bestFit="1" customWidth="1"/>
    <col min="10" max="10" width="7.42578125" bestFit="1" customWidth="1"/>
    <col min="11" max="11" width="6.5703125" bestFit="1" customWidth="1"/>
    <col min="14" max="14" width="8.85546875" style="2"/>
  </cols>
  <sheetData>
    <row r="1" spans="1:19" x14ac:dyDescent="0.25">
      <c r="A1" s="28" t="s">
        <v>94</v>
      </c>
      <c r="B1" s="28"/>
      <c r="D1" t="s">
        <v>24</v>
      </c>
      <c r="G1" t="s">
        <v>141</v>
      </c>
      <c r="I1" t="s">
        <v>81</v>
      </c>
      <c r="K1" t="s">
        <v>70</v>
      </c>
    </row>
    <row r="2" spans="1:19" x14ac:dyDescent="0.25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25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25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25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25">
      <c r="A7" t="s">
        <v>37</v>
      </c>
      <c r="N7" s="2" t="s">
        <v>9</v>
      </c>
    </row>
    <row r="8" spans="1:19" x14ac:dyDescent="0.25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25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25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25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25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25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25">
      <c r="M14">
        <f>SUM(M12:M13)</f>
        <v>612</v>
      </c>
    </row>
    <row r="16" spans="1:19" x14ac:dyDescent="0.25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25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25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25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25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25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25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25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25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25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25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25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25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25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25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25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5" x14ac:dyDescent="0.25"/>
  <cols>
    <col min="2" max="2" width="9.28515625" bestFit="1" customWidth="1"/>
    <col min="3" max="3" width="9.85546875" customWidth="1"/>
    <col min="4" max="8" width="7.7109375" customWidth="1"/>
    <col min="9" max="9" width="9" bestFit="1" customWidth="1"/>
    <col min="10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N1" t="s">
        <v>138</v>
      </c>
      <c r="O1" s="2" t="s">
        <v>30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25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25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25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25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25">
      <c r="S7" t="e">
        <f t="shared" si="0"/>
        <v>#DIV/0!</v>
      </c>
    </row>
    <row r="8" spans="2:28" x14ac:dyDescent="0.25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25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25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25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25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25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25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25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25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25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25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25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25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25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25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25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25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25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25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25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25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5" x14ac:dyDescent="0.25"/>
  <cols>
    <col min="10" max="10" width="9.7109375" bestFit="1" customWidth="1"/>
  </cols>
  <sheetData>
    <row r="3" spans="3:13" x14ac:dyDescent="0.25">
      <c r="C3">
        <v>115</v>
      </c>
      <c r="D3">
        <v>115</v>
      </c>
      <c r="E3">
        <v>1.06</v>
      </c>
    </row>
    <row r="4" spans="3:13" x14ac:dyDescent="0.25">
      <c r="C4">
        <v>18</v>
      </c>
      <c r="D4">
        <v>23</v>
      </c>
    </row>
    <row r="5" spans="3:13" x14ac:dyDescent="0.25">
      <c r="C5">
        <f>C3/C4</f>
        <v>6.3888888888888893</v>
      </c>
      <c r="D5">
        <f>D3/D4</f>
        <v>5</v>
      </c>
    </row>
    <row r="7" spans="3:13" x14ac:dyDescent="0.25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25">
      <c r="J9" t="s">
        <v>6</v>
      </c>
      <c r="K9">
        <v>38</v>
      </c>
    </row>
    <row r="10" spans="3:13" x14ac:dyDescent="0.25">
      <c r="J10" t="s">
        <v>5</v>
      </c>
      <c r="K10">
        <v>41</v>
      </c>
    </row>
    <row r="11" spans="3:13" x14ac:dyDescent="0.25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5" x14ac:dyDescent="0.25"/>
  <cols>
    <col min="2" max="2" width="7.710937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7109375" customWidth="1"/>
    <col min="11" max="11" width="5" bestFit="1" customWidth="1"/>
    <col min="12" max="12" width="6" bestFit="1" customWidth="1"/>
    <col min="13" max="13" width="8" bestFit="1" customWidth="1"/>
    <col min="17" max="17" width="5.7109375" bestFit="1" customWidth="1"/>
    <col min="18" max="18" width="6.140625" bestFit="1" customWidth="1"/>
    <col min="19" max="19" width="5.7109375" customWidth="1"/>
    <col min="20" max="21" width="4" bestFit="1" customWidth="1"/>
  </cols>
  <sheetData>
    <row r="1" spans="2:21" x14ac:dyDescent="0.25">
      <c r="E1" t="s">
        <v>42</v>
      </c>
      <c r="Q1" t="s">
        <v>6</v>
      </c>
      <c r="R1" t="s">
        <v>44</v>
      </c>
      <c r="S1" t="s">
        <v>45</v>
      </c>
    </row>
    <row r="2" spans="2:21" x14ac:dyDescent="0.25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25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25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25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25">
      <c r="B7" s="1" t="s">
        <v>38</v>
      </c>
      <c r="H7" s="1" t="s">
        <v>24</v>
      </c>
      <c r="J7" s="1" t="s">
        <v>40</v>
      </c>
    </row>
    <row r="8" spans="2:21" x14ac:dyDescent="0.25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25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25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25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25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25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25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25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25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25">
      <c r="O20">
        <f>SUM(O16:O19)</f>
        <v>715</v>
      </c>
    </row>
    <row r="21" spans="2:21" x14ac:dyDescent="0.25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5" x14ac:dyDescent="0.25"/>
  <cols>
    <col min="14" max="14" width="23.7109375" bestFit="1" customWidth="1"/>
    <col min="15" max="15" width="10.140625" bestFit="1" customWidth="1"/>
  </cols>
  <sheetData>
    <row r="1" spans="3:17" x14ac:dyDescent="0.25">
      <c r="G1" t="s">
        <v>24</v>
      </c>
      <c r="J1" t="s">
        <v>49</v>
      </c>
    </row>
    <row r="2" spans="3:17" x14ac:dyDescent="0.25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25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25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25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25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25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25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25">
      <c r="I9" t="s">
        <v>9</v>
      </c>
    </row>
    <row r="10" spans="3:17" x14ac:dyDescent="0.25">
      <c r="I10" t="s">
        <v>48</v>
      </c>
      <c r="M10">
        <f>M12-M11</f>
        <v>477</v>
      </c>
    </row>
    <row r="11" spans="3:17" x14ac:dyDescent="0.25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25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25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25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25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25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25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25">
      <c r="C18">
        <v>15</v>
      </c>
      <c r="D18">
        <v>16</v>
      </c>
      <c r="E18">
        <v>18</v>
      </c>
      <c r="F18">
        <v>24</v>
      </c>
    </row>
    <row r="20" spans="3:15" x14ac:dyDescent="0.25">
      <c r="C20" t="s">
        <v>54</v>
      </c>
    </row>
    <row r="22" spans="3:15" s="1" customFormat="1" ht="45" customHeight="1" x14ac:dyDescent="0.25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25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25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25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25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25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Ильнур Тактабаев</cp:lastModifiedBy>
  <cp:lastPrinted>2021-05-25T20:50:32Z</cp:lastPrinted>
  <dcterms:created xsi:type="dcterms:W3CDTF">2021-02-10T18:05:06Z</dcterms:created>
  <dcterms:modified xsi:type="dcterms:W3CDTF">2024-05-20T13:04:23Z</dcterms:modified>
</cp:coreProperties>
</file>