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DMIN S\Desktop\excel predictive analytics\"/>
    </mc:Choice>
  </mc:AlternateContent>
  <xr:revisionPtr revIDLastSave="0" documentId="13_ncr:1_{639006C3-F52B-45E1-8555-44BC8B3E7F87}" xr6:coauthVersionLast="47" xr6:coauthVersionMax="47" xr10:uidLastSave="{00000000-0000-0000-0000-000000000000}"/>
  <bookViews>
    <workbookView xWindow="-120" yWindow="-120" windowWidth="24240" windowHeight="13140" activeTab="3" xr2:uid="{00000000-000D-0000-FFFF-FFFF00000000}"/>
  </bookViews>
  <sheets>
    <sheet name="MICROSOFT" sheetId="2" r:id="rId1"/>
    <sheet name="TOY COMPANY" sheetId="1" r:id="rId2"/>
    <sheet name="Bluejay Natural Gas" sheetId="3" r:id="rId3"/>
    <sheet name="LINEAR PROGRAMMING" sheetId="4" r:id="rId4"/>
    <sheet name="LINEAR PROGRAMMING2" sheetId="5" r:id="rId5"/>
    <sheet name="PC Tech Company" sheetId="6" r:id="rId6"/>
    <sheet name="Tectona furniture" sheetId="7" r:id="rId7"/>
    <sheet name="Brokerage firm" sheetId="8" r:id="rId8"/>
    <sheet name="Battery Park" sheetId="9" r:id="rId9"/>
    <sheet name="Busing" sheetId="10" r:id="rId10"/>
    <sheet name="Bus Company" sheetId="11" r:id="rId11"/>
    <sheet name="Nike factory" sheetId="12" r:id="rId12"/>
  </sheets>
  <definedNames>
    <definedName name="solver_adj" localSheetId="8" hidden="1">'Battery Park'!$B$3:$D$3</definedName>
    <definedName name="solver_adj" localSheetId="7" hidden="1">'Brokerage firm'!$B$3:$F$3</definedName>
    <definedName name="solver_adj" localSheetId="10" hidden="1">'Bus Company'!$B$4:$K$4</definedName>
    <definedName name="solver_adj" localSheetId="9" hidden="1">Busing!$B$19:$P$19</definedName>
    <definedName name="solver_adj" localSheetId="3" hidden="1">'LINEAR PROGRAMMING'!$B$3:$C$3</definedName>
    <definedName name="solver_adj" localSheetId="4" hidden="1">'LINEAR PROGRAMMING2'!$B$2:$C$2</definedName>
    <definedName name="solver_adj" localSheetId="11" hidden="1">'Nike factory'!$B$5:$C$5</definedName>
    <definedName name="solver_adj" localSheetId="5" hidden="1">'PC Tech Company'!$B$4:$C$4</definedName>
    <definedName name="solver_adj" localSheetId="6" hidden="1">'Tectona furniture'!$B$3:$C$3</definedName>
    <definedName name="solver_cvg" localSheetId="8" hidden="1">0.0001</definedName>
    <definedName name="solver_cvg" localSheetId="7" hidden="1">0.0001</definedName>
    <definedName name="solver_cvg" localSheetId="10" hidden="1">0.0001</definedName>
    <definedName name="solver_cvg" localSheetId="9" hidden="1">0.0001</definedName>
    <definedName name="solver_cvg" localSheetId="3" hidden="1">0.0001</definedName>
    <definedName name="solver_cvg" localSheetId="4" hidden="1">0.0001</definedName>
    <definedName name="solver_cvg" localSheetId="11" hidden="1">0.0001</definedName>
    <definedName name="solver_cvg" localSheetId="5" hidden="1">0.0001</definedName>
    <definedName name="solver_cvg" localSheetId="6" hidden="1">0.0001</definedName>
    <definedName name="solver_drv" localSheetId="8" hidden="1">1</definedName>
    <definedName name="solver_drv" localSheetId="7" hidden="1">1</definedName>
    <definedName name="solver_drv" localSheetId="10" hidden="1">1</definedName>
    <definedName name="solver_drv" localSheetId="9" hidden="1">1</definedName>
    <definedName name="solver_drv" localSheetId="3" hidden="1">2</definedName>
    <definedName name="solver_drv" localSheetId="4" hidden="1">1</definedName>
    <definedName name="solver_drv" localSheetId="11" hidden="1">1</definedName>
    <definedName name="solver_drv" localSheetId="5" hidden="1">1</definedName>
    <definedName name="solver_drv" localSheetId="6" hidden="1">1</definedName>
    <definedName name="solver_eng" localSheetId="8" hidden="1">2</definedName>
    <definedName name="solver_eng" localSheetId="7" hidden="1">2</definedName>
    <definedName name="solver_eng" localSheetId="10" hidden="1">2</definedName>
    <definedName name="solver_eng" localSheetId="9" hidden="1">2</definedName>
    <definedName name="solver_eng" localSheetId="3" hidden="1">2</definedName>
    <definedName name="solver_eng" localSheetId="4" hidden="1">2</definedName>
    <definedName name="solver_eng" localSheetId="11" hidden="1">2</definedName>
    <definedName name="solver_eng" localSheetId="5" hidden="1">2</definedName>
    <definedName name="solver_eng" localSheetId="6" hidden="1">2</definedName>
    <definedName name="solver_est" localSheetId="8" hidden="1">1</definedName>
    <definedName name="solver_est" localSheetId="7" hidden="1">1</definedName>
    <definedName name="solver_est" localSheetId="10" hidden="1">1</definedName>
    <definedName name="solver_est" localSheetId="9" hidden="1">1</definedName>
    <definedName name="solver_est" localSheetId="3" hidden="1">1</definedName>
    <definedName name="solver_est" localSheetId="4" hidden="1">1</definedName>
    <definedName name="solver_est" localSheetId="11" hidden="1">1</definedName>
    <definedName name="solver_est" localSheetId="5" hidden="1">1</definedName>
    <definedName name="solver_est" localSheetId="6" hidden="1">1</definedName>
    <definedName name="solver_itr" localSheetId="8" hidden="1">2147483647</definedName>
    <definedName name="solver_itr" localSheetId="7" hidden="1">2147483647</definedName>
    <definedName name="solver_itr" localSheetId="10" hidden="1">2147483647</definedName>
    <definedName name="solver_itr" localSheetId="9" hidden="1">2147483647</definedName>
    <definedName name="solver_itr" localSheetId="3" hidden="1">2147483647</definedName>
    <definedName name="solver_itr" localSheetId="4" hidden="1">2147483647</definedName>
    <definedName name="solver_itr" localSheetId="11" hidden="1">2147483647</definedName>
    <definedName name="solver_itr" localSheetId="5" hidden="1">2147483647</definedName>
    <definedName name="solver_itr" localSheetId="6" hidden="1">2147483647</definedName>
    <definedName name="solver_lhs1" localSheetId="8" hidden="1">'Battery Park'!$E$14</definedName>
    <definedName name="solver_lhs1" localSheetId="7" hidden="1">'Brokerage firm'!$G$15</definedName>
    <definedName name="solver_lhs1" localSheetId="10" hidden="1">'Bus Company'!$L$17:$L$21</definedName>
    <definedName name="solver_lhs1" localSheetId="9" hidden="1">Busing!$Q$27:$Q$29</definedName>
    <definedName name="solver_lhs1" localSheetId="3" hidden="1">'LINEAR PROGRAMMING'!$D$16</definedName>
    <definedName name="solver_lhs1" localSheetId="4" hidden="1">'LINEAR PROGRAMMING2'!$D$10</definedName>
    <definedName name="solver_lhs1" localSheetId="11" hidden="1">'Nike factory'!$D$14:$D$15</definedName>
    <definedName name="solver_lhs1" localSheetId="5" hidden="1">'PC Tech Company'!$D$19</definedName>
    <definedName name="solver_lhs1" localSheetId="6" hidden="1">'Tectona furniture'!$D$13</definedName>
    <definedName name="solver_lhs2" localSheetId="8" hidden="1">'Battery Park'!$E$15</definedName>
    <definedName name="solver_lhs2" localSheetId="7" hidden="1">'Brokerage firm'!$G$16</definedName>
    <definedName name="solver_lhs2" localSheetId="9" hidden="1">Busing!$Q$30:$Q$34</definedName>
    <definedName name="solver_lhs2" localSheetId="3" hidden="1">'LINEAR PROGRAMMING'!$D$17</definedName>
    <definedName name="solver_lhs2" localSheetId="4" hidden="1">'LINEAR PROGRAMMING2'!$D$11</definedName>
    <definedName name="solver_lhs2" localSheetId="5" hidden="1">'PC Tech Company'!$D$20</definedName>
    <definedName name="solver_lhs2" localSheetId="6" hidden="1">'Tectona furniture'!$D$14</definedName>
    <definedName name="solver_lhs3" localSheetId="8" hidden="1">'Battery Park'!$E$16</definedName>
    <definedName name="solver_lhs3" localSheetId="7" hidden="1">'Brokerage firm'!$G$17</definedName>
    <definedName name="solver_lhs3" localSheetId="3" hidden="1">'LINEAR PROGRAMMING'!$D$18</definedName>
    <definedName name="solver_lhs3" localSheetId="5" hidden="1">'PC Tech Company'!$D$21</definedName>
    <definedName name="solver_lhs3" localSheetId="6" hidden="1">'Tectona furniture'!$D$15</definedName>
    <definedName name="solver_lhs4" localSheetId="8" hidden="1">'Battery Park'!$E$17</definedName>
    <definedName name="solver_lhs4" localSheetId="7" hidden="1">'Brokerage firm'!$G$18</definedName>
    <definedName name="solver_lhs4" localSheetId="3" hidden="1">'LINEAR PROGRAMMING'!$D$19</definedName>
    <definedName name="solver_lhs4" localSheetId="5" hidden="1">'PC Tech Company'!$D$22</definedName>
    <definedName name="solver_lhs4" localSheetId="6" hidden="1">'Tectona furniture'!$D$16</definedName>
    <definedName name="solver_lhs5" localSheetId="8" hidden="1">'Battery Park'!$E$18</definedName>
    <definedName name="solver_lhs6" localSheetId="8" hidden="1">'Battery Park'!$E$19</definedName>
    <definedName name="solver_mip" localSheetId="8" hidden="1">2147483647</definedName>
    <definedName name="solver_mip" localSheetId="7" hidden="1">2147483647</definedName>
    <definedName name="solver_mip" localSheetId="10" hidden="1">2147483647</definedName>
    <definedName name="solver_mip" localSheetId="9" hidden="1">2147483647</definedName>
    <definedName name="solver_mip" localSheetId="3" hidden="1">2147483647</definedName>
    <definedName name="solver_mip" localSheetId="4" hidden="1">2147483647</definedName>
    <definedName name="solver_mip" localSheetId="11" hidden="1">2147483647</definedName>
    <definedName name="solver_mip" localSheetId="5" hidden="1">2147483647</definedName>
    <definedName name="solver_mip" localSheetId="6" hidden="1">2147483647</definedName>
    <definedName name="solver_mni" localSheetId="8" hidden="1">30</definedName>
    <definedName name="solver_mni" localSheetId="7" hidden="1">30</definedName>
    <definedName name="solver_mni" localSheetId="10" hidden="1">30</definedName>
    <definedName name="solver_mni" localSheetId="9" hidden="1">30</definedName>
    <definedName name="solver_mni" localSheetId="3" hidden="1">30</definedName>
    <definedName name="solver_mni" localSheetId="4" hidden="1">30</definedName>
    <definedName name="solver_mni" localSheetId="11" hidden="1">30</definedName>
    <definedName name="solver_mni" localSheetId="5" hidden="1">30</definedName>
    <definedName name="solver_mni" localSheetId="6" hidden="1">30</definedName>
    <definedName name="solver_mrt" localSheetId="8" hidden="1">0.075</definedName>
    <definedName name="solver_mrt" localSheetId="7" hidden="1">0.075</definedName>
    <definedName name="solver_mrt" localSheetId="10" hidden="1">0.075</definedName>
    <definedName name="solver_mrt" localSheetId="9" hidden="1">0.075</definedName>
    <definedName name="solver_mrt" localSheetId="3" hidden="1">0.075</definedName>
    <definedName name="solver_mrt" localSheetId="4" hidden="1">0.075</definedName>
    <definedName name="solver_mrt" localSheetId="11" hidden="1">0.075</definedName>
    <definedName name="solver_mrt" localSheetId="5" hidden="1">0.075</definedName>
    <definedName name="solver_mrt" localSheetId="6" hidden="1">0.075</definedName>
    <definedName name="solver_msl" localSheetId="8" hidden="1">2</definedName>
    <definedName name="solver_msl" localSheetId="7" hidden="1">2</definedName>
    <definedName name="solver_msl" localSheetId="10" hidden="1">2</definedName>
    <definedName name="solver_msl" localSheetId="9" hidden="1">2</definedName>
    <definedName name="solver_msl" localSheetId="3" hidden="1">2</definedName>
    <definedName name="solver_msl" localSheetId="4" hidden="1">2</definedName>
    <definedName name="solver_msl" localSheetId="11" hidden="1">2</definedName>
    <definedName name="solver_msl" localSheetId="5" hidden="1">2</definedName>
    <definedName name="solver_msl" localSheetId="6" hidden="1">2</definedName>
    <definedName name="solver_neg" localSheetId="8" hidden="1">1</definedName>
    <definedName name="solver_neg" localSheetId="7" hidden="1">1</definedName>
    <definedName name="solver_neg" localSheetId="10" hidden="1">1</definedName>
    <definedName name="solver_neg" localSheetId="9" hidden="1">1</definedName>
    <definedName name="solver_neg" localSheetId="3" hidden="1">1</definedName>
    <definedName name="solver_neg" localSheetId="4" hidden="1">1</definedName>
    <definedName name="solver_neg" localSheetId="11" hidden="1">1</definedName>
    <definedName name="solver_neg" localSheetId="5" hidden="1">1</definedName>
    <definedName name="solver_neg" localSheetId="6" hidden="1">1</definedName>
    <definedName name="solver_nod" localSheetId="8" hidden="1">2147483647</definedName>
    <definedName name="solver_nod" localSheetId="7" hidden="1">2147483647</definedName>
    <definedName name="solver_nod" localSheetId="10" hidden="1">2147483647</definedName>
    <definedName name="solver_nod" localSheetId="9" hidden="1">2147483647</definedName>
    <definedName name="solver_nod" localSheetId="3" hidden="1">2147483647</definedName>
    <definedName name="solver_nod" localSheetId="4" hidden="1">2147483647</definedName>
    <definedName name="solver_nod" localSheetId="11" hidden="1">2147483647</definedName>
    <definedName name="solver_nod" localSheetId="5" hidden="1">2147483647</definedName>
    <definedName name="solver_nod" localSheetId="6" hidden="1">2147483647</definedName>
    <definedName name="solver_num" localSheetId="8" hidden="1">6</definedName>
    <definedName name="solver_num" localSheetId="7" hidden="1">4</definedName>
    <definedName name="solver_num" localSheetId="10" hidden="1">1</definedName>
    <definedName name="solver_num" localSheetId="9" hidden="1">2</definedName>
    <definedName name="solver_num" localSheetId="3" hidden="1">4</definedName>
    <definedName name="solver_num" localSheetId="4" hidden="1">2</definedName>
    <definedName name="solver_num" localSheetId="11" hidden="1">1</definedName>
    <definedName name="solver_num" localSheetId="5" hidden="1">4</definedName>
    <definedName name="solver_num" localSheetId="6" hidden="1">4</definedName>
    <definedName name="solver_nwt" localSheetId="8" hidden="1">1</definedName>
    <definedName name="solver_nwt" localSheetId="7" hidden="1">1</definedName>
    <definedName name="solver_nwt" localSheetId="10" hidden="1">1</definedName>
    <definedName name="solver_nwt" localSheetId="9" hidden="1">1</definedName>
    <definedName name="solver_nwt" localSheetId="3" hidden="1">1</definedName>
    <definedName name="solver_nwt" localSheetId="4" hidden="1">1</definedName>
    <definedName name="solver_nwt" localSheetId="11" hidden="1">1</definedName>
    <definedName name="solver_nwt" localSheetId="5" hidden="1">1</definedName>
    <definedName name="solver_nwt" localSheetId="6" hidden="1">1</definedName>
    <definedName name="solver_opt" localSheetId="8" hidden="1">'Battery Park'!$B$8</definedName>
    <definedName name="solver_opt" localSheetId="7" hidden="1">'Brokerage firm'!$B$8</definedName>
    <definedName name="solver_opt" localSheetId="10" hidden="1">'Bus Company'!$B$13</definedName>
    <definedName name="solver_opt" localSheetId="9" hidden="1">Busing!$B$23</definedName>
    <definedName name="solver_opt" localSheetId="3" hidden="1">'LINEAR PROGRAMMING'!$B$10</definedName>
    <definedName name="solver_opt" localSheetId="4" hidden="1">'LINEAR PROGRAMMING2'!$B$7</definedName>
    <definedName name="solver_opt" localSheetId="11" hidden="1">'Nike factory'!$B$10</definedName>
    <definedName name="solver_opt" localSheetId="5" hidden="1">'PC Tech Company'!$D$15</definedName>
    <definedName name="solver_opt" localSheetId="6" hidden="1">'Tectona furniture'!$B$9</definedName>
    <definedName name="solver_pre" localSheetId="8" hidden="1">0.000001</definedName>
    <definedName name="solver_pre" localSheetId="7" hidden="1">0.000001</definedName>
    <definedName name="solver_pre" localSheetId="10" hidden="1">0.000001</definedName>
    <definedName name="solver_pre" localSheetId="9" hidden="1">0.000001</definedName>
    <definedName name="solver_pre" localSheetId="3" hidden="1">0.000001</definedName>
    <definedName name="solver_pre" localSheetId="4" hidden="1">0.000001</definedName>
    <definedName name="solver_pre" localSheetId="11" hidden="1">0.000001</definedName>
    <definedName name="solver_pre" localSheetId="5" hidden="1">0.000001</definedName>
    <definedName name="solver_pre" localSheetId="6" hidden="1">0.000001</definedName>
    <definedName name="solver_rbv" localSheetId="8" hidden="1">1</definedName>
    <definedName name="solver_rbv" localSheetId="7" hidden="1">1</definedName>
    <definedName name="solver_rbv" localSheetId="10" hidden="1">1</definedName>
    <definedName name="solver_rbv" localSheetId="9" hidden="1">1</definedName>
    <definedName name="solver_rbv" localSheetId="3" hidden="1">2</definedName>
    <definedName name="solver_rbv" localSheetId="4" hidden="1">1</definedName>
    <definedName name="solver_rbv" localSheetId="11" hidden="1">1</definedName>
    <definedName name="solver_rbv" localSheetId="5" hidden="1">1</definedName>
    <definedName name="solver_rbv" localSheetId="6" hidden="1">1</definedName>
    <definedName name="solver_rel1" localSheetId="8" hidden="1">1</definedName>
    <definedName name="solver_rel1" localSheetId="7" hidden="1">1</definedName>
    <definedName name="solver_rel1" localSheetId="10" hidden="1">3</definedName>
    <definedName name="solver_rel1" localSheetId="9" hidden="1">1</definedName>
    <definedName name="solver_rel1" localSheetId="3" hidden="1">1</definedName>
    <definedName name="solver_rel1" localSheetId="4" hidden="1">1</definedName>
    <definedName name="solver_rel1" localSheetId="11" hidden="1">1</definedName>
    <definedName name="solver_rel1" localSheetId="5" hidden="1">1</definedName>
    <definedName name="solver_rel1" localSheetId="6" hidden="1">1</definedName>
    <definedName name="solver_rel2" localSheetId="8" hidden="1">1</definedName>
    <definedName name="solver_rel2" localSheetId="7" hidden="1">3</definedName>
    <definedName name="solver_rel2" localSheetId="9" hidden="1">2</definedName>
    <definedName name="solver_rel2" localSheetId="3" hidden="1">3</definedName>
    <definedName name="solver_rel2" localSheetId="4" hidden="1">1</definedName>
    <definedName name="solver_rel2" localSheetId="5" hidden="1">1</definedName>
    <definedName name="solver_rel2" localSheetId="6" hidden="1">1</definedName>
    <definedName name="solver_rel3" localSheetId="8" hidden="1">1</definedName>
    <definedName name="solver_rel3" localSheetId="7" hidden="1">3</definedName>
    <definedName name="solver_rel3" localSheetId="3" hidden="1">3</definedName>
    <definedName name="solver_rel3" localSheetId="5" hidden="1">1</definedName>
    <definedName name="solver_rel3" localSheetId="6" hidden="1">1</definedName>
    <definedName name="solver_rel4" localSheetId="8" hidden="1">1</definedName>
    <definedName name="solver_rel4" localSheetId="7" hidden="1">1</definedName>
    <definedName name="solver_rel4" localSheetId="3" hidden="1">3</definedName>
    <definedName name="solver_rel4" localSheetId="5" hidden="1">1</definedName>
    <definedName name="solver_rel4" localSheetId="6" hidden="1">1</definedName>
    <definedName name="solver_rel5" localSheetId="8" hidden="1">1</definedName>
    <definedName name="solver_rel6" localSheetId="8" hidden="1">1</definedName>
    <definedName name="solver_rhs1" localSheetId="8" hidden="1">'Battery Park'!$G$14</definedName>
    <definedName name="solver_rhs1" localSheetId="7" hidden="1">'Brokerage firm'!$I$15</definedName>
    <definedName name="solver_rhs1" localSheetId="10" hidden="1">'Bus Company'!$N$17:$N$21</definedName>
    <definedName name="solver_rhs1" localSheetId="9" hidden="1">Busing!$S$27:$S$29</definedName>
    <definedName name="solver_rhs1" localSheetId="3" hidden="1">'LINEAR PROGRAMMING'!$F$16</definedName>
    <definedName name="solver_rhs1" localSheetId="4" hidden="1">'LINEAR PROGRAMMING2'!$F$10</definedName>
    <definedName name="solver_rhs1" localSheetId="11" hidden="1">'Nike factory'!$F$14:$F$15</definedName>
    <definedName name="solver_rhs1" localSheetId="5" hidden="1">'PC Tech Company'!$F$19</definedName>
    <definedName name="solver_rhs1" localSheetId="6" hidden="1">'Tectona furniture'!$F$13</definedName>
    <definedName name="solver_rhs2" localSheetId="8" hidden="1">'Battery Park'!$G$15</definedName>
    <definedName name="solver_rhs2" localSheetId="7" hidden="1">'Brokerage firm'!$I$16</definedName>
    <definedName name="solver_rhs2" localSheetId="9" hidden="1">Busing!$S$30:$S$34</definedName>
    <definedName name="solver_rhs2" localSheetId="3" hidden="1">'LINEAR PROGRAMMING'!$F$17</definedName>
    <definedName name="solver_rhs2" localSheetId="4" hidden="1">'LINEAR PROGRAMMING2'!$F$11</definedName>
    <definedName name="solver_rhs2" localSheetId="5" hidden="1">'PC Tech Company'!$F$20</definedName>
    <definedName name="solver_rhs2" localSheetId="6" hidden="1">'Tectona furniture'!$F$14</definedName>
    <definedName name="solver_rhs3" localSheetId="8" hidden="1">'Battery Park'!$G$16</definedName>
    <definedName name="solver_rhs3" localSheetId="7" hidden="1">'Brokerage firm'!$I$17</definedName>
    <definedName name="solver_rhs3" localSheetId="3" hidden="1">'LINEAR PROGRAMMING'!$F$18</definedName>
    <definedName name="solver_rhs3" localSheetId="5" hidden="1">'PC Tech Company'!$F$21</definedName>
    <definedName name="solver_rhs3" localSheetId="6" hidden="1">'Tectona furniture'!$F$15</definedName>
    <definedName name="solver_rhs4" localSheetId="8" hidden="1">'Battery Park'!$G$17</definedName>
    <definedName name="solver_rhs4" localSheetId="7" hidden="1">'Brokerage firm'!$I$18</definedName>
    <definedName name="solver_rhs4" localSheetId="3" hidden="1">'LINEAR PROGRAMMING'!$F$19</definedName>
    <definedName name="solver_rhs4" localSheetId="5" hidden="1">'PC Tech Company'!$F$22</definedName>
    <definedName name="solver_rhs4" localSheetId="6" hidden="1">'Tectona furniture'!$F$16</definedName>
    <definedName name="solver_rhs5" localSheetId="8" hidden="1">'Battery Park'!$G$18</definedName>
    <definedName name="solver_rhs6" localSheetId="8" hidden="1">'Battery Park'!$G$19</definedName>
    <definedName name="solver_rlx" localSheetId="8" hidden="1">2</definedName>
    <definedName name="solver_rlx" localSheetId="7" hidden="1">2</definedName>
    <definedName name="solver_rlx" localSheetId="10" hidden="1">2</definedName>
    <definedName name="solver_rlx" localSheetId="9" hidden="1">2</definedName>
    <definedName name="solver_rlx" localSheetId="3" hidden="1">2</definedName>
    <definedName name="solver_rlx" localSheetId="4" hidden="1">2</definedName>
    <definedName name="solver_rlx" localSheetId="11" hidden="1">2</definedName>
    <definedName name="solver_rlx" localSheetId="5" hidden="1">2</definedName>
    <definedName name="solver_rlx" localSheetId="6" hidden="1">2</definedName>
    <definedName name="solver_rsd" localSheetId="8" hidden="1">0</definedName>
    <definedName name="solver_rsd" localSheetId="7" hidden="1">0</definedName>
    <definedName name="solver_rsd" localSheetId="10" hidden="1">0</definedName>
    <definedName name="solver_rsd" localSheetId="9" hidden="1">0</definedName>
    <definedName name="solver_rsd" localSheetId="3" hidden="1">0</definedName>
    <definedName name="solver_rsd" localSheetId="4" hidden="1">0</definedName>
    <definedName name="solver_rsd" localSheetId="11" hidden="1">0</definedName>
    <definedName name="solver_rsd" localSheetId="5" hidden="1">0</definedName>
    <definedName name="solver_rsd" localSheetId="6" hidden="1">0</definedName>
    <definedName name="solver_scl" localSheetId="8" hidden="1">1</definedName>
    <definedName name="solver_scl" localSheetId="7" hidden="1">1</definedName>
    <definedName name="solver_scl" localSheetId="10" hidden="1">1</definedName>
    <definedName name="solver_scl" localSheetId="9" hidden="1">1</definedName>
    <definedName name="solver_scl" localSheetId="3" hidden="1">2</definedName>
    <definedName name="solver_scl" localSheetId="4" hidden="1">1</definedName>
    <definedName name="solver_scl" localSheetId="11" hidden="1">1</definedName>
    <definedName name="solver_scl" localSheetId="5" hidden="1">1</definedName>
    <definedName name="solver_scl" localSheetId="6" hidden="1">1</definedName>
    <definedName name="solver_sho" localSheetId="8" hidden="1">2</definedName>
    <definedName name="solver_sho" localSheetId="7" hidden="1">2</definedName>
    <definedName name="solver_sho" localSheetId="10" hidden="1">2</definedName>
    <definedName name="solver_sho" localSheetId="9" hidden="1">2</definedName>
    <definedName name="solver_sho" localSheetId="3" hidden="1">2</definedName>
    <definedName name="solver_sho" localSheetId="4" hidden="1">2</definedName>
    <definedName name="solver_sho" localSheetId="11" hidden="1">2</definedName>
    <definedName name="solver_sho" localSheetId="5" hidden="1">2</definedName>
    <definedName name="solver_sho" localSheetId="6" hidden="1">2</definedName>
    <definedName name="solver_ssz" localSheetId="8" hidden="1">100</definedName>
    <definedName name="solver_ssz" localSheetId="7" hidden="1">100</definedName>
    <definedName name="solver_ssz" localSheetId="10" hidden="1">100</definedName>
    <definedName name="solver_ssz" localSheetId="9" hidden="1">100</definedName>
    <definedName name="solver_ssz" localSheetId="3" hidden="1">100</definedName>
    <definedName name="solver_ssz" localSheetId="4" hidden="1">100</definedName>
    <definedName name="solver_ssz" localSheetId="11" hidden="1">100</definedName>
    <definedName name="solver_ssz" localSheetId="5" hidden="1">100</definedName>
    <definedName name="solver_ssz" localSheetId="6" hidden="1">100</definedName>
    <definedName name="solver_tim" localSheetId="8" hidden="1">2147483647</definedName>
    <definedName name="solver_tim" localSheetId="7" hidden="1">2147483647</definedName>
    <definedName name="solver_tim" localSheetId="10" hidden="1">2147483647</definedName>
    <definedName name="solver_tim" localSheetId="9" hidden="1">2147483647</definedName>
    <definedName name="solver_tim" localSheetId="3" hidden="1">2147483647</definedName>
    <definedName name="solver_tim" localSheetId="4" hidden="1">2147483647</definedName>
    <definedName name="solver_tim" localSheetId="11" hidden="1">2147483647</definedName>
    <definedName name="solver_tim" localSheetId="5" hidden="1">2147483647</definedName>
    <definedName name="solver_tim" localSheetId="6" hidden="1">2147483647</definedName>
    <definedName name="solver_tol" localSheetId="8" hidden="1">0.01</definedName>
    <definedName name="solver_tol" localSheetId="7" hidden="1">0.01</definedName>
    <definedName name="solver_tol" localSheetId="10" hidden="1">0.01</definedName>
    <definedName name="solver_tol" localSheetId="9" hidden="1">0.01</definedName>
    <definedName name="solver_tol" localSheetId="3" hidden="1">0.01</definedName>
    <definedName name="solver_tol" localSheetId="4" hidden="1">0.01</definedName>
    <definedName name="solver_tol" localSheetId="11" hidden="1">0.01</definedName>
    <definedName name="solver_tol" localSheetId="5" hidden="1">0.01</definedName>
    <definedName name="solver_tol" localSheetId="6" hidden="1">0.01</definedName>
    <definedName name="solver_typ" localSheetId="8" hidden="1">2</definedName>
    <definedName name="solver_typ" localSheetId="7" hidden="1">1</definedName>
    <definedName name="solver_typ" localSheetId="10" hidden="1">2</definedName>
    <definedName name="solver_typ" localSheetId="9" hidden="1">2</definedName>
    <definedName name="solver_typ" localSheetId="3" hidden="1">1</definedName>
    <definedName name="solver_typ" localSheetId="4" hidden="1">1</definedName>
    <definedName name="solver_typ" localSheetId="11" hidden="1">1</definedName>
    <definedName name="solver_typ" localSheetId="5" hidden="1">1</definedName>
    <definedName name="solver_typ" localSheetId="6" hidden="1">1</definedName>
    <definedName name="solver_val" localSheetId="8" hidden="1">0</definedName>
    <definedName name="solver_val" localSheetId="7" hidden="1">0</definedName>
    <definedName name="solver_val" localSheetId="10" hidden="1">0</definedName>
    <definedName name="solver_val" localSheetId="9" hidden="1">0</definedName>
    <definedName name="solver_val" localSheetId="3" hidden="1">0</definedName>
    <definedName name="solver_val" localSheetId="4" hidden="1">0</definedName>
    <definedName name="solver_val" localSheetId="11" hidden="1">0</definedName>
    <definedName name="solver_val" localSheetId="5" hidden="1">0</definedName>
    <definedName name="solver_val" localSheetId="6" hidden="1">0</definedName>
    <definedName name="solver_ver" localSheetId="8" hidden="1">3</definedName>
    <definedName name="solver_ver" localSheetId="7" hidden="1">3</definedName>
    <definedName name="solver_ver" localSheetId="10" hidden="1">3</definedName>
    <definedName name="solver_ver" localSheetId="9" hidden="1">3</definedName>
    <definedName name="solver_ver" localSheetId="3" hidden="1">3</definedName>
    <definedName name="solver_ver" localSheetId="4" hidden="1">3</definedName>
    <definedName name="solver_ver" localSheetId="11" hidden="1">3</definedName>
    <definedName name="solver_ver" localSheetId="5" hidden="1">3</definedName>
    <definedName name="solver_ver" localSheetId="6"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2" l="1"/>
  <c r="D14" i="12"/>
  <c r="B10" i="12"/>
  <c r="L4" i="11"/>
  <c r="B8" i="11" s="1"/>
  <c r="N18" i="11"/>
  <c r="N19" i="11"/>
  <c r="N20" i="11"/>
  <c r="N21" i="11"/>
  <c r="N17" i="11"/>
  <c r="B10" i="11"/>
  <c r="B13" i="11" s="1"/>
  <c r="Q28" i="10"/>
  <c r="Q29" i="10"/>
  <c r="Q30" i="10"/>
  <c r="Q31" i="10"/>
  <c r="Q32" i="10"/>
  <c r="Q33" i="10"/>
  <c r="Q34" i="10"/>
  <c r="Q27" i="10"/>
  <c r="B23" i="10"/>
  <c r="E15" i="9"/>
  <c r="E16" i="9"/>
  <c r="E17" i="9"/>
  <c r="E18" i="9"/>
  <c r="E19" i="9"/>
  <c r="E14" i="9"/>
  <c r="G16" i="8"/>
  <c r="B8" i="9"/>
  <c r="G18" i="8"/>
  <c r="I17" i="8"/>
  <c r="G17" i="8"/>
  <c r="I16" i="8"/>
  <c r="G15" i="8"/>
  <c r="B8" i="8"/>
  <c r="C8" i="8"/>
  <c r="C10" i="12"/>
  <c r="C23" i="10"/>
  <c r="D12" i="12"/>
  <c r="H14" i="9"/>
  <c r="Q25" i="10"/>
  <c r="C8" i="9"/>
  <c r="D14" i="7" l="1"/>
  <c r="D15" i="7"/>
  <c r="D16" i="7"/>
  <c r="D13" i="7"/>
  <c r="B9" i="7"/>
  <c r="D21" i="6"/>
  <c r="D22" i="6"/>
  <c r="D13" i="6"/>
  <c r="D12" i="6"/>
  <c r="D11" i="6"/>
  <c r="D14" i="6"/>
  <c r="D20" i="6"/>
  <c r="D19" i="6"/>
  <c r="D11" i="5"/>
  <c r="D10" i="5"/>
  <c r="B7" i="5"/>
  <c r="G14" i="7"/>
  <c r="G10" i="5"/>
  <c r="E12" i="6"/>
  <c r="G16" i="7"/>
  <c r="E15" i="6"/>
  <c r="E13" i="6"/>
  <c r="G20" i="6"/>
  <c r="G11" i="5"/>
  <c r="E14" i="6"/>
  <c r="G21" i="6"/>
  <c r="G19" i="6"/>
  <c r="G13" i="7"/>
  <c r="E11" i="6"/>
  <c r="G15" i="7"/>
  <c r="C7" i="5"/>
  <c r="G22" i="6"/>
  <c r="D10" i="6" l="1"/>
  <c r="D15" i="6" s="1"/>
  <c r="D19" i="4"/>
  <c r="D17" i="4"/>
  <c r="D18" i="4"/>
  <c r="D16" i="4"/>
  <c r="B10" i="4"/>
  <c r="G19" i="4"/>
  <c r="G16" i="4"/>
  <c r="G18" i="4"/>
  <c r="G17" i="4"/>
  <c r="E4" i="2" l="1"/>
  <c r="E5" i="2"/>
  <c r="E6" i="2"/>
  <c r="E7" i="2"/>
  <c r="E8" i="2"/>
  <c r="E9" i="2"/>
  <c r="E10" i="2"/>
  <c r="E11" i="2"/>
  <c r="E12" i="2"/>
  <c r="E13" i="2"/>
  <c r="E14" i="2"/>
  <c r="E15" i="2"/>
  <c r="E16" i="2"/>
  <c r="E17" i="2"/>
  <c r="E18" i="2"/>
  <c r="E19" i="2"/>
  <c r="E20" i="2"/>
  <c r="E21" i="2"/>
  <c r="E3" i="2"/>
  <c r="H6" i="1"/>
  <c r="H7" i="1" s="1"/>
  <c r="H8" i="1" s="1"/>
  <c r="H9" i="1" s="1"/>
  <c r="F5" i="1"/>
  <c r="I5" i="1" s="1"/>
  <c r="E5" i="1"/>
  <c r="E6" i="1" s="1"/>
  <c r="E7" i="1" s="1"/>
  <c r="B16" i="1"/>
  <c r="B8" i="1" s="1"/>
  <c r="I53" i="2"/>
  <c r="I56" i="2"/>
  <c r="N36" i="2"/>
  <c r="N44" i="2"/>
  <c r="L29" i="2"/>
  <c r="O29" i="2" s="1"/>
  <c r="L30" i="2"/>
  <c r="O30" i="2" s="1"/>
  <c r="L31" i="2"/>
  <c r="O31" i="2" s="1"/>
  <c r="L32" i="2"/>
  <c r="O32" i="2" s="1"/>
  <c r="L33" i="2"/>
  <c r="O33" i="2" s="1"/>
  <c r="L34" i="2"/>
  <c r="O34" i="2" s="1"/>
  <c r="L35" i="2"/>
  <c r="O35" i="2" s="1"/>
  <c r="L36" i="2"/>
  <c r="O36" i="2" s="1"/>
  <c r="L37" i="2"/>
  <c r="O37" i="2" s="1"/>
  <c r="L38" i="2"/>
  <c r="O38" i="2" s="1"/>
  <c r="L39" i="2"/>
  <c r="O39" i="2" s="1"/>
  <c r="L40" i="2"/>
  <c r="O40" i="2" s="1"/>
  <c r="L41" i="2"/>
  <c r="O41" i="2" s="1"/>
  <c r="L42" i="2"/>
  <c r="O42" i="2" s="1"/>
  <c r="L43" i="2"/>
  <c r="O43" i="2" s="1"/>
  <c r="L44" i="2"/>
  <c r="O44" i="2" s="1"/>
  <c r="L45" i="2"/>
  <c r="O45" i="2" s="1"/>
  <c r="L46" i="2"/>
  <c r="O46" i="2" s="1"/>
  <c r="L47" i="2"/>
  <c r="O47" i="2" s="1"/>
  <c r="L28" i="2"/>
  <c r="O28" i="2" s="1"/>
  <c r="K29" i="2"/>
  <c r="N29" i="2" s="1"/>
  <c r="K30" i="2"/>
  <c r="N30" i="2" s="1"/>
  <c r="K31" i="2"/>
  <c r="N31" i="2" s="1"/>
  <c r="K32" i="2"/>
  <c r="N32" i="2" s="1"/>
  <c r="K33" i="2"/>
  <c r="N33" i="2" s="1"/>
  <c r="K34" i="2"/>
  <c r="N34" i="2" s="1"/>
  <c r="K35" i="2"/>
  <c r="N35" i="2" s="1"/>
  <c r="K36" i="2"/>
  <c r="K37" i="2"/>
  <c r="N37" i="2" s="1"/>
  <c r="K38" i="2"/>
  <c r="N38" i="2" s="1"/>
  <c r="K39" i="2"/>
  <c r="N39" i="2" s="1"/>
  <c r="K40" i="2"/>
  <c r="N40" i="2" s="1"/>
  <c r="K41" i="2"/>
  <c r="N41" i="2" s="1"/>
  <c r="K42" i="2"/>
  <c r="N42" i="2" s="1"/>
  <c r="K43" i="2"/>
  <c r="N43" i="2" s="1"/>
  <c r="K44" i="2"/>
  <c r="K45" i="2"/>
  <c r="N45" i="2" s="1"/>
  <c r="K46" i="2"/>
  <c r="N46" i="2" s="1"/>
  <c r="K47" i="2"/>
  <c r="N47" i="2" s="1"/>
  <c r="K28" i="2"/>
  <c r="N28" i="2" s="1"/>
  <c r="J29" i="2"/>
  <c r="M29" i="2" s="1"/>
  <c r="J30" i="2"/>
  <c r="M30" i="2" s="1"/>
  <c r="J31" i="2"/>
  <c r="M31" i="2" s="1"/>
  <c r="J32" i="2"/>
  <c r="M32" i="2" s="1"/>
  <c r="J33" i="2"/>
  <c r="M33" i="2" s="1"/>
  <c r="J34" i="2"/>
  <c r="M34" i="2" s="1"/>
  <c r="J35" i="2"/>
  <c r="M35" i="2" s="1"/>
  <c r="J36" i="2"/>
  <c r="M36" i="2" s="1"/>
  <c r="J37" i="2"/>
  <c r="M37" i="2" s="1"/>
  <c r="J38" i="2"/>
  <c r="M38" i="2" s="1"/>
  <c r="J39" i="2"/>
  <c r="M39" i="2" s="1"/>
  <c r="J40" i="2"/>
  <c r="M40" i="2" s="1"/>
  <c r="J41" i="2"/>
  <c r="M41" i="2" s="1"/>
  <c r="J42" i="2"/>
  <c r="M42" i="2" s="1"/>
  <c r="J43" i="2"/>
  <c r="M43" i="2" s="1"/>
  <c r="J44" i="2"/>
  <c r="M44" i="2" s="1"/>
  <c r="J45" i="2"/>
  <c r="M45" i="2" s="1"/>
  <c r="J46" i="2"/>
  <c r="M46" i="2" s="1"/>
  <c r="J47" i="2"/>
  <c r="M47" i="2" s="1"/>
  <c r="J28" i="2"/>
  <c r="M28" i="2" s="1"/>
  <c r="M48" i="2" s="1"/>
  <c r="E22" i="2"/>
  <c r="G5" i="1" l="1"/>
  <c r="J5" i="1" s="1"/>
  <c r="N48" i="2"/>
  <c r="F6" i="1"/>
  <c r="E8" i="1"/>
  <c r="E9" i="1" s="1"/>
  <c r="F9" i="1" s="1"/>
  <c r="F7" i="1"/>
  <c r="I7" i="1" s="1"/>
  <c r="O48" i="2"/>
  <c r="G6" i="1" l="1"/>
  <c r="I6" i="1"/>
  <c r="I9" i="1"/>
  <c r="G7" i="1"/>
  <c r="J7" i="1" s="1"/>
  <c r="F8" i="1"/>
  <c r="F11" i="1" s="1"/>
  <c r="E11" i="1"/>
  <c r="G9" i="1"/>
  <c r="J6" i="1" l="1"/>
  <c r="I8" i="1"/>
  <c r="I10" i="1" s="1"/>
  <c r="H11" i="1" s="1"/>
  <c r="G8" i="1"/>
  <c r="G10" i="1" s="1"/>
  <c r="J9" i="1"/>
  <c r="F15" i="1" l="1"/>
  <c r="J8" i="1"/>
  <c r="J11" i="1" s="1"/>
</calcChain>
</file>

<file path=xl/sharedStrings.xml><?xml version="1.0" encoding="utf-8"?>
<sst xmlns="http://schemas.openxmlformats.org/spreadsheetml/2006/main" count="335" uniqueCount="219">
  <si>
    <t>Average of Seasonally Adjusted Sales</t>
  </si>
  <si>
    <t>Year</t>
  </si>
  <si>
    <t>NO</t>
  </si>
  <si>
    <t>Percent growth</t>
  </si>
  <si>
    <t>Exponential: y=ae^bx</t>
  </si>
  <si>
    <t>Linear: y = ax + b</t>
  </si>
  <si>
    <r>
      <t>Polynomial: y = a</t>
    </r>
    <r>
      <rPr>
        <b/>
        <sz val="8"/>
        <color theme="1"/>
        <rFont val="Calibri"/>
        <family val="2"/>
        <scheme val="minor"/>
      </rPr>
      <t>o</t>
    </r>
    <r>
      <rPr>
        <b/>
        <sz val="11"/>
        <color theme="1"/>
        <rFont val="Calibri"/>
        <family val="2"/>
        <scheme val="minor"/>
      </rPr>
      <t xml:space="preserve"> + a1x + a2x^2</t>
    </r>
  </si>
  <si>
    <t>a:</t>
  </si>
  <si>
    <t>b:</t>
  </si>
  <si>
    <t>ao:</t>
  </si>
  <si>
    <t>a1:</t>
  </si>
  <si>
    <t>a2:</t>
  </si>
  <si>
    <t>EXACT DATA</t>
  </si>
  <si>
    <t>FORECASTS</t>
  </si>
  <si>
    <t>Year No</t>
  </si>
  <si>
    <t>Exponential</t>
  </si>
  <si>
    <t>Linear</t>
  </si>
  <si>
    <t>Polynomial</t>
  </si>
  <si>
    <t>MEAN ABSOLUTE PERCENT ERROR</t>
  </si>
  <si>
    <t>TAKE LEAST</t>
  </si>
  <si>
    <t>Average of Seasonally Adjusted Sales(MILLIONS)</t>
  </si>
  <si>
    <t>YEAR 2025, no = 34</t>
  </si>
  <si>
    <t>year 2050, no = 59</t>
  </si>
  <si>
    <t>MICROSOFT</t>
  </si>
  <si>
    <t>TOY COMPANY</t>
  </si>
  <si>
    <t>COSTS</t>
  </si>
  <si>
    <t>INITIAL COST</t>
  </si>
  <si>
    <t>MILLIONS</t>
  </si>
  <si>
    <t>REVENUE</t>
  </si>
  <si>
    <t>UNITS</t>
  </si>
  <si>
    <t>UNIT PRICE</t>
  </si>
  <si>
    <t>EACH</t>
  </si>
  <si>
    <t>INCREASE RATE</t>
  </si>
  <si>
    <t>YR1 TO 5 COSTS</t>
  </si>
  <si>
    <t>VARIABLE COSTS</t>
  </si>
  <si>
    <t>FIXED SG&amp;A</t>
  </si>
  <si>
    <t>REVENUE YR1</t>
  </si>
  <si>
    <t>UNIT SALES INCREASE RATE (CONSTANT)</t>
  </si>
  <si>
    <t xml:space="preserve">YR </t>
  </si>
  <si>
    <t>PROFIT</t>
  </si>
  <si>
    <t>VARIABLE</t>
  </si>
  <si>
    <t>TOTAL</t>
  </si>
  <si>
    <t>NPV</t>
  </si>
  <si>
    <t>DISCOUNT RATE</t>
  </si>
  <si>
    <t>Bluejay Natural Gas</t>
  </si>
  <si>
    <t>Annual revenue</t>
  </si>
  <si>
    <t>billion</t>
  </si>
  <si>
    <t>Discount rate</t>
  </si>
  <si>
    <t>Financial Estimates for Potential Projects (in $millions)</t>
  </si>
  <si>
    <t>Project Index</t>
  </si>
  <si>
    <t>Functional Area (FA)</t>
  </si>
  <si>
    <t>Partnership Percentage</t>
  </si>
  <si>
    <t>Capex Year 1</t>
  </si>
  <si>
    <t>Capex Year 2</t>
  </si>
  <si>
    <t>Capex Year 3</t>
  </si>
  <si>
    <t>FA1</t>
  </si>
  <si>
    <t>FA2</t>
  </si>
  <si>
    <t>FA3</t>
  </si>
  <si>
    <t>capex cap</t>
  </si>
  <si>
    <t>capex spend limit per year</t>
  </si>
  <si>
    <t>CAMPAIGN MARKETING</t>
  </si>
  <si>
    <t>No. of Tv ads</t>
  </si>
  <si>
    <t>No. of radio ads</t>
  </si>
  <si>
    <t>Variables:</t>
  </si>
  <si>
    <t>Constraints:</t>
  </si>
  <si>
    <t>Budget</t>
  </si>
  <si>
    <t>LHS</t>
  </si>
  <si>
    <t>Sign</t>
  </si>
  <si>
    <t>RHS</t>
  </si>
  <si>
    <t>&lt;=</t>
  </si>
  <si>
    <t>Objective:(MAX)</t>
  </si>
  <si>
    <t>No of people reached:</t>
  </si>
  <si>
    <t>Atleast 10 Tv. Ads</t>
  </si>
  <si>
    <t>Atleast 10 Radio Ads</t>
  </si>
  <si>
    <t>&gt;=</t>
  </si>
  <si>
    <t>Radio &gt; Tv</t>
  </si>
  <si>
    <t>Profit per Unit:</t>
  </si>
  <si>
    <t>X</t>
  </si>
  <si>
    <t>Y</t>
  </si>
  <si>
    <t>Objective(Max)</t>
  </si>
  <si>
    <t>Profit:</t>
  </si>
  <si>
    <t>Constraints</t>
  </si>
  <si>
    <t>2X + Y &lt;= 120</t>
  </si>
  <si>
    <t>2X + 3Y &lt;= 240</t>
  </si>
  <si>
    <t>dummy variables</t>
  </si>
  <si>
    <t>PC Tech Company</t>
  </si>
  <si>
    <t>Basics</t>
  </si>
  <si>
    <t>XPs</t>
  </si>
  <si>
    <t>Atmost 600 Basics</t>
  </si>
  <si>
    <t>Atmost 1200 XPs</t>
  </si>
  <si>
    <t>Costs:</t>
  </si>
  <si>
    <t>Revenue:</t>
  </si>
  <si>
    <t>dummy values</t>
  </si>
  <si>
    <t>Assembly hours</t>
  </si>
  <si>
    <t>Testing hours</t>
  </si>
  <si>
    <t>Labour hour/Testing:</t>
  </si>
  <si>
    <t>Labour hour/Assembling:</t>
  </si>
  <si>
    <t>Parts:</t>
  </si>
  <si>
    <t>Totals:</t>
  </si>
  <si>
    <t>Tectona Furniture</t>
  </si>
  <si>
    <t>Benches</t>
  </si>
  <si>
    <t>Tables</t>
  </si>
  <si>
    <t>Net Revenue:</t>
  </si>
  <si>
    <t>Atmost labor hours</t>
  </si>
  <si>
    <t>Atmost board feet of teak</t>
  </si>
  <si>
    <t>Labour hours</t>
  </si>
  <si>
    <t>Board of teek</t>
  </si>
  <si>
    <t>Total Profit:</t>
  </si>
  <si>
    <t>BROKERAGE FIRM</t>
  </si>
  <si>
    <t>Investment</t>
  </si>
  <si>
    <t>Rate of Return (%)</t>
  </si>
  <si>
    <t>L.A. Municipal Bond</t>
  </si>
  <si>
    <t>Thompson Electronics, Inc.</t>
  </si>
  <si>
    <t>United Aerospace Corp.</t>
  </si>
  <si>
    <t>Palmer Technologies</t>
  </si>
  <si>
    <t>HDN Stock (high risk)</t>
  </si>
  <si>
    <t>Budget:</t>
  </si>
  <si>
    <t>X1</t>
  </si>
  <si>
    <t>X2</t>
  </si>
  <si>
    <t>X3</t>
  </si>
  <si>
    <t>X4</t>
  </si>
  <si>
    <t>X5</t>
  </si>
  <si>
    <t>Rate of Return:</t>
  </si>
  <si>
    <t>Municipal bonds:20%</t>
  </si>
  <si>
    <t>Tech stocks:40%</t>
  </si>
  <si>
    <t>No more than 50% in high risk</t>
  </si>
  <si>
    <t>tech</t>
  </si>
  <si>
    <t>X5&lt;= X1*50%(X5-X1*50%&lt;=0)</t>
  </si>
  <si>
    <t>Battery Park Stable</t>
  </si>
  <si>
    <t>Diet Requirement (Ingredients)</t>
  </si>
  <si>
    <t>Oat Product (units/lb)</t>
  </si>
  <si>
    <t>Enriched Grain (units/lb)</t>
  </si>
  <si>
    <t>Mineral Product (units/lb)</t>
  </si>
  <si>
    <t>Minimum Daily Requirement (units)</t>
  </si>
  <si>
    <t>A</t>
  </si>
  <si>
    <t>B</t>
  </si>
  <si>
    <t>C</t>
  </si>
  <si>
    <t>D</t>
  </si>
  <si>
    <t>E</t>
  </si>
  <si>
    <t>Cost/lb</t>
  </si>
  <si>
    <t>Oat Product</t>
  </si>
  <si>
    <t>Enriched Grain</t>
  </si>
  <si>
    <t>Mineral Product</t>
  </si>
  <si>
    <t>Objective:(MIN)</t>
  </si>
  <si>
    <t>Daily cost of feeds:</t>
  </si>
  <si>
    <t>Cost/Ib</t>
  </si>
  <si>
    <t>LIMIT</t>
  </si>
  <si>
    <t>Sector</t>
  </si>
  <si>
    <t>Distance to Kyoko HS (in Sector B)</t>
  </si>
  <si>
    <t>Distance to Devon HS (in Sector C)</t>
  </si>
  <si>
    <t>Distance to Manny HS (in Sector E)</t>
  </si>
  <si>
    <t>Number of Students</t>
  </si>
  <si>
    <t>AB</t>
  </si>
  <si>
    <t>AC</t>
  </si>
  <si>
    <t>AE</t>
  </si>
  <si>
    <t>BB</t>
  </si>
  <si>
    <t>BC</t>
  </si>
  <si>
    <t>BE</t>
  </si>
  <si>
    <t>CB</t>
  </si>
  <si>
    <t>CC</t>
  </si>
  <si>
    <t>CE</t>
  </si>
  <si>
    <t>DB</t>
  </si>
  <si>
    <t>DC</t>
  </si>
  <si>
    <t>DE</t>
  </si>
  <si>
    <t>EB</t>
  </si>
  <si>
    <t>EC</t>
  </si>
  <si>
    <t>EE</t>
  </si>
  <si>
    <t>DUMMY VALUES</t>
  </si>
  <si>
    <t>Distance(miles)</t>
  </si>
  <si>
    <t>900 in school B</t>
  </si>
  <si>
    <t>900 in school C</t>
  </si>
  <si>
    <t>900 in school E</t>
  </si>
  <si>
    <t>700 IN A</t>
  </si>
  <si>
    <t>500 IN B</t>
  </si>
  <si>
    <t>100 IN C</t>
  </si>
  <si>
    <t>800 IN D</t>
  </si>
  <si>
    <t>400 IN E</t>
  </si>
  <si>
    <t>SIGN</t>
  </si>
  <si>
    <t>TOTAL STUDENT MILES TRAVELLED BY BUS</t>
  </si>
  <si>
    <t>OBJECTIVE:(MIN):</t>
  </si>
  <si>
    <t>=</t>
  </si>
  <si>
    <t>400 from A TO B</t>
  </si>
  <si>
    <t>300 FROM A TO E</t>
  </si>
  <si>
    <t>500 FROM B TO B</t>
  </si>
  <si>
    <t>100 FROM C TO C</t>
  </si>
  <si>
    <t>800 FROM D TO C</t>
  </si>
  <si>
    <t>400 FROM E TO E</t>
  </si>
  <si>
    <t>Hire1</t>
  </si>
  <si>
    <t>Fire1</t>
  </si>
  <si>
    <t>Hire2</t>
  </si>
  <si>
    <t>Fire2</t>
  </si>
  <si>
    <t>Hire3</t>
  </si>
  <si>
    <t>Fire3</t>
  </si>
  <si>
    <t>Hire4</t>
  </si>
  <si>
    <t>Fire4</t>
  </si>
  <si>
    <t>Hire5</t>
  </si>
  <si>
    <t>Fire5</t>
  </si>
  <si>
    <t>Cost</t>
  </si>
  <si>
    <t>OBJECTIVE(MIN):</t>
  </si>
  <si>
    <t>TOTAL COST</t>
  </si>
  <si>
    <t>SALARY</t>
  </si>
  <si>
    <t>per year</t>
  </si>
  <si>
    <t>HIRE AND FIRE COSTS</t>
  </si>
  <si>
    <t>CONSTRAINTS</t>
  </si>
  <si>
    <t>BUS COMPANY</t>
  </si>
  <si>
    <t>YR1</t>
  </si>
  <si>
    <t>YR2</t>
  </si>
  <si>
    <t>YR3</t>
  </si>
  <si>
    <t>YR4</t>
  </si>
  <si>
    <t>YR5</t>
  </si>
  <si>
    <t>Busing</t>
  </si>
  <si>
    <t>Nike factory</t>
  </si>
  <si>
    <t>Soccer</t>
  </si>
  <si>
    <t>Basketball</t>
  </si>
  <si>
    <t>OBJECTIVE (MAX)</t>
  </si>
  <si>
    <t>DAILY PROFIT</t>
  </si>
  <si>
    <t>S</t>
  </si>
  <si>
    <t>MACHINE HOURS</t>
  </si>
  <si>
    <t>WORKER'S TIME(HOURS)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</si>
</sst>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quot;$&quot;#,##0.00"/>
    <numFmt numFmtId="165" formatCode="_(&quot;$&quot;* #,##0_);_(&quot;$&quot;* \(#,##0\);_(&quot;$&quot;* &quot;-&quot;??_);_(@_)"/>
    <numFmt numFmtId="166" formatCode="_(* #,##0_);_(* \(#,##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8"/>
      <color theme="1"/>
      <name val="Calibri"/>
      <family val="2"/>
      <scheme val="minor"/>
    </font>
    <font>
      <b/>
      <sz val="18"/>
      <name val="Calibri"/>
      <family val="2"/>
      <scheme val="minor"/>
    </font>
    <font>
      <b/>
      <sz val="20"/>
      <name val="Calibri"/>
      <family val="2"/>
      <scheme val="minor"/>
    </font>
    <font>
      <b/>
      <sz val="16"/>
      <color theme="1"/>
      <name val="Calibri"/>
      <family val="2"/>
      <scheme val="minor"/>
    </font>
    <font>
      <b/>
      <sz val="18"/>
      <color theme="1"/>
      <name val="Calibri"/>
      <family val="2"/>
      <scheme val="minor"/>
    </font>
    <font>
      <b/>
      <sz val="16"/>
      <color theme="0"/>
      <name val="Calibri"/>
      <family val="2"/>
      <scheme val="minor"/>
    </font>
    <font>
      <b/>
      <sz val="18"/>
      <color theme="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0"/>
        <bgColor theme="4" tint="0.79998168889431442"/>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8"/>
        <bgColor indexed="64"/>
      </patternFill>
    </fill>
    <fill>
      <patternFill patternType="solid">
        <fgColor theme="8"/>
        <bgColor theme="4" tint="0.79998168889431442"/>
      </patternFill>
    </fill>
    <fill>
      <patternFill patternType="solid">
        <fgColor theme="0"/>
        <bgColor indexed="64"/>
      </patternFill>
    </fill>
    <fill>
      <patternFill patternType="solid">
        <fgColor theme="4"/>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rgb="FF0070C0"/>
        <bgColor indexed="64"/>
      </patternFill>
    </fill>
    <fill>
      <patternFill patternType="solid">
        <fgColor theme="8" tint="-0.499984740745262"/>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0" tint="-0.249977111117893"/>
        <bgColor indexed="64"/>
      </patternFill>
    </fill>
  </fills>
  <borders count="4">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70">
    <xf numFmtId="0" fontId="0" fillId="0" borderId="0" xfId="0"/>
    <xf numFmtId="164" fontId="0" fillId="0" borderId="0" xfId="1" applyNumberFormat="1" applyFont="1" applyAlignment="1">
      <alignment horizontal="center"/>
    </xf>
    <xf numFmtId="0" fontId="0" fillId="0" borderId="0" xfId="0" applyAlignment="1">
      <alignment horizontal="center"/>
    </xf>
    <xf numFmtId="1" fontId="0" fillId="0" borderId="0" xfId="0" applyNumberFormat="1" applyAlignment="1">
      <alignment horizontal="center"/>
    </xf>
    <xf numFmtId="0" fontId="2" fillId="2" borderId="2" xfId="0" applyFont="1" applyFill="1" applyBorder="1" applyAlignment="1">
      <alignment horizontal="center"/>
    </xf>
    <xf numFmtId="164" fontId="2" fillId="2" borderId="2" xfId="1" applyNumberFormat="1" applyFont="1" applyFill="1" applyBorder="1" applyAlignment="1">
      <alignment horizontal="center"/>
    </xf>
    <xf numFmtId="0" fontId="0" fillId="0" borderId="2" xfId="0" applyBorder="1"/>
    <xf numFmtId="1" fontId="0" fillId="0" borderId="2" xfId="0" applyNumberFormat="1" applyBorder="1" applyAlignment="1">
      <alignment horizontal="center"/>
    </xf>
    <xf numFmtId="164" fontId="0" fillId="0" borderId="2" xfId="1" applyNumberFormat="1" applyFont="1" applyBorder="1" applyAlignment="1">
      <alignment horizontal="center"/>
    </xf>
    <xf numFmtId="0" fontId="0" fillId="0" borderId="2" xfId="0" applyBorder="1" applyAlignment="1">
      <alignment horizontal="center"/>
    </xf>
    <xf numFmtId="164" fontId="0" fillId="0" borderId="2" xfId="0" applyNumberFormat="1" applyBorder="1"/>
    <xf numFmtId="9" fontId="0" fillId="0" borderId="2" xfId="2" applyFont="1" applyBorder="1"/>
    <xf numFmtId="0" fontId="2" fillId="0" borderId="2" xfId="0" applyFont="1" applyBorder="1"/>
    <xf numFmtId="9" fontId="0" fillId="0" borderId="0" xfId="0" applyNumberFormat="1"/>
    <xf numFmtId="9" fontId="0" fillId="3" borderId="2" xfId="0" applyNumberFormat="1" applyFill="1" applyBorder="1"/>
    <xf numFmtId="164" fontId="0" fillId="0" borderId="0" xfId="0" applyNumberFormat="1"/>
    <xf numFmtId="164" fontId="2" fillId="4" borderId="1" xfId="1" applyNumberFormat="1" applyFont="1" applyFill="1" applyBorder="1" applyAlignment="1">
      <alignment horizontal="center"/>
    </xf>
    <xf numFmtId="0" fontId="6" fillId="8" borderId="0" xfId="0" applyFont="1" applyFill="1"/>
    <xf numFmtId="0" fontId="6" fillId="9" borderId="1" xfId="0" applyFont="1" applyFill="1" applyBorder="1" applyAlignment="1">
      <alignment horizontal="center"/>
    </xf>
    <xf numFmtId="0" fontId="0" fillId="0" borderId="0" xfId="0" applyAlignment="1">
      <alignment horizontal="left"/>
    </xf>
    <xf numFmtId="0" fontId="3" fillId="10" borderId="0" xfId="0" applyFont="1" applyFill="1" applyAlignment="1">
      <alignment horizontal="left"/>
    </xf>
    <xf numFmtId="0" fontId="8" fillId="8" borderId="0" xfId="0" applyFont="1" applyFill="1" applyAlignment="1">
      <alignment horizontal="left"/>
    </xf>
    <xf numFmtId="0" fontId="5" fillId="8" borderId="0" xfId="0" applyFont="1" applyFill="1" applyAlignment="1">
      <alignment horizontal="left"/>
    </xf>
    <xf numFmtId="0" fontId="2" fillId="0" borderId="0" xfId="0" applyFont="1" applyAlignment="1">
      <alignment horizontal="left"/>
    </xf>
    <xf numFmtId="0" fontId="3" fillId="0" borderId="0" xfId="0" applyFont="1" applyAlignment="1">
      <alignment horizontal="left"/>
    </xf>
    <xf numFmtId="9" fontId="0" fillId="0" borderId="0" xfId="2" applyFont="1" applyAlignment="1">
      <alignment horizontal="center"/>
    </xf>
    <xf numFmtId="9" fontId="0" fillId="6" borderId="0" xfId="2" applyFont="1" applyFill="1" applyAlignment="1">
      <alignment horizontal="center"/>
    </xf>
    <xf numFmtId="9" fontId="0" fillId="0" borderId="0" xfId="2" applyFont="1"/>
    <xf numFmtId="1" fontId="0" fillId="0" borderId="0" xfId="0" applyNumberFormat="1"/>
    <xf numFmtId="1" fontId="0" fillId="0" borderId="0" xfId="1" applyNumberFormat="1" applyFont="1" applyAlignment="1">
      <alignment horizontal="center"/>
    </xf>
    <xf numFmtId="164" fontId="0" fillId="7" borderId="0" xfId="0" applyNumberFormat="1" applyFill="1"/>
    <xf numFmtId="0" fontId="7" fillId="0" borderId="0" xfId="0" applyFont="1"/>
    <xf numFmtId="8" fontId="0" fillId="5" borderId="0" xfId="0" applyNumberFormat="1" applyFill="1"/>
    <xf numFmtId="10" fontId="0" fillId="0" borderId="3" xfId="2" applyNumberFormat="1" applyFont="1" applyFill="1" applyBorder="1"/>
    <xf numFmtId="0" fontId="9" fillId="11" borderId="0" xfId="0" applyFont="1" applyFill="1"/>
    <xf numFmtId="0" fontId="10" fillId="11" borderId="0" xfId="0" applyFont="1" applyFill="1"/>
    <xf numFmtId="165" fontId="0" fillId="0" borderId="2" xfId="1" applyNumberFormat="1" applyFont="1" applyBorder="1"/>
    <xf numFmtId="44" fontId="0" fillId="0" borderId="0" xfId="1" applyFont="1"/>
    <xf numFmtId="0" fontId="0" fillId="12" borderId="0" xfId="0" applyFill="1"/>
    <xf numFmtId="166" fontId="0" fillId="12" borderId="0" xfId="3" applyNumberFormat="1" applyFont="1" applyFill="1"/>
    <xf numFmtId="0" fontId="0" fillId="13" borderId="0" xfId="0" applyFill="1"/>
    <xf numFmtId="0" fontId="9" fillId="14" borderId="0" xfId="0" applyFont="1" applyFill="1"/>
    <xf numFmtId="165" fontId="0" fillId="0" borderId="0" xfId="1" applyNumberFormat="1" applyFont="1"/>
    <xf numFmtId="0" fontId="0" fillId="10" borderId="0" xfId="0" applyFill="1"/>
    <xf numFmtId="3" fontId="0" fillId="0" borderId="2" xfId="0" applyNumberFormat="1" applyBorder="1" applyAlignment="1">
      <alignment horizontal="center"/>
    </xf>
    <xf numFmtId="165" fontId="0" fillId="0" borderId="0" xfId="0" applyNumberFormat="1"/>
    <xf numFmtId="165" fontId="0" fillId="13" borderId="0" xfId="1" applyNumberFormat="1" applyFont="1" applyFill="1"/>
    <xf numFmtId="0" fontId="9" fillId="15" borderId="0" xfId="0" applyFont="1" applyFill="1"/>
    <xf numFmtId="0" fontId="9" fillId="8" borderId="0" xfId="0" applyFont="1" applyFill="1"/>
    <xf numFmtId="0" fontId="2" fillId="0" borderId="0" xfId="0" applyFont="1"/>
    <xf numFmtId="0" fontId="3" fillId="0" borderId="0" xfId="0" applyFont="1"/>
    <xf numFmtId="44" fontId="2" fillId="16" borderId="0" xfId="1" applyFont="1" applyFill="1"/>
    <xf numFmtId="10" fontId="0" fillId="0" borderId="0" xfId="0" applyNumberFormat="1"/>
    <xf numFmtId="0" fontId="0" fillId="16" borderId="0" xfId="0" applyFill="1"/>
    <xf numFmtId="44" fontId="0" fillId="16" borderId="0" xfId="1" applyFont="1" applyFill="1"/>
    <xf numFmtId="43" fontId="0" fillId="0" borderId="2" xfId="3" applyFont="1" applyBorder="1" applyAlignment="1">
      <alignment horizontal="center"/>
    </xf>
    <xf numFmtId="9" fontId="0" fillId="0" borderId="2" xfId="0" applyNumberFormat="1" applyBorder="1" applyAlignment="1">
      <alignment horizontal="center"/>
    </xf>
    <xf numFmtId="0" fontId="9" fillId="16" borderId="0" xfId="0" applyFont="1" applyFill="1"/>
    <xf numFmtId="8" fontId="0" fillId="0" borderId="0" xfId="0" applyNumberFormat="1"/>
    <xf numFmtId="8" fontId="0" fillId="0" borderId="2" xfId="0" applyNumberFormat="1" applyBorder="1"/>
    <xf numFmtId="0" fontId="2" fillId="17" borderId="0" xfId="0" applyFont="1" applyFill="1"/>
    <xf numFmtId="0" fontId="0" fillId="17" borderId="0" xfId="0" applyFill="1"/>
    <xf numFmtId="0" fontId="0" fillId="18" borderId="0" xfId="0" applyFill="1"/>
    <xf numFmtId="165" fontId="0" fillId="18" borderId="0" xfId="0" applyNumberFormat="1" applyFill="1"/>
    <xf numFmtId="0" fontId="10" fillId="8" borderId="0" xfId="0" applyFont="1" applyFill="1"/>
    <xf numFmtId="0" fontId="0" fillId="19" borderId="0" xfId="0" applyFill="1"/>
    <xf numFmtId="165" fontId="0" fillId="19" borderId="0" xfId="1" applyNumberFormat="1" applyFont="1" applyFill="1"/>
    <xf numFmtId="0" fontId="2"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xf>
  </cellXfs>
  <cellStyles count="4">
    <cellStyle name="Comma" xfId="3" builtinId="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MICROSOFT!$D$1</c:f>
              <c:strCache>
                <c:ptCount val="1"/>
                <c:pt idx="0">
                  <c:v>Average of Seasonally Adjusted Sales(MILLIONS)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3025787401574804"/>
                  <c:y val="-2.99867854730787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1"/>
            <c:dispEq val="1"/>
            <c:trendlineLbl>
              <c:layout>
                <c:manualLayout>
                  <c:x val="0.18918657042869641"/>
                  <c:y val="7.9978859421145104E-2"/>
                </c:manualLayout>
              </c:layout>
              <c:numFmt formatCode="General" sourceLinked="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poly"/>
            <c:order val="2"/>
            <c:dispRSqr val="1"/>
            <c:dispEq val="1"/>
            <c:trendlineLbl>
              <c:layout>
                <c:manualLayout>
                  <c:x val="0.14265879265091863"/>
                  <c:y val="0.289571646847096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MICROSOFT!$B$2:$B$21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MICROSOFT!$D$2:$D$21</c:f>
              <c:numCache>
                <c:formatCode>"$"#,##0.00</c:formatCode>
                <c:ptCount val="20"/>
                <c:pt idx="0">
                  <c:v>150781.16666666666</c:v>
                </c:pt>
                <c:pt idx="1">
                  <c:v>161696.25</c:v>
                </c:pt>
                <c:pt idx="2">
                  <c:v>175688.83333333334</c:v>
                </c:pt>
                <c:pt idx="3">
                  <c:v>185437.25</c:v>
                </c:pt>
                <c:pt idx="4">
                  <c:v>196728.16666666666</c:v>
                </c:pt>
                <c:pt idx="5">
                  <c:v>206334.08333333334</c:v>
                </c:pt>
                <c:pt idx="6">
                  <c:v>215657.66666666666</c:v>
                </c:pt>
                <c:pt idx="7">
                  <c:v>233872</c:v>
                </c:pt>
                <c:pt idx="8">
                  <c:v>248748.25</c:v>
                </c:pt>
                <c:pt idx="9">
                  <c:v>255663.75</c:v>
                </c:pt>
                <c:pt idx="10">
                  <c:v>261272.41666666666</c:v>
                </c:pt>
                <c:pt idx="11">
                  <c:v>272232.5</c:v>
                </c:pt>
                <c:pt idx="12">
                  <c:v>288987.5</c:v>
                </c:pt>
                <c:pt idx="13">
                  <c:v>307826.08333333331</c:v>
                </c:pt>
                <c:pt idx="14">
                  <c:v>323823.08333333331</c:v>
                </c:pt>
                <c:pt idx="15">
                  <c:v>334008</c:v>
                </c:pt>
                <c:pt idx="16">
                  <c:v>328780.33333333331</c:v>
                </c:pt>
                <c:pt idx="17">
                  <c:v>303288.91666666669</c:v>
                </c:pt>
                <c:pt idx="18">
                  <c:v>323964.16666666669</c:v>
                </c:pt>
                <c:pt idx="19">
                  <c:v>349717.75</c:v>
                </c:pt>
              </c:numCache>
            </c:numRef>
          </c:yVal>
          <c:smooth val="0"/>
          <c:extLst>
            <c:ext xmlns:c16="http://schemas.microsoft.com/office/drawing/2014/chart" uri="{C3380CC4-5D6E-409C-BE32-E72D297353CC}">
              <c16:uniqueId val="{00000000-8F10-4619-8E9D-3AF5305AC957}"/>
            </c:ext>
          </c:extLst>
        </c:ser>
        <c:dLbls>
          <c:showLegendKey val="0"/>
          <c:showVal val="0"/>
          <c:showCatName val="0"/>
          <c:showSerName val="0"/>
          <c:showPercent val="0"/>
          <c:showBubbleSize val="0"/>
        </c:dLbls>
        <c:axId val="1433715200"/>
        <c:axId val="1433725600"/>
      </c:scatterChart>
      <c:valAx>
        <c:axId val="143371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25600"/>
        <c:crosses val="autoZero"/>
        <c:crossBetween val="midCat"/>
      </c:valAx>
      <c:valAx>
        <c:axId val="1433725600"/>
        <c:scaling>
          <c:orientation val="minMax"/>
        </c:scaling>
        <c:delete val="0"/>
        <c:axPos val="l"/>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15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26</xdr:col>
      <xdr:colOff>326572</xdr:colOff>
      <xdr:row>0</xdr:row>
      <xdr:rowOff>0</xdr:rowOff>
    </xdr:from>
    <xdr:to>
      <xdr:col>37</xdr:col>
      <xdr:colOff>345621</xdr:colOff>
      <xdr:row>62</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451036" y="0"/>
          <a:ext cx="6754585" cy="118681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In this quiz, you will model two problems involving the growth rate of a business. You will investigate percent growth in sales, which can be calculated with the formula </a:t>
          </a:r>
          <a:r>
            <a:rPr lang="en-US" sz="1100" b="1" i="0">
              <a:solidFill>
                <a:schemeClr val="dk1"/>
              </a:solidFill>
              <a:effectLst/>
              <a:latin typeface="+mn-lt"/>
              <a:ea typeface="+mn-ea"/>
              <a:cs typeface="+mn-cs"/>
            </a:rPr>
            <a:t>(new sales - prior sales)/prior sales</a:t>
          </a:r>
          <a:r>
            <a:rPr lang="en-US" sz="1100" b="0" i="0">
              <a:solidFill>
                <a:schemeClr val="dk1"/>
              </a:solidFill>
              <a:effectLst/>
              <a:latin typeface="+mn-lt"/>
              <a:ea typeface="+mn-ea"/>
              <a:cs typeface="+mn-cs"/>
            </a:rPr>
            <a:t>, formatted as a percentage. </a:t>
          </a:r>
        </a:p>
        <a:p>
          <a:r>
            <a:rPr lang="en-US" sz="1100" b="0" i="0">
              <a:solidFill>
                <a:schemeClr val="dk1"/>
              </a:solidFill>
              <a:effectLst/>
              <a:latin typeface="+mn-lt"/>
              <a:ea typeface="+mn-ea"/>
              <a:cs typeface="+mn-cs"/>
            </a:rPr>
            <a:t>Create one Excel workbook with two tabs: one spreadsheet for each part. </a:t>
          </a:r>
        </a:p>
        <a:p>
          <a:r>
            <a:rPr lang="en-US" sz="1100" b="1" i="0">
              <a:solidFill>
                <a:schemeClr val="dk1"/>
              </a:solidFill>
              <a:effectLst/>
              <a:latin typeface="+mn-lt"/>
              <a:ea typeface="+mn-ea"/>
              <a:cs typeface="+mn-cs"/>
            </a:rPr>
            <a:t>Part 1: Microsoft</a:t>
          </a:r>
        </a:p>
        <a:p>
          <a:r>
            <a:rPr lang="en-US" sz="1100" b="0" i="0">
              <a:solidFill>
                <a:schemeClr val="dk1"/>
              </a:solidFill>
              <a:effectLst/>
              <a:latin typeface="+mn-lt"/>
              <a:ea typeface="+mn-ea"/>
              <a:cs typeface="+mn-cs"/>
            </a:rPr>
            <a:t>In the first part of the quiz, you will work with historical data from a business. </a:t>
          </a:r>
        </a:p>
        <a:p>
          <a:r>
            <a:rPr lang="en-US" sz="1100" b="1" i="0">
              <a:solidFill>
                <a:schemeClr val="dk1"/>
              </a:solidFill>
              <a:effectLst/>
              <a:latin typeface="+mn-lt"/>
              <a:ea typeface="+mn-ea"/>
              <a:cs typeface="+mn-cs"/>
            </a:rPr>
            <a:t>Scenario</a:t>
          </a:r>
        </a:p>
        <a:p>
          <a:r>
            <a:rPr lang="en-US" sz="1100" b="0" i="0">
              <a:solidFill>
                <a:schemeClr val="dk1"/>
              </a:solidFill>
              <a:effectLst/>
              <a:latin typeface="+mn-lt"/>
              <a:ea typeface="+mn-ea"/>
              <a:cs typeface="+mn-cs"/>
            </a:rPr>
            <a:t>The attached file Microsoft_Sales.xlsx gives the annual sales for Microsoft (in </a:t>
          </a:r>
          <a:r>
            <a:rPr lang="en-US" sz="1100" b="1" i="0">
              <a:solidFill>
                <a:schemeClr val="dk1"/>
              </a:solidFill>
              <a:effectLst/>
              <a:latin typeface="+mn-lt"/>
              <a:ea typeface="+mn-ea"/>
              <a:cs typeface="+mn-cs"/>
            </a:rPr>
            <a:t>millions of dollars</a:t>
          </a:r>
          <a:r>
            <a:rPr lang="en-US" sz="1100" b="0" i="0">
              <a:solidFill>
                <a:schemeClr val="dk1"/>
              </a:solidFill>
              <a:effectLst/>
              <a:latin typeface="+mn-lt"/>
              <a:ea typeface="+mn-ea"/>
              <a:cs typeface="+mn-cs"/>
            </a:rPr>
            <a:t>) for the years 1992 through 2011. The data is also given in the table below.</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Model Set-Up</a:t>
          </a:r>
        </a:p>
        <a:p>
          <a:r>
            <a:rPr lang="en-US" sz="1100" b="0" i="0">
              <a:solidFill>
                <a:schemeClr val="dk1"/>
              </a:solidFill>
              <a:effectLst/>
              <a:latin typeface="+mn-lt"/>
              <a:ea typeface="+mn-ea"/>
              <a:cs typeface="+mn-cs"/>
            </a:rPr>
            <a:t>The years in the table are high numbers, which means if we try to graph and create a model for this data as is, it will be complicated. To make things easier, we will work with year numbers instead, calling 1992 "year 1," 1993 "year 2," and so on. Add a third column to the table for Year Number. 1992 should go with 1 in the Year Number column, 1993 should go with 2, and so on. </a:t>
          </a:r>
        </a:p>
        <a:p>
          <a:r>
            <a:rPr lang="en-US" sz="1100" b="0" i="0">
              <a:solidFill>
                <a:schemeClr val="dk1"/>
              </a:solidFill>
              <a:effectLst/>
              <a:latin typeface="+mn-lt"/>
              <a:ea typeface="+mn-ea"/>
              <a:cs typeface="+mn-cs"/>
            </a:rPr>
            <a:t>Create a scatter plot of the Total Adjusted Sales. The Year Number data should go with the x</a:t>
          </a:r>
          <a:r>
            <a:rPr lang="en-US" sz="1100" b="0" i="1">
              <a:solidFill>
                <a:schemeClr val="dk1"/>
              </a:solidFill>
              <a:effectLst/>
              <a:latin typeface="+mn-lt"/>
              <a:ea typeface="+mn-ea"/>
              <a:cs typeface="+mn-cs"/>
            </a:rPr>
            <a:t>x</a:t>
          </a:r>
          <a:r>
            <a:rPr lang="en-US" sz="1100" b="0" i="0">
              <a:solidFill>
                <a:schemeClr val="dk1"/>
              </a:solidFill>
              <a:effectLst/>
              <a:latin typeface="+mn-lt"/>
              <a:ea typeface="+mn-ea"/>
              <a:cs typeface="+mn-cs"/>
            </a:rPr>
            <a:t>-axis and the Total Adjusted Sales data should go with the y</a:t>
          </a:r>
          <a:r>
            <a:rPr lang="en-US" sz="1100" b="0" i="1">
              <a:solidFill>
                <a:schemeClr val="dk1"/>
              </a:solidFill>
              <a:effectLst/>
              <a:latin typeface="+mn-lt"/>
              <a:ea typeface="+mn-ea"/>
              <a:cs typeface="+mn-cs"/>
            </a:rPr>
            <a:t>y</a:t>
          </a:r>
          <a:r>
            <a:rPr lang="en-US" sz="1100" b="0" i="0">
              <a:solidFill>
                <a:schemeClr val="dk1"/>
              </a:solidFill>
              <a:effectLst/>
              <a:latin typeface="+mn-lt"/>
              <a:ea typeface="+mn-ea"/>
              <a:cs typeface="+mn-cs"/>
            </a:rPr>
            <a:t>-axis. Make sure that your chart has an accurate title and axis labels.</a:t>
          </a:r>
        </a:p>
        <a:p>
          <a:r>
            <a:rPr lang="en-US" sz="1100" b="0" i="0">
              <a:solidFill>
                <a:schemeClr val="dk1"/>
              </a:solidFill>
              <a:effectLst/>
              <a:latin typeface="+mn-lt"/>
              <a:ea typeface="+mn-ea"/>
              <a:cs typeface="+mn-cs"/>
            </a:rPr>
            <a:t>Fit an exponential curve to these data. Display the equation for the trendline on the chart.</a:t>
          </a:r>
        </a:p>
        <a:p>
          <a:r>
            <a:rPr lang="en-US" sz="1100" b="0" i="0">
              <a:solidFill>
                <a:schemeClr val="dk1"/>
              </a:solidFill>
              <a:effectLst/>
              <a:latin typeface="+mn-lt"/>
              <a:ea typeface="+mn-ea"/>
              <a:cs typeface="+mn-cs"/>
            </a:rPr>
            <a:t>Create a new column that shows the percent growth starting from 1993. As a reminder, percent growth is determined by (new sales - prior sales)/ prior sales.  Format your answer as a percentage with one decimal. </a:t>
          </a:r>
        </a:p>
        <a:p>
          <a:endParaRPr lang="en-US" sz="1100"/>
        </a:p>
        <a:p>
          <a:r>
            <a:rPr lang="en-US" sz="1100" b="1" i="0">
              <a:solidFill>
                <a:schemeClr val="dk1"/>
              </a:solidFill>
              <a:effectLst/>
              <a:latin typeface="+mn-lt"/>
              <a:ea typeface="+mn-ea"/>
              <a:cs typeface="+mn-cs"/>
            </a:rPr>
            <a:t>Analysis </a:t>
          </a:r>
        </a:p>
        <a:p>
          <a:r>
            <a:rPr lang="en-US" sz="1100" b="1" i="0">
              <a:solidFill>
                <a:schemeClr val="dk1"/>
              </a:solidFill>
              <a:effectLst/>
              <a:latin typeface="+mn-lt"/>
              <a:ea typeface="+mn-ea"/>
              <a:cs typeface="+mn-cs"/>
            </a:rPr>
            <a:t>1.</a:t>
          </a:r>
        </a:p>
        <a:p>
          <a:r>
            <a:rPr lang="en-US" sz="1100" b="0" i="0">
              <a:solidFill>
                <a:schemeClr val="dk1"/>
              </a:solidFill>
              <a:effectLst/>
              <a:latin typeface="+mn-lt"/>
              <a:ea typeface="+mn-ea"/>
              <a:cs typeface="+mn-cs"/>
            </a:rPr>
            <a:t>Question 1</a:t>
          </a:r>
        </a:p>
        <a:p>
          <a:r>
            <a:rPr lang="en-US" sz="1100" b="0" i="0">
              <a:solidFill>
                <a:schemeClr val="dk1"/>
              </a:solidFill>
              <a:effectLst/>
              <a:latin typeface="+mn-lt"/>
              <a:ea typeface="+mn-ea"/>
              <a:cs typeface="+mn-cs"/>
            </a:rPr>
            <a:t>What is the average percent growth of the company since 1992?</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chemeClr val="dk1"/>
              </a:solidFill>
              <a:effectLst/>
              <a:latin typeface="+mn-lt"/>
              <a:ea typeface="+mn-ea"/>
              <a:cs typeface="+mn-cs"/>
            </a:rPr>
            <a:t>5.6%</a:t>
          </a:r>
        </a:p>
        <a:p>
          <a:r>
            <a:rPr lang="en-US" sz="1100" b="0" i="0">
              <a:solidFill>
                <a:schemeClr val="dk1"/>
              </a:solidFill>
              <a:effectLst/>
              <a:latin typeface="+mn-lt"/>
              <a:ea typeface="+mn-ea"/>
              <a:cs typeface="+mn-cs"/>
            </a:rPr>
            <a:t>4.6%    </a:t>
          </a:r>
          <a:r>
            <a:rPr lang="en-US" sz="1100" b="0" i="0">
              <a:solidFill>
                <a:srgbClr val="FF0000"/>
              </a:solidFill>
              <a:effectLst/>
              <a:latin typeface="+mn-lt"/>
              <a:ea typeface="+mn-ea"/>
              <a:cs typeface="+mn-cs"/>
            </a:rPr>
            <a:t>ANS: 4%</a:t>
          </a:r>
        </a:p>
        <a:p>
          <a:r>
            <a:rPr lang="en-US" sz="1100" b="0" i="0">
              <a:solidFill>
                <a:schemeClr val="dk1"/>
              </a:solidFill>
              <a:effectLst/>
              <a:latin typeface="+mn-lt"/>
              <a:ea typeface="+mn-ea"/>
              <a:cs typeface="+mn-cs"/>
            </a:rPr>
            <a:t>7.6%</a:t>
          </a:r>
        </a:p>
        <a:p>
          <a:r>
            <a:rPr lang="en-US" sz="1100" b="1" i="0">
              <a:solidFill>
                <a:schemeClr val="dk1"/>
              </a:solidFill>
              <a:effectLst/>
              <a:latin typeface="+mn-lt"/>
              <a:ea typeface="+mn-ea"/>
              <a:cs typeface="+mn-cs"/>
            </a:rPr>
            <a:t>2.</a:t>
          </a:r>
        </a:p>
        <a:p>
          <a:r>
            <a:rPr lang="en-US" sz="1100" b="0" i="0">
              <a:solidFill>
                <a:schemeClr val="dk1"/>
              </a:solidFill>
              <a:effectLst/>
              <a:latin typeface="+mn-lt"/>
              <a:ea typeface="+mn-ea"/>
              <a:cs typeface="+mn-cs"/>
            </a:rPr>
            <a:t>Question 2</a:t>
          </a:r>
        </a:p>
        <a:p>
          <a:r>
            <a:rPr lang="en-US" sz="1100" b="0" i="0">
              <a:solidFill>
                <a:schemeClr val="dk1"/>
              </a:solidFill>
              <a:effectLst/>
              <a:latin typeface="+mn-lt"/>
              <a:ea typeface="+mn-ea"/>
              <a:cs typeface="+mn-cs"/>
            </a:rPr>
            <a:t>Compute the mean absolute percentage error (MAPE) for the exponential curve.</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chemeClr val="dk1"/>
              </a:solidFill>
              <a:effectLst/>
              <a:latin typeface="+mn-lt"/>
              <a:ea typeface="+mn-ea"/>
              <a:cs typeface="+mn-cs"/>
            </a:rPr>
            <a:t>5.8%</a:t>
          </a:r>
        </a:p>
        <a:p>
          <a:r>
            <a:rPr lang="en-US" sz="1100" b="0" i="0">
              <a:solidFill>
                <a:schemeClr val="dk1"/>
              </a:solidFill>
              <a:effectLst/>
              <a:latin typeface="+mn-lt"/>
              <a:ea typeface="+mn-ea"/>
              <a:cs typeface="+mn-cs"/>
            </a:rPr>
            <a:t>4.8%        </a:t>
          </a:r>
          <a:r>
            <a:rPr lang="en-US" sz="1100" b="0" i="0">
              <a:solidFill>
                <a:srgbClr val="FF0000"/>
              </a:solidFill>
              <a:effectLst/>
              <a:latin typeface="+mn-lt"/>
              <a:ea typeface="+mn-ea"/>
              <a:cs typeface="+mn-cs"/>
            </a:rPr>
            <a:t>ANS 5%</a:t>
          </a:r>
        </a:p>
        <a:p>
          <a:r>
            <a:rPr lang="en-US" sz="1100" b="0" i="0">
              <a:solidFill>
                <a:schemeClr val="dk1"/>
              </a:solidFill>
              <a:effectLst/>
              <a:latin typeface="+mn-lt"/>
              <a:ea typeface="+mn-ea"/>
              <a:cs typeface="+mn-cs"/>
            </a:rPr>
            <a:t>7.8%</a:t>
          </a:r>
        </a:p>
        <a:p>
          <a:r>
            <a:rPr lang="en-US" sz="1100" b="1" i="0">
              <a:solidFill>
                <a:schemeClr val="dk1"/>
              </a:solidFill>
              <a:effectLst/>
              <a:latin typeface="+mn-lt"/>
              <a:ea typeface="+mn-ea"/>
              <a:cs typeface="+mn-cs"/>
            </a:rPr>
            <a:t>3.</a:t>
          </a:r>
        </a:p>
        <a:p>
          <a:r>
            <a:rPr lang="en-US" sz="1100" b="0" i="0">
              <a:solidFill>
                <a:schemeClr val="dk1"/>
              </a:solidFill>
              <a:effectLst/>
              <a:latin typeface="+mn-lt"/>
              <a:ea typeface="+mn-ea"/>
              <a:cs typeface="+mn-cs"/>
            </a:rPr>
            <a:t>Question 3</a:t>
          </a:r>
        </a:p>
        <a:p>
          <a:r>
            <a:rPr lang="en-US" sz="1100" b="0" i="0">
              <a:solidFill>
                <a:schemeClr val="dk1"/>
              </a:solidFill>
              <a:effectLst/>
              <a:latin typeface="+mn-lt"/>
              <a:ea typeface="+mn-ea"/>
              <a:cs typeface="+mn-cs"/>
            </a:rPr>
            <a:t>Using your exponential model, predict Total Adjusted Sales for 2025.</a:t>
          </a:r>
        </a:p>
        <a:p>
          <a:r>
            <a:rPr lang="en-US" sz="1100" b="0" i="0">
              <a:solidFill>
                <a:schemeClr val="dk1"/>
              </a:solidFill>
              <a:effectLst/>
              <a:latin typeface="+mn-lt"/>
              <a:ea typeface="+mn-ea"/>
              <a:cs typeface="+mn-cs"/>
            </a:rPr>
            <a:t>Round your answer to the nearest million dollars. (Recall that the numbers in the spreadsheet are in millions of dollars.)</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chemeClr val="dk1"/>
              </a:solidFill>
              <a:effectLst/>
              <a:latin typeface="+mn-lt"/>
              <a:ea typeface="+mn-ea"/>
              <a:cs typeface="+mn-cs"/>
            </a:rPr>
            <a:t>1 million dollars</a:t>
          </a:r>
        </a:p>
        <a:p>
          <a:r>
            <a:rPr lang="en-US" sz="1100" b="0" i="0">
              <a:solidFill>
                <a:schemeClr val="dk1"/>
              </a:solidFill>
              <a:effectLst/>
              <a:latin typeface="+mn-lt"/>
              <a:ea typeface="+mn-ea"/>
              <a:cs typeface="+mn-cs"/>
            </a:rPr>
            <a:t>39921953 million dollars</a:t>
          </a:r>
        </a:p>
        <a:p>
          <a:r>
            <a:rPr lang="en-US" sz="1100" b="0" i="0">
              <a:solidFill>
                <a:schemeClr val="dk1"/>
              </a:solidFill>
              <a:effectLst/>
              <a:latin typeface="+mn-lt"/>
              <a:ea typeface="+mn-ea"/>
              <a:cs typeface="+mn-cs"/>
            </a:rPr>
            <a:t>463504 million dollars</a:t>
          </a:r>
        </a:p>
        <a:p>
          <a:r>
            <a:rPr lang="en-US" sz="1100" b="0" i="0">
              <a:solidFill>
                <a:srgbClr val="FF0000"/>
              </a:solidFill>
              <a:effectLst/>
              <a:latin typeface="+mn-lt"/>
              <a:ea typeface="+mn-ea"/>
              <a:cs typeface="+mn-cs"/>
            </a:rPr>
            <a:t>682536 million dollars</a:t>
          </a:r>
        </a:p>
        <a:p>
          <a:r>
            <a:rPr lang="en-US" sz="1100" b="1" i="0">
              <a:solidFill>
                <a:schemeClr val="dk1"/>
              </a:solidFill>
              <a:effectLst/>
              <a:latin typeface="+mn-lt"/>
              <a:ea typeface="+mn-ea"/>
              <a:cs typeface="+mn-cs"/>
            </a:rPr>
            <a:t>4.</a:t>
          </a:r>
        </a:p>
        <a:p>
          <a:r>
            <a:rPr lang="en-US" sz="1100" b="0" i="0">
              <a:solidFill>
                <a:schemeClr val="dk1"/>
              </a:solidFill>
              <a:effectLst/>
              <a:latin typeface="+mn-lt"/>
              <a:ea typeface="+mn-ea"/>
              <a:cs typeface="+mn-cs"/>
            </a:rPr>
            <a:t>Question 4</a:t>
          </a:r>
        </a:p>
        <a:p>
          <a:r>
            <a:rPr lang="en-US" sz="1100" b="0" i="0">
              <a:solidFill>
                <a:schemeClr val="dk1"/>
              </a:solidFill>
              <a:effectLst/>
              <a:latin typeface="+mn-lt"/>
              <a:ea typeface="+mn-ea"/>
              <a:cs typeface="+mn-cs"/>
            </a:rPr>
            <a:t>Using your exponential model, predict Total Adjusted Sales for 2050.</a:t>
          </a:r>
        </a:p>
        <a:p>
          <a:r>
            <a:rPr lang="en-US" sz="1100" b="0" i="0">
              <a:solidFill>
                <a:schemeClr val="dk1"/>
              </a:solidFill>
              <a:effectLst/>
              <a:latin typeface="+mn-lt"/>
              <a:ea typeface="+mn-ea"/>
              <a:cs typeface="+mn-cs"/>
            </a:rPr>
            <a:t>Round your answer to the nearest million dollars.</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chemeClr val="dk1"/>
              </a:solidFill>
              <a:effectLst/>
              <a:latin typeface="+mn-lt"/>
              <a:ea typeface="+mn-ea"/>
              <a:cs typeface="+mn-cs"/>
            </a:rPr>
            <a:t>1,550,023,000,000 dollars</a:t>
          </a:r>
        </a:p>
        <a:p>
          <a:r>
            <a:rPr lang="en-US" sz="1100" b="0" i="0">
              <a:solidFill>
                <a:schemeClr val="dk1"/>
              </a:solidFill>
              <a:effectLst/>
              <a:latin typeface="+mn-lt"/>
              <a:ea typeface="+mn-ea"/>
              <a:cs typeface="+mn-cs"/>
            </a:rPr>
            <a:t>2,000,000 dollars</a:t>
          </a:r>
        </a:p>
        <a:p>
          <a:r>
            <a:rPr lang="en-US" sz="1100" b="0" i="0">
              <a:solidFill>
                <a:srgbClr val="FF0000"/>
              </a:solidFill>
              <a:effectLst/>
              <a:latin typeface="+mn-lt"/>
              <a:ea typeface="+mn-ea"/>
              <a:cs typeface="+mn-cs"/>
            </a:rPr>
            <a:t>1,999,827,000,000 dollars</a:t>
          </a:r>
        </a:p>
        <a:p>
          <a:r>
            <a:rPr lang="en-US" sz="1100" b="0" i="0">
              <a:solidFill>
                <a:schemeClr val="dk1"/>
              </a:solidFill>
              <a:effectLst/>
              <a:latin typeface="+mn-lt"/>
              <a:ea typeface="+mn-ea"/>
              <a:cs typeface="+mn-cs"/>
            </a:rPr>
            <a:t>1,675,411,000,000 dollars</a:t>
          </a:r>
        </a:p>
        <a:p>
          <a:r>
            <a:rPr lang="en-US" sz="1100" b="1" i="0">
              <a:solidFill>
                <a:schemeClr val="dk1"/>
              </a:solidFill>
              <a:effectLst/>
              <a:latin typeface="+mn-lt"/>
              <a:ea typeface="+mn-ea"/>
              <a:cs typeface="+mn-cs"/>
            </a:rPr>
            <a:t>5.</a:t>
          </a:r>
        </a:p>
        <a:p>
          <a:r>
            <a:rPr lang="en-US" sz="1100" b="0" i="0">
              <a:solidFill>
                <a:schemeClr val="dk1"/>
              </a:solidFill>
              <a:effectLst/>
              <a:latin typeface="+mn-lt"/>
              <a:ea typeface="+mn-ea"/>
              <a:cs typeface="+mn-cs"/>
            </a:rPr>
            <a:t>Question 5</a:t>
          </a:r>
        </a:p>
        <a:p>
          <a:r>
            <a:rPr lang="en-US" sz="1100" b="0" i="0">
              <a:solidFill>
                <a:schemeClr val="dk1"/>
              </a:solidFill>
              <a:effectLst/>
              <a:latin typeface="+mn-lt"/>
              <a:ea typeface="+mn-ea"/>
              <a:cs typeface="+mn-cs"/>
            </a:rPr>
            <a:t>Is the exponential model a good model for this data? Should it be used to model the growth of the company in the long term?</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rgbClr val="FF0000"/>
              </a:solidFill>
              <a:effectLst/>
              <a:latin typeface="+mn-lt"/>
              <a:ea typeface="+mn-ea"/>
              <a:cs typeface="+mn-cs"/>
            </a:rPr>
            <a:t>Yes, the exponential function can be used to reliably predict the growth of the company in the long term.</a:t>
          </a:r>
        </a:p>
        <a:p>
          <a:r>
            <a:rPr lang="en-US" sz="1100" b="0" i="0">
              <a:solidFill>
                <a:schemeClr val="dk1"/>
              </a:solidFill>
              <a:effectLst/>
              <a:latin typeface="+mn-lt"/>
              <a:ea typeface="+mn-ea"/>
              <a:cs typeface="+mn-cs"/>
            </a:rPr>
            <a:t>No, the exponential function should not be used to model the growth of the company in the long term.</a:t>
          </a:r>
        </a:p>
        <a:p>
          <a:endParaRPr lang="en-US" sz="1100"/>
        </a:p>
      </xdr:txBody>
    </xdr:sp>
    <xdr:clientData/>
  </xdr:twoCellAnchor>
  <xdr:twoCellAnchor>
    <xdr:from>
      <xdr:col>6</xdr:col>
      <xdr:colOff>202406</xdr:colOff>
      <xdr:row>0</xdr:row>
      <xdr:rowOff>9525</xdr:rowOff>
    </xdr:from>
    <xdr:to>
      <xdr:col>13</xdr:col>
      <xdr:colOff>523875</xdr:colOff>
      <xdr:row>15</xdr:row>
      <xdr:rowOff>154781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66675</xdr:colOff>
      <xdr:row>0</xdr:row>
      <xdr:rowOff>66676</xdr:rowOff>
    </xdr:from>
    <xdr:to>
      <xdr:col>22</xdr:col>
      <xdr:colOff>123825</xdr:colOff>
      <xdr:row>9</xdr:row>
      <xdr:rowOff>180976</xdr:rowOff>
    </xdr:to>
    <xdr:sp macro="" textlink="">
      <xdr:nvSpPr>
        <xdr:cNvPr id="2" name="TextBox 1">
          <a:extLst>
            <a:ext uri="{FF2B5EF4-FFF2-40B4-BE49-F238E27FC236}">
              <a16:creationId xmlns:a16="http://schemas.microsoft.com/office/drawing/2014/main" id="{CA6E5CFE-269D-31C2-CB51-1CDD05C4F92D}"/>
            </a:ext>
          </a:extLst>
        </xdr:cNvPr>
        <xdr:cNvSpPr txBox="1"/>
      </xdr:nvSpPr>
      <xdr:spPr>
        <a:xfrm>
          <a:off x="9191625" y="66676"/>
          <a:ext cx="49339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Scenario</a:t>
          </a:r>
        </a:p>
        <a:p>
          <a:r>
            <a:rPr lang="en-US" sz="1100"/>
            <a:t>A Nike factory in Hanover, MD, makes soccer balls and basketballs. A soccer ball takes 1.5 hours of machine time and 3 hours of a worker's time in its making while a basketball takes 3 hours of machine time and 1 hour of a worker's time. In a day, the factory can produce no more than 42 hours of machine time(total time across multiple machines) and 24 hours of worker's time. The profit on a soccer ball is $20 and the profit on a basketball is $10. The manager wants to maximize the daily profit.</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38100</xdr:colOff>
      <xdr:row>0</xdr:row>
      <xdr:rowOff>66674</xdr:rowOff>
    </xdr:from>
    <xdr:to>
      <xdr:col>23</xdr:col>
      <xdr:colOff>9525</xdr:colOff>
      <xdr:row>41</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448800" y="66674"/>
          <a:ext cx="7286625" cy="8191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Part 2: Toy Company</a:t>
          </a:r>
        </a:p>
        <a:p>
          <a:r>
            <a:rPr lang="en-US" sz="1100" b="0" i="0">
              <a:solidFill>
                <a:schemeClr val="dk1"/>
              </a:solidFill>
              <a:effectLst/>
              <a:latin typeface="+mn-lt"/>
              <a:ea typeface="+mn-ea"/>
              <a:cs typeface="+mn-cs"/>
            </a:rPr>
            <a:t>In the second part of the quiz, you will create a model for a possible new business.</a:t>
          </a:r>
        </a:p>
        <a:p>
          <a:r>
            <a:rPr lang="en-US" sz="1100" b="1" i="0">
              <a:solidFill>
                <a:schemeClr val="dk1"/>
              </a:solidFill>
              <a:effectLst/>
              <a:latin typeface="+mn-lt"/>
              <a:ea typeface="+mn-ea"/>
              <a:cs typeface="+mn-cs"/>
            </a:rPr>
            <a:t>Scenario</a:t>
          </a:r>
        </a:p>
        <a:p>
          <a:r>
            <a:rPr lang="en-US" sz="1100" b="0" i="0">
              <a:solidFill>
                <a:schemeClr val="dk1"/>
              </a:solidFill>
              <a:effectLst/>
              <a:latin typeface="+mn-lt"/>
              <a:ea typeface="+mn-ea"/>
              <a:cs typeface="+mn-cs"/>
            </a:rPr>
            <a:t>You are the product manager of a toy company thinking of launching a new product, the indoor fort building kit. Your critics say these are just overpriced cardboard boxes, but you know this product will be successful and you seek out initial investors.</a:t>
          </a:r>
        </a:p>
        <a:p>
          <a:r>
            <a:rPr lang="en-US" sz="1100" b="0" i="0">
              <a:solidFill>
                <a:schemeClr val="dk1"/>
              </a:solidFill>
              <a:effectLst/>
              <a:latin typeface="+mn-lt"/>
              <a:ea typeface="+mn-ea"/>
              <a:cs typeface="+mn-cs"/>
            </a:rPr>
            <a:t>At the start of year 1 (right now), you will incur a cost of $4 million to build and staff a production factory. In year 1, you expect to sell 80,000 kits at a unit price of $25 each. The price of $25 will remain unchanged through years 1 to 5. Unit sales are expected to grow by the same percentage (g) each year. During years 1 to 5, you incur two types of costs: variable costs and fixed SG&amp;A (selling, general, and administrative) costs. Each year, variable costs equal half of revenue. During year 1, SG&amp;A costs equal 40% of revenue. This percentage is assumed to drop 2% per year, so during year 2, SG&amp;A costs will equal 38% of revenue, and so on.</a:t>
          </a:r>
        </a:p>
        <a:p>
          <a:r>
            <a:rPr lang="en-US" sz="1100" b="0" i="0">
              <a:solidFill>
                <a:schemeClr val="dk1"/>
              </a:solidFill>
              <a:effectLst/>
              <a:latin typeface="+mn-lt"/>
              <a:ea typeface="+mn-ea"/>
              <a:cs typeface="+mn-cs"/>
            </a:rPr>
            <a:t>Your goal is to pay back the $4M investment by the end of year 5.</a:t>
          </a:r>
        </a:p>
        <a:p>
          <a:r>
            <a:rPr lang="en-US" sz="1100" b="1" i="0">
              <a:solidFill>
                <a:schemeClr val="dk1"/>
              </a:solidFill>
              <a:effectLst/>
              <a:latin typeface="+mn-lt"/>
              <a:ea typeface="+mn-ea"/>
              <a:cs typeface="+mn-cs"/>
            </a:rPr>
            <a:t>Model Set-Up</a:t>
          </a:r>
        </a:p>
        <a:p>
          <a:r>
            <a:rPr lang="en-US" sz="1100" b="0" i="0">
              <a:solidFill>
                <a:schemeClr val="dk1"/>
              </a:solidFill>
              <a:effectLst/>
              <a:latin typeface="+mn-lt"/>
              <a:ea typeface="+mn-ea"/>
              <a:cs typeface="+mn-cs"/>
            </a:rPr>
            <a:t>Build a spreadsheet with a table to model the revenue, costs, and profit for years 1 through 5.</a:t>
          </a:r>
        </a:p>
        <a:p>
          <a:r>
            <a:rPr lang="en-US" sz="1100" b="0" i="0">
              <a:solidFill>
                <a:schemeClr val="dk1"/>
              </a:solidFill>
              <a:effectLst/>
              <a:latin typeface="+mn-lt"/>
              <a:ea typeface="+mn-ea"/>
              <a:cs typeface="+mn-cs"/>
            </a:rPr>
            <a:t>Be sure to include a cell for the unknown yearly growth rate g. Color code this cell and set it to any number you’d like for now.</a:t>
          </a:r>
        </a:p>
        <a:p>
          <a:endParaRPr lang="en-US" sz="1100"/>
        </a:p>
        <a:p>
          <a:r>
            <a:rPr lang="en-US" sz="1100" b="1" i="0">
              <a:solidFill>
                <a:schemeClr val="dk1"/>
              </a:solidFill>
              <a:effectLst/>
              <a:latin typeface="+mn-lt"/>
              <a:ea typeface="+mn-ea"/>
              <a:cs typeface="+mn-cs"/>
            </a:rPr>
            <a:t>6.</a:t>
          </a:r>
        </a:p>
        <a:p>
          <a:r>
            <a:rPr lang="en-US" sz="1100" b="0" i="0">
              <a:solidFill>
                <a:schemeClr val="dk1"/>
              </a:solidFill>
              <a:effectLst/>
              <a:latin typeface="+mn-lt"/>
              <a:ea typeface="+mn-ea"/>
              <a:cs typeface="+mn-cs"/>
            </a:rPr>
            <a:t>Question 6</a:t>
          </a:r>
        </a:p>
        <a:p>
          <a:r>
            <a:rPr lang="en-US" sz="1100" b="0" i="0">
              <a:solidFill>
                <a:schemeClr val="dk1"/>
              </a:solidFill>
              <a:effectLst/>
              <a:latin typeface="+mn-lt"/>
              <a:ea typeface="+mn-ea"/>
              <a:cs typeface="+mn-cs"/>
            </a:rPr>
            <a:t>Consider the sum of the profits for years 1 through 5, ignoring the time value of money. </a:t>
          </a:r>
        </a:p>
        <a:p>
          <a:r>
            <a:rPr lang="en-US" sz="1100" b="0" i="0">
              <a:solidFill>
                <a:schemeClr val="dk1"/>
              </a:solidFill>
              <a:effectLst/>
              <a:latin typeface="+mn-lt"/>
              <a:ea typeface="+mn-ea"/>
              <a:cs typeface="+mn-cs"/>
            </a:rPr>
            <a:t>What annual percentage growth rate g is needed to pay back the plant cost by the end of year 5?</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chemeClr val="dk1"/>
              </a:solidFill>
              <a:effectLst/>
              <a:latin typeface="+mn-lt"/>
              <a:ea typeface="+mn-ea"/>
              <a:cs typeface="+mn-cs"/>
            </a:rPr>
            <a:t>48.8%</a:t>
          </a:r>
        </a:p>
        <a:p>
          <a:r>
            <a:rPr lang="en-US" sz="1100" b="0" i="0">
              <a:solidFill>
                <a:schemeClr val="dk1"/>
              </a:solidFill>
              <a:effectLst/>
              <a:latin typeface="+mn-lt"/>
              <a:ea typeface="+mn-ea"/>
              <a:cs typeface="+mn-cs"/>
            </a:rPr>
            <a:t>82.6%</a:t>
          </a:r>
        </a:p>
        <a:p>
          <a:r>
            <a:rPr lang="en-US" sz="1100" b="0" i="0">
              <a:solidFill>
                <a:srgbClr val="FF0000"/>
              </a:solidFill>
              <a:effectLst/>
              <a:latin typeface="+mn-lt"/>
              <a:ea typeface="+mn-ea"/>
              <a:cs typeface="+mn-cs"/>
            </a:rPr>
            <a:t>73.4%</a:t>
          </a:r>
        </a:p>
        <a:p>
          <a:r>
            <a:rPr lang="en-US" sz="1100" b="0" i="0">
              <a:solidFill>
                <a:schemeClr val="dk1"/>
              </a:solidFill>
              <a:effectLst/>
              <a:latin typeface="+mn-lt"/>
              <a:ea typeface="+mn-ea"/>
              <a:cs typeface="+mn-cs"/>
            </a:rPr>
            <a:t>21.9%</a:t>
          </a:r>
        </a:p>
        <a:p>
          <a:r>
            <a:rPr lang="en-US" sz="1100" b="1" i="0">
              <a:solidFill>
                <a:schemeClr val="dk1"/>
              </a:solidFill>
              <a:effectLst/>
              <a:latin typeface="+mn-lt"/>
              <a:ea typeface="+mn-ea"/>
              <a:cs typeface="+mn-cs"/>
            </a:rPr>
            <a:t>7.</a:t>
          </a:r>
        </a:p>
        <a:p>
          <a:r>
            <a:rPr lang="en-US" sz="1100" b="0" i="0">
              <a:solidFill>
                <a:schemeClr val="dk1"/>
              </a:solidFill>
              <a:effectLst/>
              <a:latin typeface="+mn-lt"/>
              <a:ea typeface="+mn-ea"/>
              <a:cs typeface="+mn-cs"/>
            </a:rPr>
            <a:t>Question 7</a:t>
          </a:r>
        </a:p>
        <a:p>
          <a:r>
            <a:rPr lang="en-US" sz="1100" b="0" i="0">
              <a:solidFill>
                <a:schemeClr val="dk1"/>
              </a:solidFill>
              <a:effectLst/>
              <a:latin typeface="+mn-lt"/>
              <a:ea typeface="+mn-ea"/>
              <a:cs typeface="+mn-cs"/>
            </a:rPr>
            <a:t>Now, use a discount rate of 5% to compute the net present value (NPV) of the cash flows for years 1 through 5, assuming the cash inflows will occur at the end of each year.</a:t>
          </a:r>
        </a:p>
        <a:p>
          <a:r>
            <a:rPr lang="en-US" sz="1100" b="0" i="0">
              <a:solidFill>
                <a:schemeClr val="dk1"/>
              </a:solidFill>
              <a:effectLst/>
              <a:latin typeface="+mn-lt"/>
              <a:ea typeface="+mn-ea"/>
              <a:cs typeface="+mn-cs"/>
            </a:rPr>
            <a:t>Taking the time value of money into consideration, what annual percentage growth rate g is needed to pay back the plant cost by the end of year 5?</a:t>
          </a:r>
        </a:p>
        <a:p>
          <a:r>
            <a:rPr lang="en-US" sz="1100" b="0" i="0">
              <a:solidFill>
                <a:schemeClr val="dk1"/>
              </a:solidFill>
              <a:effectLst/>
              <a:latin typeface="+mn-lt"/>
              <a:ea typeface="+mn-ea"/>
              <a:cs typeface="+mn-cs"/>
            </a:rPr>
            <a:t>Status: [object Object]</a:t>
          </a:r>
        </a:p>
        <a:p>
          <a:r>
            <a:rPr lang="en-US" sz="1100" b="0" i="0">
              <a:solidFill>
                <a:schemeClr val="dk1"/>
              </a:solidFill>
              <a:effectLst/>
              <a:latin typeface="+mn-lt"/>
              <a:ea typeface="+mn-ea"/>
              <a:cs typeface="+mn-cs"/>
            </a:rPr>
            <a:t>1 point</a:t>
          </a:r>
        </a:p>
        <a:p>
          <a:r>
            <a:rPr lang="en-US" sz="1100" b="0" i="0">
              <a:solidFill>
                <a:schemeClr val="dk1"/>
              </a:solidFill>
              <a:effectLst/>
              <a:latin typeface="+mn-lt"/>
              <a:ea typeface="+mn-ea"/>
              <a:cs typeface="+mn-cs"/>
            </a:rPr>
            <a:t>98.4%</a:t>
          </a:r>
        </a:p>
        <a:p>
          <a:r>
            <a:rPr lang="en-US" sz="1100" b="0" i="0">
              <a:solidFill>
                <a:schemeClr val="dk1"/>
              </a:solidFill>
              <a:effectLst/>
              <a:latin typeface="+mn-lt"/>
              <a:ea typeface="+mn-ea"/>
              <a:cs typeface="+mn-cs"/>
            </a:rPr>
            <a:t>67.3%</a:t>
          </a:r>
        </a:p>
        <a:p>
          <a:r>
            <a:rPr lang="en-US" sz="1100" b="0" i="0">
              <a:solidFill>
                <a:schemeClr val="dk1"/>
              </a:solidFill>
              <a:effectLst/>
              <a:latin typeface="+mn-lt"/>
              <a:ea typeface="+mn-ea"/>
              <a:cs typeface="+mn-cs"/>
            </a:rPr>
            <a:t>107.1%</a:t>
          </a:r>
        </a:p>
        <a:p>
          <a:r>
            <a:rPr lang="en-US" sz="1100" b="0" i="0">
              <a:solidFill>
                <a:srgbClr val="FF0000"/>
              </a:solidFill>
              <a:effectLst/>
              <a:latin typeface="+mn-lt"/>
              <a:ea typeface="+mn-ea"/>
              <a:cs typeface="+mn-cs"/>
            </a:rPr>
            <a:t>58.9%</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371475</xdr:colOff>
      <xdr:row>0</xdr:row>
      <xdr:rowOff>276225</xdr:rowOff>
    </xdr:from>
    <xdr:to>
      <xdr:col>21</xdr:col>
      <xdr:colOff>104775</xdr:colOff>
      <xdr:row>10</xdr:row>
      <xdr:rowOff>66676</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53350" y="276225"/>
          <a:ext cx="7048500" cy="1800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0" i="0">
              <a:solidFill>
                <a:srgbClr val="1F1F1F"/>
              </a:solidFill>
              <a:effectLst/>
              <a:latin typeface="var(--cds-font-family-source-sans-pro)"/>
            </a:rPr>
            <a: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a:t>
          </a:r>
        </a:p>
        <a:p>
          <a:pPr algn="l">
            <a:buFont typeface="+mj-lt"/>
            <a:buAutoNum type="arabicPeriod"/>
          </a:pPr>
          <a:r>
            <a:rPr lang="en-US" b="0" i="0">
              <a:solidFill>
                <a:srgbClr val="1F1F1F"/>
              </a:solidFill>
              <a:effectLst/>
              <a:latin typeface="var(--cds-font-family-source-sans-pro)"/>
            </a:rPr>
            <a:t>How many ads of each type should be used?</a:t>
          </a:r>
          <a:r>
            <a:rPr lang="en-US" sz="1600" b="0" i="0">
              <a:solidFill>
                <a:srgbClr val="1F1F1F"/>
              </a:solidFill>
              <a:effectLst/>
              <a:latin typeface="var(--cds-font-family-source-sans-pro)"/>
            </a:rPr>
            <a:t>175</a:t>
          </a:r>
          <a:r>
            <a:rPr lang="en-US" b="0" i="0">
              <a:solidFill>
                <a:srgbClr val="1F1F1F"/>
              </a:solidFill>
              <a:effectLst/>
              <a:latin typeface="var(--cds-font-family-source-sans-pro)"/>
            </a:rPr>
            <a:t> </a:t>
          </a:r>
        </a:p>
        <a:p>
          <a:pPr algn="l">
            <a:buFont typeface="+mj-lt"/>
            <a:buAutoNum type="arabicPeriod"/>
          </a:pPr>
          <a:r>
            <a:rPr lang="en-US" b="0" i="0">
              <a:solidFill>
                <a:srgbClr val="1F1F1F"/>
              </a:solidFill>
              <a:effectLst/>
              <a:latin typeface="var(--cds-font-family-source-sans-pro)"/>
            </a:rPr>
            <a:t>How many people will be reached?   595,000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28575</xdr:colOff>
      <xdr:row>0</xdr:row>
      <xdr:rowOff>66675</xdr:rowOff>
    </xdr:from>
    <xdr:to>
      <xdr:col>21</xdr:col>
      <xdr:colOff>209550</xdr:colOff>
      <xdr:row>19</xdr:row>
      <xdr:rowOff>38100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9239250" y="66675"/>
          <a:ext cx="5057775"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Scenario</a:t>
          </a:r>
        </a:p>
        <a:p>
          <a:r>
            <a:rPr lang="en-US" sz="1100"/>
            <a: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Each XP requires six hours for assembling and two hours for testing. PC Tech wants to know how many of each model it should produce (assemble and test) to maximize its net profit, but it cannot use more labor hours that are available, and it does not want to produce more than it can sell. </a:t>
          </a:r>
        </a:p>
        <a:p>
          <a:endParaRPr lang="en-US" sz="1100"/>
        </a:p>
      </xdr:txBody>
    </xdr:sp>
    <xdr:clientData/>
  </xdr:twoCellAnchor>
  <xdr:twoCellAnchor>
    <xdr:from>
      <xdr:col>3</xdr:col>
      <xdr:colOff>57150</xdr:colOff>
      <xdr:row>3</xdr:row>
      <xdr:rowOff>76200</xdr:rowOff>
    </xdr:from>
    <xdr:to>
      <xdr:col>3</xdr:col>
      <xdr:colOff>190500</xdr:colOff>
      <xdr:row>3</xdr:row>
      <xdr:rowOff>85725</xdr:rowOff>
    </xdr:to>
    <xdr:cxnSp macro="">
      <xdr:nvCxnSpPr>
        <xdr:cNvPr id="4" name="Straight Arrow Connector 3">
          <a:extLst>
            <a:ext uri="{FF2B5EF4-FFF2-40B4-BE49-F238E27FC236}">
              <a16:creationId xmlns:a16="http://schemas.microsoft.com/office/drawing/2014/main" id="{00000000-0008-0000-0500-000004000000}"/>
            </a:ext>
          </a:extLst>
        </xdr:cNvPr>
        <xdr:cNvCxnSpPr/>
      </xdr:nvCxnSpPr>
      <xdr:spPr>
        <a:xfrm flipH="1">
          <a:off x="3171825" y="723900"/>
          <a:ext cx="1333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180975</xdr:colOff>
      <xdr:row>0</xdr:row>
      <xdr:rowOff>161925</xdr:rowOff>
    </xdr:from>
    <xdr:to>
      <xdr:col>20</xdr:col>
      <xdr:colOff>266700</xdr:colOff>
      <xdr:row>18</xdr:row>
      <xdr:rowOff>9525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8105775" y="161925"/>
          <a:ext cx="4352925"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Scenario</a:t>
          </a:r>
        </a:p>
        <a:p>
          <a:r>
            <a:rPr lang="en-US" sz="1100"/>
            <a:t>Tectona Furniture Corporation manufactures outdoor furniture. Their two main products are benches and tables, both made of teak wood.</a:t>
          </a:r>
        </a:p>
        <a:p>
          <a:r>
            <a:rPr lang="en-US" sz="1100"/>
            <a:t>The firm has two main resources:  its carpenters (labor force) and a supply of teak for use in the furniture. During the next production cycle, 1,250 hours of labor are available under a union agreement. The firm also has a stock of 3,600 board feet of teak lumber. Each bench that Tectona produces requires 4 labor hours and 9 board feet of teak; each picnic table takes 6 labor hours and 36 board feet of teak. Completed benches will yield a profit of $12 each, and tables will result in a profit of $20 each.</a:t>
          </a:r>
        </a:p>
        <a:p>
          <a:r>
            <a:rPr lang="en-US" sz="1100"/>
            <a:t>As a consultant for Tectona Furniture Corporation, you are tasked with creating a spreadsheet model to help the company obtain the maximum profit during the next production cycle.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409575</xdr:colOff>
      <xdr:row>0</xdr:row>
      <xdr:rowOff>0</xdr:rowOff>
    </xdr:from>
    <xdr:to>
      <xdr:col>20</xdr:col>
      <xdr:colOff>485775</xdr:colOff>
      <xdr:row>29</xdr:row>
      <xdr:rowOff>38100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239500" y="0"/>
          <a:ext cx="4343400" cy="564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i="0">
              <a:solidFill>
                <a:srgbClr val="1F1F1F"/>
              </a:solidFill>
              <a:effectLst/>
              <a:latin typeface="var(--cds-font-family-source-sans-pro)"/>
            </a:rPr>
            <a:t>Scenario</a:t>
          </a:r>
        </a:p>
        <a:p>
          <a:pPr algn="l"/>
          <a:r>
            <a:rPr lang="en-US" b="0" i="0">
              <a:solidFill>
                <a:srgbClr val="1F1F1F"/>
              </a:solidFill>
              <a:effectLst/>
              <a:latin typeface="var(--cds-font-family-source-sans-pro)"/>
            </a:rPr>
            <a:t>A brokerage firm has been instructed by a client to invest $250,000. The client requests the firm select whatever stocks and bonds they believe are well-rated, but with the following guidelines:</a:t>
          </a:r>
        </a:p>
        <a:p>
          <a:pPr algn="l">
            <a:buFont typeface="Arial" panose="020B0604020202020204" pitchFamily="34" charset="0"/>
            <a:buChar char="•"/>
          </a:pPr>
          <a:r>
            <a:rPr lang="en-US" b="0" i="0">
              <a:solidFill>
                <a:srgbClr val="1F1F1F"/>
              </a:solidFill>
              <a:effectLst/>
              <a:latin typeface="var(--cds-font-family-source-sans-pro)"/>
            </a:rPr>
            <a:t>Municipal bonds constitute at least 20% of investment.</a:t>
          </a:r>
        </a:p>
        <a:p>
          <a:pPr algn="l">
            <a:buFont typeface="Arial" panose="020B0604020202020204" pitchFamily="34" charset="0"/>
            <a:buChar char="•"/>
          </a:pPr>
          <a:r>
            <a:rPr lang="en-US" b="0" i="0">
              <a:solidFill>
                <a:srgbClr val="1F1F1F"/>
              </a:solidFill>
              <a:effectLst/>
              <a:latin typeface="var(--cds-font-family-source-sans-pro)"/>
            </a:rPr>
            <a:t>At least 40% of the investment is placed in tech stocks.</a:t>
          </a:r>
        </a:p>
        <a:p>
          <a:pPr algn="l">
            <a:buFont typeface="Arial" panose="020B0604020202020204" pitchFamily="34" charset="0"/>
            <a:buChar char="•"/>
          </a:pPr>
          <a:r>
            <a:rPr lang="en-US" b="0" i="0">
              <a:solidFill>
                <a:srgbClr val="1F1F1F"/>
              </a:solidFill>
              <a:effectLst/>
              <a:latin typeface="var(--cds-font-family-source-sans-pro)"/>
            </a:rPr>
            <a:t>No more than 50% of the amount invested in municipal bonds should be high risk.</a:t>
          </a:r>
        </a:p>
        <a:p>
          <a:pPr algn="l"/>
          <a:r>
            <a:rPr lang="en-US" b="0" i="0">
              <a:solidFill>
                <a:srgbClr val="1F1F1F"/>
              </a:solidFill>
              <a:effectLst/>
              <a:latin typeface="var(--cds-font-family-source-sans-pro)"/>
            </a:rPr>
            <a:t>The table below lists the rate of return for five different investment options.</a:t>
          </a:r>
        </a:p>
        <a:p>
          <a:pPr algn="l"/>
          <a:r>
            <a:rPr lang="en-US" b="1" i="0">
              <a:solidFill>
                <a:srgbClr val="1F1F1F"/>
              </a:solidFill>
              <a:effectLst/>
              <a:latin typeface="var(--cds-font-family-source-sans-pro)"/>
            </a:rPr>
            <a:t>Investment</a:t>
          </a:r>
          <a:r>
            <a:rPr lang="en-US" b="1" i="0" baseline="0">
              <a:solidFill>
                <a:srgbClr val="1F1F1F"/>
              </a:solidFill>
              <a:effectLst/>
              <a:latin typeface="var(--cds-font-family-source-sans-pro)"/>
            </a:rPr>
            <a:t>                                 </a:t>
          </a:r>
          <a:r>
            <a:rPr lang="en-US" b="1" i="0">
              <a:solidFill>
                <a:srgbClr val="1F1F1F"/>
              </a:solidFill>
              <a:effectLst/>
              <a:latin typeface="var(--cds-font-family-source-sans-pro)"/>
            </a:rPr>
            <a:t>Rate of Return (%)</a:t>
          </a:r>
        </a:p>
        <a:p>
          <a:pPr algn="l" fontAlgn="t"/>
          <a:r>
            <a:rPr lang="en-US" b="0" i="0">
              <a:solidFill>
                <a:srgbClr val="1F1F1F"/>
              </a:solidFill>
              <a:effectLst/>
              <a:latin typeface="var(--cds-font-family-source-sans-pro)"/>
            </a:rPr>
            <a:t>L.A. Municipal Bond</a:t>
          </a:r>
          <a:r>
            <a:rPr lang="en-US" b="0" i="0" baseline="0">
              <a:solidFill>
                <a:srgbClr val="1F1F1F"/>
              </a:solidFill>
              <a:effectLst/>
              <a:latin typeface="var(--cds-font-family-source-sans-pro)"/>
            </a:rPr>
            <a:t>                         </a:t>
          </a:r>
          <a:r>
            <a:rPr lang="en-US" b="0" i="0">
              <a:solidFill>
                <a:srgbClr val="1F1F1F"/>
              </a:solidFill>
              <a:effectLst/>
              <a:latin typeface="var(--cds-font-family-source-sans-pro)"/>
            </a:rPr>
            <a:t>5.3</a:t>
          </a:r>
        </a:p>
        <a:p>
          <a:pPr algn="l" fontAlgn="t"/>
          <a:r>
            <a:rPr lang="en-US" b="0" i="0">
              <a:solidFill>
                <a:srgbClr val="1F1F1F"/>
              </a:solidFill>
              <a:effectLst/>
              <a:latin typeface="var(--cds-font-family-source-sans-pro)"/>
            </a:rPr>
            <a:t>Thompson Electronics, Inc.</a:t>
          </a:r>
          <a:r>
            <a:rPr lang="en-US" b="0" i="0" baseline="0">
              <a:solidFill>
                <a:srgbClr val="1F1F1F"/>
              </a:solidFill>
              <a:effectLst/>
              <a:latin typeface="var(--cds-font-family-source-sans-pro)"/>
            </a:rPr>
            <a:t>              </a:t>
          </a:r>
          <a:r>
            <a:rPr lang="en-US" b="0" i="0">
              <a:solidFill>
                <a:srgbClr val="1F1F1F"/>
              </a:solidFill>
              <a:effectLst/>
              <a:latin typeface="var(--cds-font-family-source-sans-pro)"/>
            </a:rPr>
            <a:t>6.8</a:t>
          </a:r>
        </a:p>
        <a:p>
          <a:pPr algn="l" fontAlgn="t"/>
          <a:r>
            <a:rPr lang="en-US" b="0" i="0">
              <a:solidFill>
                <a:srgbClr val="1F1F1F"/>
              </a:solidFill>
              <a:effectLst/>
              <a:latin typeface="var(--cds-font-family-source-sans-pro)"/>
            </a:rPr>
            <a:t>United Aerospace Corp.</a:t>
          </a:r>
          <a:r>
            <a:rPr lang="en-US" b="0" i="0" baseline="0">
              <a:solidFill>
                <a:srgbClr val="1F1F1F"/>
              </a:solidFill>
              <a:effectLst/>
              <a:latin typeface="var(--cds-font-family-source-sans-pro)"/>
            </a:rPr>
            <a:t>                   </a:t>
          </a:r>
          <a:r>
            <a:rPr lang="en-US" b="0" i="0">
              <a:solidFill>
                <a:srgbClr val="1F1F1F"/>
              </a:solidFill>
              <a:effectLst/>
              <a:latin typeface="var(--cds-font-family-source-sans-pro)"/>
            </a:rPr>
            <a:t>4.9</a:t>
          </a:r>
        </a:p>
        <a:p>
          <a:pPr algn="l" fontAlgn="t"/>
          <a:r>
            <a:rPr lang="en-US" b="0" i="0">
              <a:solidFill>
                <a:srgbClr val="1F1F1F"/>
              </a:solidFill>
              <a:effectLst/>
              <a:latin typeface="var(--cds-font-family-source-sans-pro)"/>
            </a:rPr>
            <a:t>Palmer Technologies</a:t>
          </a:r>
          <a:r>
            <a:rPr lang="en-US" b="0" i="0" baseline="0">
              <a:solidFill>
                <a:srgbClr val="1F1F1F"/>
              </a:solidFill>
              <a:effectLst/>
              <a:latin typeface="var(--cds-font-family-source-sans-pro)"/>
            </a:rPr>
            <a:t>                        </a:t>
          </a:r>
          <a:r>
            <a:rPr lang="en-US" b="0" i="0">
              <a:solidFill>
                <a:srgbClr val="1F1F1F"/>
              </a:solidFill>
              <a:effectLst/>
              <a:latin typeface="var(--cds-font-family-source-sans-pro)"/>
            </a:rPr>
            <a:t>8.4</a:t>
          </a:r>
        </a:p>
        <a:p>
          <a:pPr algn="l" fontAlgn="t"/>
          <a:r>
            <a:rPr lang="en-US" b="0" i="0">
              <a:solidFill>
                <a:srgbClr val="1F1F1F"/>
              </a:solidFill>
              <a:effectLst/>
              <a:latin typeface="var(--cds-font-family-source-sans-pro)"/>
            </a:rPr>
            <a:t>HDN Stock (high risk)</a:t>
          </a:r>
          <a:r>
            <a:rPr lang="en-US" b="0" i="0" baseline="0">
              <a:solidFill>
                <a:srgbClr val="1F1F1F"/>
              </a:solidFill>
              <a:effectLst/>
              <a:latin typeface="var(--cds-font-family-source-sans-pro)"/>
            </a:rPr>
            <a:t>                      </a:t>
          </a:r>
          <a:r>
            <a:rPr lang="en-US" b="0" i="0">
              <a:solidFill>
                <a:srgbClr val="1F1F1F"/>
              </a:solidFill>
              <a:effectLst/>
              <a:latin typeface="var(--cds-font-family-source-sans-pro)"/>
            </a:rPr>
            <a:t>11.8</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142875</xdr:colOff>
      <xdr:row>0</xdr:row>
      <xdr:rowOff>0</xdr:rowOff>
    </xdr:from>
    <xdr:to>
      <xdr:col>25</xdr:col>
      <xdr:colOff>133350</xdr:colOff>
      <xdr:row>19</xdr:row>
      <xdr:rowOff>171450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2115800" y="0"/>
          <a:ext cx="4867275"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1" i="0">
              <a:solidFill>
                <a:srgbClr val="0F1114"/>
              </a:solidFill>
              <a:effectLst/>
              <a:latin typeface="Source Sans Pro"/>
            </a:rPr>
            <a:t>Scenario</a:t>
          </a:r>
        </a:p>
        <a:p>
          <a:pPr algn="l"/>
          <a:r>
            <a:rPr lang="en-US" b="0" i="0">
              <a:solidFill>
                <a:srgbClr val="0F1114"/>
              </a:solidFill>
              <a:effectLst/>
              <a:latin typeface="Source Sans Pro"/>
            </a:rPr>
            <a:t>The Battery Park Stable feeds and houses the horses used to pull tourist-filled carriages through the streets of Charleston’s historic waterfront area. The stable owner, an ex-racehorse trainer, recognizes the need to set a nutritional diet for the horses in his care. At the same time, he would like to keep the overall daily cost of feed to a minimum.</a:t>
          </a:r>
        </a:p>
        <a:p>
          <a:pPr algn="l"/>
          <a:r>
            <a:rPr lang="en-US" b="0" i="0">
              <a:solidFill>
                <a:srgbClr val="0F1114"/>
              </a:solidFill>
              <a:effectLst/>
              <a:latin typeface="Source Sans Pro"/>
            </a:rPr>
            <a:t>The feed mixes available for the horses’ diet are an oat product, a highly enriched grain, and a mineral product. Each of these mixes contains a certain amount of five ingredients needed daily to keep the average horse healthy. The table below shows these minimum requirements, units of each ingredient per pound of feed mix, and costs for the three mixes.</a:t>
          </a:r>
        </a:p>
        <a:p>
          <a:r>
            <a:rPr lang="en-US" sz="1100"/>
            <a:t>In addition, the stable owner is aware that an overfed horse is a sluggish worker. Consequently, he determines that a total of 6 pounds of feed per day is the most that any horse needs to function properly.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200027</xdr:colOff>
      <xdr:row>0</xdr:row>
      <xdr:rowOff>47624</xdr:rowOff>
    </xdr:from>
    <xdr:to>
      <xdr:col>9</xdr:col>
      <xdr:colOff>504825</xdr:colOff>
      <xdr:row>15</xdr:row>
      <xdr:rowOff>95249</xdr:rowOff>
    </xdr:to>
    <xdr:sp macro="" textlink="">
      <xdr:nvSpPr>
        <xdr:cNvPr id="2" name="TextBox 1">
          <a:extLst>
            <a:ext uri="{FF2B5EF4-FFF2-40B4-BE49-F238E27FC236}">
              <a16:creationId xmlns:a16="http://schemas.microsoft.com/office/drawing/2014/main" id="{56D3CBCA-0B85-B170-3F82-7975EC0DB0DD}"/>
            </a:ext>
          </a:extLst>
        </xdr:cNvPr>
        <xdr:cNvSpPr txBox="1"/>
      </xdr:nvSpPr>
      <xdr:spPr>
        <a:xfrm>
          <a:off x="1371602" y="47624"/>
          <a:ext cx="5010148"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Busing Problem</a:t>
          </a:r>
        </a:p>
        <a:p>
          <a:r>
            <a:rPr lang="en-US" sz="1100" b="0" i="0">
              <a:solidFill>
                <a:schemeClr val="dk1"/>
              </a:solidFill>
              <a:effectLst/>
              <a:latin typeface="+mn-lt"/>
              <a:ea typeface="+mn-ea"/>
              <a:cs typeface="+mn-cs"/>
            </a:rPr>
            <a:t>In this final lesson, we will explore a linear programming problem with even more variables and constraints. Read the problem below carefully. If you’d like, take notes and start setting up a spreadsheet model of your own. Then, watch the next video in the course to see a solution. </a:t>
          </a:r>
        </a:p>
        <a:p>
          <a:r>
            <a:rPr lang="en-US" sz="1100" b="1" i="0">
              <a:solidFill>
                <a:schemeClr val="dk1"/>
              </a:solidFill>
              <a:effectLst/>
              <a:latin typeface="+mn-lt"/>
              <a:ea typeface="+mn-ea"/>
              <a:cs typeface="+mn-cs"/>
            </a:rPr>
            <a:t>Scenario</a:t>
          </a:r>
        </a:p>
        <a:p>
          <a:r>
            <a:rPr lang="en-US" sz="1100" b="0" i="0">
              <a:solidFill>
                <a:schemeClr val="dk1"/>
              </a:solidFill>
              <a:effectLst/>
              <a:latin typeface="+mn-lt"/>
              <a:ea typeface="+mn-ea"/>
              <a:cs typeface="+mn-cs"/>
            </a:rPr>
            <a:t>Johns Hopkins is setting up three Charter schools in Baltimore City: Kyoko HS, Devon HS, and Manny HS. Each high school has a capacity of 900 students. The Mayor hires your company to assign accepted students to these three new high schools.  Busses will be provided to students who live more than walking distance (defined as 1.5 miles) to the schools. Baltimore City has been partitioned into five neighborhoods: A, B, C, D and E.  Kyoko HS is in sector B, Devon HS is in sector C, and Manny HS is in sector E. If a student lives in a sector and is assigned to the high school in that sector, the student can walk to school and does not get a bus. All students must be assigned a school. The table below shows the distance (in miles) from each sector to each school. Minimize the total student miles travelled by bus. </a:t>
          </a:r>
        </a:p>
        <a:p>
          <a:endParaRPr lang="en-US" sz="1100"/>
        </a:p>
      </xdr:txBody>
    </xdr:sp>
    <xdr:clientData/>
  </xdr:twoCellAnchor>
  <xdr:twoCellAnchor>
    <xdr:from>
      <xdr:col>16</xdr:col>
      <xdr:colOff>552450</xdr:colOff>
      <xdr:row>18</xdr:row>
      <xdr:rowOff>66675</xdr:rowOff>
    </xdr:from>
    <xdr:to>
      <xdr:col>16</xdr:col>
      <xdr:colOff>1152525</xdr:colOff>
      <xdr:row>18</xdr:row>
      <xdr:rowOff>76200</xdr:rowOff>
    </xdr:to>
    <xdr:cxnSp macro="">
      <xdr:nvCxnSpPr>
        <xdr:cNvPr id="4" name="Straight Arrow Connector 3">
          <a:extLst>
            <a:ext uri="{FF2B5EF4-FFF2-40B4-BE49-F238E27FC236}">
              <a16:creationId xmlns:a16="http://schemas.microsoft.com/office/drawing/2014/main" id="{173EE6D6-72D2-5EBF-586E-07AC495CD96C}"/>
            </a:ext>
          </a:extLst>
        </xdr:cNvPr>
        <xdr:cNvCxnSpPr/>
      </xdr:nvCxnSpPr>
      <xdr:spPr>
        <a:xfrm flipH="1">
          <a:off x="12315825" y="3114675"/>
          <a:ext cx="600075" cy="952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0</xdr:colOff>
      <xdr:row>0</xdr:row>
      <xdr:rowOff>57151</xdr:rowOff>
    </xdr:from>
    <xdr:to>
      <xdr:col>27</xdr:col>
      <xdr:colOff>276225</xdr:colOff>
      <xdr:row>11</xdr:row>
      <xdr:rowOff>142876</xdr:rowOff>
    </xdr:to>
    <xdr:sp macro="" textlink="">
      <xdr:nvSpPr>
        <xdr:cNvPr id="2" name="TextBox 1">
          <a:extLst>
            <a:ext uri="{FF2B5EF4-FFF2-40B4-BE49-F238E27FC236}">
              <a16:creationId xmlns:a16="http://schemas.microsoft.com/office/drawing/2014/main" id="{D330AD0C-FD96-E59D-C261-AC623B765272}"/>
            </a:ext>
          </a:extLst>
        </xdr:cNvPr>
        <xdr:cNvSpPr txBox="1"/>
      </xdr:nvSpPr>
      <xdr:spPr>
        <a:xfrm>
          <a:off x="10477500" y="57151"/>
          <a:ext cx="8201025"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Scenario</a:t>
          </a:r>
        </a:p>
        <a:p>
          <a:r>
            <a:rPr lang="en-US" sz="1100"/>
            <a:t>A bus company believes that it will need the following number of bus drivers during each of the next five years: 60 drivers in year 1, 70 drivers in year 2, 50 drivers in year 3, 65 drivers in year 4; and 75 drivers in year 5.</a:t>
          </a:r>
        </a:p>
        <a:p>
          <a:r>
            <a:rPr lang="en-US" sz="1100"/>
            <a:t>At the beginning of each year, the bus company must decide how many new drivers to hire and how many current drivers to fire. It costs $4000 to hire a new driver and $2000 to fire a current driver. A driver's salary is $10,000 per year.</a:t>
          </a:r>
        </a:p>
        <a:p>
          <a:r>
            <a:rPr lang="en-US" sz="1100"/>
            <a:t>At the beginning of year 1, the company has 50 drivers. A driver hired at the beginning of a year can be used to meet the current year's requirements and is paid full salary for the current year.</a:t>
          </a:r>
        </a:p>
        <a:p>
          <a:r>
            <a:rPr lang="en-US" sz="1100"/>
            <a:t>As a consultant for the bus company, you have been asked to determine how to minimize the bus company's total costs (which include salary, hiring, and firing costs) over the next five years.</a:t>
          </a:r>
        </a:p>
        <a:p>
          <a:endParaRPr lang="en-US" sz="1100"/>
        </a:p>
      </xdr:txBody>
    </xdr:sp>
    <xdr:clientData/>
  </xdr:twoCellAnchor>
  <xdr:twoCellAnchor>
    <xdr:from>
      <xdr:col>5</xdr:col>
      <xdr:colOff>428625</xdr:colOff>
      <xdr:row>6</xdr:row>
      <xdr:rowOff>114300</xdr:rowOff>
    </xdr:from>
    <xdr:to>
      <xdr:col>9</xdr:col>
      <xdr:colOff>361950</xdr:colOff>
      <xdr:row>12</xdr:row>
      <xdr:rowOff>161925</xdr:rowOff>
    </xdr:to>
    <xdr:sp macro="" textlink="">
      <xdr:nvSpPr>
        <xdr:cNvPr id="3" name="Rectangle 2">
          <a:extLst>
            <a:ext uri="{FF2B5EF4-FFF2-40B4-BE49-F238E27FC236}">
              <a16:creationId xmlns:a16="http://schemas.microsoft.com/office/drawing/2014/main" id="{C7FC3D43-9D7A-FF17-48B4-E32D3D61ADFE}"/>
            </a:ext>
          </a:extLst>
        </xdr:cNvPr>
        <xdr:cNvSpPr/>
      </xdr:nvSpPr>
      <xdr:spPr>
        <a:xfrm>
          <a:off x="5419725" y="1362075"/>
          <a:ext cx="2371725" cy="1190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wrong answer</a:t>
          </a:r>
        </a:p>
      </xdr:txBody>
    </xdr:sp>
    <xdr:clientData/>
  </xdr:twoCellAnchor>
  <xdr:twoCellAnchor editAs="oneCell">
    <xdr:from>
      <xdr:col>14</xdr:col>
      <xdr:colOff>169904</xdr:colOff>
      <xdr:row>13</xdr:row>
      <xdr:rowOff>9525</xdr:rowOff>
    </xdr:from>
    <xdr:to>
      <xdr:col>20</xdr:col>
      <xdr:colOff>18130</xdr:colOff>
      <xdr:row>26</xdr:row>
      <xdr:rowOff>18397</xdr:rowOff>
    </xdr:to>
    <xdr:pic>
      <xdr:nvPicPr>
        <xdr:cNvPr id="4" name="Picture 3">
          <a:extLst>
            <a:ext uri="{FF2B5EF4-FFF2-40B4-BE49-F238E27FC236}">
              <a16:creationId xmlns:a16="http://schemas.microsoft.com/office/drawing/2014/main" id="{668D6F30-6649-421A-9F33-38FED9E335DB}"/>
            </a:ext>
          </a:extLst>
        </xdr:cNvPr>
        <xdr:cNvPicPr>
          <a:picLocks noChangeAspect="1"/>
        </xdr:cNvPicPr>
      </xdr:nvPicPr>
      <xdr:blipFill>
        <a:blip xmlns:r="http://schemas.openxmlformats.org/officeDocument/2006/relationships" r:embed="rId1"/>
        <a:stretch>
          <a:fillRect/>
        </a:stretch>
      </xdr:blipFill>
      <xdr:spPr>
        <a:xfrm>
          <a:off x="10647404" y="2590800"/>
          <a:ext cx="3505826" cy="24853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
  <sheetViews>
    <sheetView topLeftCell="K13" zoomScaleNormal="100" workbookViewId="0">
      <selection activeCell="H62" sqref="H62"/>
    </sheetView>
  </sheetViews>
  <sheetFormatPr defaultRowHeight="15" x14ac:dyDescent="0.25"/>
  <cols>
    <col min="1" max="1" width="21" bestFit="1" customWidth="1"/>
    <col min="3" max="3" width="9.140625" style="2" customWidth="1"/>
    <col min="4" max="4" width="45" style="1" bestFit="1" customWidth="1"/>
    <col min="5" max="5" width="14.85546875" bestFit="1" customWidth="1"/>
    <col min="8" max="8" width="7.85546875" customWidth="1"/>
    <col min="9" max="9" width="34.7109375" bestFit="1" customWidth="1"/>
    <col min="10" max="10" width="11.5703125" customWidth="1"/>
    <col min="11" max="12" width="11.140625" customWidth="1"/>
    <col min="13" max="13" width="11.5703125" bestFit="1" customWidth="1"/>
    <col min="14" max="14" width="6.42578125" customWidth="1"/>
    <col min="15" max="15" width="11" customWidth="1"/>
  </cols>
  <sheetData>
    <row r="1" spans="1:5" ht="26.25" x14ac:dyDescent="0.4">
      <c r="A1" s="17" t="s">
        <v>23</v>
      </c>
      <c r="B1" s="4" t="s">
        <v>2</v>
      </c>
      <c r="C1" s="4" t="s">
        <v>1</v>
      </c>
      <c r="D1" s="5" t="s">
        <v>20</v>
      </c>
      <c r="E1" s="5" t="s">
        <v>3</v>
      </c>
    </row>
    <row r="2" spans="1:5" x14ac:dyDescent="0.25">
      <c r="B2" s="6">
        <v>1</v>
      </c>
      <c r="C2" s="7">
        <v>1992</v>
      </c>
      <c r="D2" s="8">
        <v>150781.16666666666</v>
      </c>
      <c r="E2" s="6">
        <v>0</v>
      </c>
    </row>
    <row r="3" spans="1:5" x14ac:dyDescent="0.25">
      <c r="B3" s="6">
        <v>2</v>
      </c>
      <c r="C3" s="9">
        <v>1993</v>
      </c>
      <c r="D3" s="8">
        <v>161696.25</v>
      </c>
      <c r="E3" s="11">
        <f>ABS((D3-D2)/D2)</f>
        <v>7.2390229991146179E-2</v>
      </c>
    </row>
    <row r="4" spans="1:5" x14ac:dyDescent="0.25">
      <c r="B4" s="6">
        <v>3</v>
      </c>
      <c r="C4" s="9">
        <v>1994</v>
      </c>
      <c r="D4" s="8">
        <v>175688.83333333334</v>
      </c>
      <c r="E4" s="11">
        <f t="shared" ref="E4:E21" si="0">ABS((D4-D3)/D3)</f>
        <v>8.6536226618325052E-2</v>
      </c>
    </row>
    <row r="5" spans="1:5" x14ac:dyDescent="0.25">
      <c r="B5" s="6">
        <v>4</v>
      </c>
      <c r="C5" s="9">
        <v>1995</v>
      </c>
      <c r="D5" s="8">
        <v>185437.25</v>
      </c>
      <c r="E5" s="11">
        <f t="shared" si="0"/>
        <v>5.5486831358092327E-2</v>
      </c>
    </row>
    <row r="6" spans="1:5" x14ac:dyDescent="0.25">
      <c r="B6" s="6">
        <v>5</v>
      </c>
      <c r="C6" s="9">
        <v>1996</v>
      </c>
      <c r="D6" s="8">
        <v>196728.16666666666</v>
      </c>
      <c r="E6" s="11">
        <f t="shared" si="0"/>
        <v>6.0888072200524203E-2</v>
      </c>
    </row>
    <row r="7" spans="1:5" x14ac:dyDescent="0.25">
      <c r="B7" s="6">
        <v>6</v>
      </c>
      <c r="C7" s="9">
        <v>1997</v>
      </c>
      <c r="D7" s="8">
        <v>206334.08333333334</v>
      </c>
      <c r="E7" s="11">
        <f t="shared" si="0"/>
        <v>4.8828374855659648E-2</v>
      </c>
    </row>
    <row r="8" spans="1:5" x14ac:dyDescent="0.25">
      <c r="B8" s="6">
        <v>7</v>
      </c>
      <c r="C8" s="9">
        <v>1998</v>
      </c>
      <c r="D8" s="8">
        <v>215657.66666666666</v>
      </c>
      <c r="E8" s="11">
        <f t="shared" si="0"/>
        <v>4.5186830904087892E-2</v>
      </c>
    </row>
    <row r="9" spans="1:5" x14ac:dyDescent="0.25">
      <c r="B9" s="6">
        <v>8</v>
      </c>
      <c r="C9" s="9">
        <v>1999</v>
      </c>
      <c r="D9" s="8">
        <v>233872</v>
      </c>
      <c r="E9" s="11">
        <f t="shared" si="0"/>
        <v>8.4459475124927977E-2</v>
      </c>
    </row>
    <row r="10" spans="1:5" x14ac:dyDescent="0.25">
      <c r="B10" s="6">
        <v>9</v>
      </c>
      <c r="C10" s="9">
        <v>2000</v>
      </c>
      <c r="D10" s="8">
        <v>248748.25</v>
      </c>
      <c r="E10" s="11">
        <f t="shared" si="0"/>
        <v>6.3608512348635154E-2</v>
      </c>
    </row>
    <row r="11" spans="1:5" x14ac:dyDescent="0.25">
      <c r="B11" s="6">
        <v>10</v>
      </c>
      <c r="C11" s="9">
        <v>2001</v>
      </c>
      <c r="D11" s="8">
        <v>255663.75</v>
      </c>
      <c r="E11" s="11">
        <f t="shared" si="0"/>
        <v>2.7801200611461588E-2</v>
      </c>
    </row>
    <row r="12" spans="1:5" x14ac:dyDescent="0.25">
      <c r="B12" s="6">
        <v>11</v>
      </c>
      <c r="C12" s="9">
        <v>2002</v>
      </c>
      <c r="D12" s="8">
        <v>261272.41666666666</v>
      </c>
      <c r="E12" s="11">
        <f t="shared" si="0"/>
        <v>2.1937668780445632E-2</v>
      </c>
    </row>
    <row r="13" spans="1:5" x14ac:dyDescent="0.25">
      <c r="B13" s="6">
        <v>12</v>
      </c>
      <c r="C13" s="9">
        <v>2003</v>
      </c>
      <c r="D13" s="8">
        <v>272232.5</v>
      </c>
      <c r="E13" s="11">
        <f t="shared" si="0"/>
        <v>4.1948872648567039E-2</v>
      </c>
    </row>
    <row r="14" spans="1:5" x14ac:dyDescent="0.25">
      <c r="B14" s="6">
        <v>13</v>
      </c>
      <c r="C14" s="9">
        <v>2004</v>
      </c>
      <c r="D14" s="8">
        <v>288987.5</v>
      </c>
      <c r="E14" s="11">
        <f t="shared" si="0"/>
        <v>6.154665589156328E-2</v>
      </c>
    </row>
    <row r="15" spans="1:5" x14ac:dyDescent="0.25">
      <c r="B15" s="6">
        <v>14</v>
      </c>
      <c r="C15" s="9">
        <v>2005</v>
      </c>
      <c r="D15" s="8">
        <v>307826.08333333331</v>
      </c>
      <c r="E15" s="11">
        <f t="shared" si="0"/>
        <v>6.5188229017979368E-2</v>
      </c>
    </row>
    <row r="16" spans="1:5" x14ac:dyDescent="0.25">
      <c r="B16" s="6">
        <v>15</v>
      </c>
      <c r="C16" s="9">
        <v>2006</v>
      </c>
      <c r="D16" s="8">
        <v>323823.08333333331</v>
      </c>
      <c r="E16" s="11">
        <f t="shared" si="0"/>
        <v>5.1967655978903675E-2</v>
      </c>
    </row>
    <row r="17" spans="2:15" x14ac:dyDescent="0.25">
      <c r="B17" s="6">
        <v>16</v>
      </c>
      <c r="C17" s="9">
        <v>2007</v>
      </c>
      <c r="D17" s="8">
        <v>334008</v>
      </c>
      <c r="E17" s="11">
        <f t="shared" si="0"/>
        <v>3.1452102060873323E-2</v>
      </c>
    </row>
    <row r="18" spans="2:15" x14ac:dyDescent="0.25">
      <c r="B18" s="6">
        <v>17</v>
      </c>
      <c r="C18" s="9">
        <v>2008</v>
      </c>
      <c r="D18" s="8">
        <v>328780.33333333331</v>
      </c>
      <c r="E18" s="11">
        <f t="shared" si="0"/>
        <v>1.5651321724829005E-2</v>
      </c>
    </row>
    <row r="19" spans="2:15" x14ac:dyDescent="0.25">
      <c r="B19" s="6">
        <v>18</v>
      </c>
      <c r="C19" s="9">
        <v>2009</v>
      </c>
      <c r="D19" s="8">
        <v>303288.91666666669</v>
      </c>
      <c r="E19" s="11">
        <f t="shared" si="0"/>
        <v>7.7533277030965853E-2</v>
      </c>
    </row>
    <row r="20" spans="2:15" x14ac:dyDescent="0.25">
      <c r="B20" s="6">
        <v>19</v>
      </c>
      <c r="C20" s="9">
        <v>2010</v>
      </c>
      <c r="D20" s="8">
        <v>323964.16666666669</v>
      </c>
      <c r="E20" s="11">
        <f t="shared" si="0"/>
        <v>6.8170146892388359E-2</v>
      </c>
    </row>
    <row r="21" spans="2:15" x14ac:dyDescent="0.25">
      <c r="B21" s="6">
        <v>20</v>
      </c>
      <c r="C21" s="9">
        <v>2011</v>
      </c>
      <c r="D21" s="8">
        <v>349717.75</v>
      </c>
      <c r="E21" s="11">
        <f t="shared" si="0"/>
        <v>7.949516021576454E-2</v>
      </c>
      <c r="H21" s="12" t="s">
        <v>4</v>
      </c>
      <c r="I21" s="12"/>
      <c r="J21" s="12" t="s">
        <v>6</v>
      </c>
      <c r="K21" s="12"/>
      <c r="L21" s="12" t="s">
        <v>5</v>
      </c>
      <c r="M21" s="6"/>
    </row>
    <row r="22" spans="2:15" x14ac:dyDescent="0.25">
      <c r="E22" s="33">
        <f>AVERAGE(E2:E21)</f>
        <v>5.3003842212757002E-2</v>
      </c>
      <c r="H22" s="12" t="s">
        <v>7</v>
      </c>
      <c r="I22" s="12">
        <v>158193</v>
      </c>
      <c r="J22" s="12" t="s">
        <v>9</v>
      </c>
      <c r="K22" s="12">
        <v>130460</v>
      </c>
      <c r="L22" s="12" t="s">
        <v>7</v>
      </c>
      <c r="M22" s="6">
        <v>10436</v>
      </c>
    </row>
    <row r="23" spans="2:15" x14ac:dyDescent="0.25">
      <c r="H23" s="12" t="s">
        <v>8</v>
      </c>
      <c r="I23" s="12">
        <v>4.2999999999999997E-2</v>
      </c>
      <c r="J23" s="12" t="s">
        <v>10</v>
      </c>
      <c r="K23" s="12">
        <v>14850</v>
      </c>
      <c r="L23" s="12" t="s">
        <v>8</v>
      </c>
      <c r="M23" s="6">
        <v>146646</v>
      </c>
    </row>
    <row r="24" spans="2:15" x14ac:dyDescent="0.25">
      <c r="H24" s="12"/>
      <c r="I24" s="12"/>
      <c r="J24" s="12" t="s">
        <v>11</v>
      </c>
      <c r="K24" s="12">
        <v>-210.2</v>
      </c>
      <c r="L24" s="12"/>
      <c r="M24" s="6"/>
    </row>
    <row r="26" spans="2:15" x14ac:dyDescent="0.25">
      <c r="H26" s="12"/>
      <c r="I26" s="6" t="s">
        <v>12</v>
      </c>
      <c r="J26" s="67" t="s">
        <v>13</v>
      </c>
      <c r="K26" s="67"/>
      <c r="L26" s="67"/>
      <c r="M26" s="68" t="s">
        <v>18</v>
      </c>
      <c r="N26" s="68"/>
      <c r="O26" s="68"/>
    </row>
    <row r="27" spans="2:15" x14ac:dyDescent="0.25">
      <c r="H27" s="6" t="s">
        <v>14</v>
      </c>
      <c r="I27" s="5" t="s">
        <v>0</v>
      </c>
      <c r="J27" s="12" t="s">
        <v>15</v>
      </c>
      <c r="K27" s="6" t="s">
        <v>16</v>
      </c>
      <c r="L27" s="6" t="s">
        <v>17</v>
      </c>
      <c r="M27" s="6" t="s">
        <v>15</v>
      </c>
      <c r="N27" s="6" t="s">
        <v>16</v>
      </c>
      <c r="O27" s="6" t="s">
        <v>17</v>
      </c>
    </row>
    <row r="28" spans="2:15" x14ac:dyDescent="0.25">
      <c r="H28" s="6">
        <v>1</v>
      </c>
      <c r="I28" s="8">
        <v>150781.16666666666</v>
      </c>
      <c r="J28" s="10">
        <f>$I$22*EXP($I$23*H28)</f>
        <v>165143.66740010298</v>
      </c>
      <c r="K28" s="10">
        <f>$M$22*H28+$M$23</f>
        <v>157082</v>
      </c>
      <c r="L28" s="10">
        <f>$K$22+$K$23*H28+$K$24*H28^2</f>
        <v>145099.79999999999</v>
      </c>
      <c r="M28" s="11">
        <f>ABS((J28-I28)/I28)</f>
        <v>9.5253943519270107E-2</v>
      </c>
      <c r="N28" s="11">
        <f>ABS((K28-I28)/I28)</f>
        <v>4.178793328521363E-2</v>
      </c>
      <c r="O28" s="11">
        <f>ABS((L28-I28)/I28)</f>
        <v>3.76795510491474E-2</v>
      </c>
    </row>
    <row r="29" spans="2:15" x14ac:dyDescent="0.25">
      <c r="H29" s="6">
        <v>2</v>
      </c>
      <c r="I29" s="8">
        <v>161696.25</v>
      </c>
      <c r="J29" s="10">
        <f t="shared" ref="J29:J47" si="1">$I$22*EXP($I$23*H29)</f>
        <v>172399.73249357322</v>
      </c>
      <c r="K29" s="10">
        <f t="shared" ref="K29:K47" si="2">$M$22*H29+$M$23</f>
        <v>167518</v>
      </c>
      <c r="L29" s="10">
        <f t="shared" ref="L29:L47" si="3">$K$22+$K$23*H29+$K$24*H29^2</f>
        <v>159319.20000000001</v>
      </c>
      <c r="M29" s="11">
        <f t="shared" ref="M29:M47" si="4">ABS((J29-I29)/I29)</f>
        <v>6.6194995205969331E-2</v>
      </c>
      <c r="N29" s="11">
        <f t="shared" ref="N29:N47" si="5">ABS((K29-I29)/I29)</f>
        <v>3.6004236338195848E-2</v>
      </c>
      <c r="O29" s="11">
        <f t="shared" ref="O29:O47" si="6">ABS((L29-I29)/I29)</f>
        <v>1.470071198311642E-2</v>
      </c>
    </row>
    <row r="30" spans="2:15" x14ac:dyDescent="0.25">
      <c r="H30" s="6">
        <v>3</v>
      </c>
      <c r="I30" s="8">
        <v>175688.83333333334</v>
      </c>
      <c r="J30" s="10">
        <f t="shared" si="1"/>
        <v>179974.61381214956</v>
      </c>
      <c r="K30" s="10">
        <f t="shared" si="2"/>
        <v>177954</v>
      </c>
      <c r="L30" s="10">
        <f t="shared" si="3"/>
        <v>173118.2</v>
      </c>
      <c r="M30" s="11">
        <f t="shared" si="4"/>
        <v>2.4394154127512661E-2</v>
      </c>
      <c r="N30" s="11">
        <f t="shared" si="5"/>
        <v>1.2893059983891919E-2</v>
      </c>
      <c r="O30" s="11">
        <f t="shared" si="6"/>
        <v>1.4631740017625848E-2</v>
      </c>
    </row>
    <row r="31" spans="2:15" x14ac:dyDescent="0.25">
      <c r="H31" s="6">
        <v>4</v>
      </c>
      <c r="I31" s="8">
        <v>185437.25</v>
      </c>
      <c r="J31" s="10">
        <f t="shared" si="1"/>
        <v>187882.31946960744</v>
      </c>
      <c r="K31" s="10">
        <f t="shared" si="2"/>
        <v>188390</v>
      </c>
      <c r="L31" s="10">
        <f t="shared" si="3"/>
        <v>186496.8</v>
      </c>
      <c r="M31" s="11">
        <f t="shared" si="4"/>
        <v>1.3185427790842644E-2</v>
      </c>
      <c r="N31" s="11">
        <f t="shared" si="5"/>
        <v>1.5923176168757894E-2</v>
      </c>
      <c r="O31" s="11">
        <f t="shared" si="6"/>
        <v>5.713792671105662E-3</v>
      </c>
    </row>
    <row r="32" spans="2:15" x14ac:dyDescent="0.25">
      <c r="H32" s="6">
        <v>5</v>
      </c>
      <c r="I32" s="8">
        <v>196728.16666666666</v>
      </c>
      <c r="J32" s="10">
        <f t="shared" si="1"/>
        <v>196137.47306675219</v>
      </c>
      <c r="K32" s="10">
        <f t="shared" si="2"/>
        <v>198826</v>
      </c>
      <c r="L32" s="10">
        <f t="shared" si="3"/>
        <v>199455</v>
      </c>
      <c r="M32" s="11">
        <f t="shared" si="4"/>
        <v>3.0025878343863449E-3</v>
      </c>
      <c r="N32" s="11">
        <f t="shared" si="5"/>
        <v>1.0663614513766507E-2</v>
      </c>
      <c r="O32" s="11">
        <f t="shared" si="6"/>
        <v>1.3860919763226634E-2</v>
      </c>
    </row>
    <row r="33" spans="8:16" x14ac:dyDescent="0.25">
      <c r="H33" s="6">
        <v>6</v>
      </c>
      <c r="I33" s="8">
        <v>206334.08333333334</v>
      </c>
      <c r="J33" s="10">
        <f t="shared" si="1"/>
        <v>204755.34073462404</v>
      </c>
      <c r="K33" s="10">
        <f t="shared" si="2"/>
        <v>209262</v>
      </c>
      <c r="L33" s="10">
        <f t="shared" si="3"/>
        <v>211992.8</v>
      </c>
      <c r="M33" s="11">
        <f t="shared" si="4"/>
        <v>7.6513902754439152E-3</v>
      </c>
      <c r="N33" s="11">
        <f t="shared" si="5"/>
        <v>1.4190174591449337E-2</v>
      </c>
      <c r="O33" s="11">
        <f t="shared" si="6"/>
        <v>2.7425021476093076E-2</v>
      </c>
    </row>
    <row r="34" spans="8:16" x14ac:dyDescent="0.25">
      <c r="H34" s="6">
        <v>7</v>
      </c>
      <c r="I34" s="8">
        <v>215657.66666666666</v>
      </c>
      <c r="J34" s="10">
        <f t="shared" si="1"/>
        <v>213751.8593659233</v>
      </c>
      <c r="K34" s="10">
        <f t="shared" si="2"/>
        <v>219698</v>
      </c>
      <c r="L34" s="10">
        <f t="shared" si="3"/>
        <v>224110.2</v>
      </c>
      <c r="M34" s="11">
        <f t="shared" si="4"/>
        <v>8.8371877995373337E-3</v>
      </c>
      <c r="N34" s="11">
        <f t="shared" si="5"/>
        <v>1.8734939479700126E-2</v>
      </c>
      <c r="O34" s="11">
        <f t="shared" si="6"/>
        <v>3.9194216760204931E-2</v>
      </c>
    </row>
    <row r="35" spans="8:16" x14ac:dyDescent="0.25">
      <c r="H35" s="6">
        <v>8</v>
      </c>
      <c r="I35" s="8">
        <v>233872</v>
      </c>
      <c r="J35" s="10">
        <f t="shared" si="1"/>
        <v>223143.66608686617</v>
      </c>
      <c r="K35" s="10">
        <f t="shared" si="2"/>
        <v>230134</v>
      </c>
      <c r="L35" s="10">
        <f t="shared" si="3"/>
        <v>235807.2</v>
      </c>
      <c r="M35" s="11">
        <f t="shared" si="4"/>
        <v>4.5872673569875101E-2</v>
      </c>
      <c r="N35" s="11">
        <f t="shared" si="5"/>
        <v>1.598310186768831E-2</v>
      </c>
      <c r="O35" s="11">
        <f t="shared" si="6"/>
        <v>8.2746117534378272E-3</v>
      </c>
    </row>
    <row r="36" spans="8:16" x14ac:dyDescent="0.25">
      <c r="H36" s="6">
        <v>9</v>
      </c>
      <c r="I36" s="8">
        <v>248748.25</v>
      </c>
      <c r="J36" s="10">
        <f t="shared" si="1"/>
        <v>232948.12902397109</v>
      </c>
      <c r="K36" s="10">
        <f t="shared" si="2"/>
        <v>240570</v>
      </c>
      <c r="L36" s="10">
        <f t="shared" si="3"/>
        <v>247083.8</v>
      </c>
      <c r="M36" s="11">
        <f t="shared" si="4"/>
        <v>6.3518521139460909E-2</v>
      </c>
      <c r="N36" s="11">
        <f t="shared" si="5"/>
        <v>3.2877618234500139E-2</v>
      </c>
      <c r="O36" s="11">
        <f t="shared" si="6"/>
        <v>6.6913033559030536E-3</v>
      </c>
    </row>
    <row r="37" spans="8:16" x14ac:dyDescent="0.25">
      <c r="H37" s="6">
        <v>10</v>
      </c>
      <c r="I37" s="8">
        <v>255663.75</v>
      </c>
      <c r="J37" s="10">
        <f t="shared" si="1"/>
        <v>243183.37942267326</v>
      </c>
      <c r="K37" s="10">
        <f t="shared" si="2"/>
        <v>251006</v>
      </c>
      <c r="L37" s="10">
        <f t="shared" si="3"/>
        <v>257940</v>
      </c>
      <c r="M37" s="11">
        <f t="shared" si="4"/>
        <v>4.88155656690741E-2</v>
      </c>
      <c r="N37" s="11">
        <f t="shared" si="5"/>
        <v>1.8218265201852043E-2</v>
      </c>
      <c r="O37" s="11">
        <f t="shared" si="6"/>
        <v>8.9032958329055261E-3</v>
      </c>
    </row>
    <row r="38" spans="8:16" x14ac:dyDescent="0.25">
      <c r="H38" s="6">
        <v>11</v>
      </c>
      <c r="I38" s="8">
        <v>261272.41666666666</v>
      </c>
      <c r="J38" s="10">
        <f t="shared" si="1"/>
        <v>253868.34517716331</v>
      </c>
      <c r="K38" s="10">
        <f t="shared" si="2"/>
        <v>261442</v>
      </c>
      <c r="L38" s="10">
        <f t="shared" si="3"/>
        <v>268375.8</v>
      </c>
      <c r="M38" s="11">
        <f t="shared" si="4"/>
        <v>2.833851190250028E-2</v>
      </c>
      <c r="N38" s="11">
        <f t="shared" si="5"/>
        <v>6.4906711353957718E-4</v>
      </c>
      <c r="O38" s="11">
        <f t="shared" si="6"/>
        <v>2.7187651203134398E-2</v>
      </c>
    </row>
    <row r="39" spans="8:16" x14ac:dyDescent="0.25">
      <c r="H39" s="6">
        <v>12</v>
      </c>
      <c r="I39" s="8">
        <v>272232.5</v>
      </c>
      <c r="J39" s="10">
        <f t="shared" si="1"/>
        <v>265022.78583345655</v>
      </c>
      <c r="K39" s="10">
        <f t="shared" si="2"/>
        <v>271878</v>
      </c>
      <c r="L39" s="10">
        <f t="shared" si="3"/>
        <v>278391.2</v>
      </c>
      <c r="M39" s="11">
        <f t="shared" si="4"/>
        <v>2.6483664391810113E-2</v>
      </c>
      <c r="N39" s="11">
        <f t="shared" si="5"/>
        <v>1.3021957334263911E-3</v>
      </c>
      <c r="O39" s="11">
        <f t="shared" si="6"/>
        <v>2.2622941786891761E-2</v>
      </c>
    </row>
    <row r="40" spans="8:16" x14ac:dyDescent="0.25">
      <c r="H40" s="6">
        <v>13</v>
      </c>
      <c r="I40" s="8">
        <v>288987.5</v>
      </c>
      <c r="J40" s="10">
        <f t="shared" si="1"/>
        <v>276667.32913042337</v>
      </c>
      <c r="K40" s="10">
        <f t="shared" si="2"/>
        <v>282314</v>
      </c>
      <c r="L40" s="10">
        <f t="shared" si="3"/>
        <v>287986.2</v>
      </c>
      <c r="M40" s="11">
        <f t="shared" si="4"/>
        <v>4.2632192982660591E-2</v>
      </c>
      <c r="N40" s="11">
        <f t="shared" si="5"/>
        <v>2.3092694320688611E-2</v>
      </c>
      <c r="O40" s="11">
        <f t="shared" si="6"/>
        <v>3.4648557463557708E-3</v>
      </c>
    </row>
    <row r="41" spans="8:16" x14ac:dyDescent="0.25">
      <c r="H41" s="6">
        <v>14</v>
      </c>
      <c r="I41" s="8">
        <v>307826.08333333331</v>
      </c>
      <c r="J41" s="10">
        <f t="shared" si="1"/>
        <v>288823.50914635573</v>
      </c>
      <c r="K41" s="10">
        <f t="shared" si="2"/>
        <v>292750</v>
      </c>
      <c r="L41" s="10">
        <f t="shared" si="3"/>
        <v>297160.8</v>
      </c>
      <c r="M41" s="11">
        <f t="shared" si="4"/>
        <v>6.1731527040222924E-2</v>
      </c>
      <c r="N41" s="11">
        <f t="shared" si="5"/>
        <v>4.8975977506779338E-2</v>
      </c>
      <c r="O41" s="11">
        <f t="shared" si="6"/>
        <v>3.4647107281627884E-2</v>
      </c>
    </row>
    <row r="42" spans="8:16" x14ac:dyDescent="0.25">
      <c r="H42" s="6">
        <v>15</v>
      </c>
      <c r="I42" s="8">
        <v>323823.08333333331</v>
      </c>
      <c r="J42" s="10">
        <f t="shared" si="1"/>
        <v>301513.80612161325</v>
      </c>
      <c r="K42" s="10">
        <f t="shared" si="2"/>
        <v>303186</v>
      </c>
      <c r="L42" s="10">
        <f t="shared" si="3"/>
        <v>305915</v>
      </c>
      <c r="M42" s="11">
        <f t="shared" si="4"/>
        <v>6.8893412359845876E-2</v>
      </c>
      <c r="N42" s="11">
        <f t="shared" si="5"/>
        <v>6.3729500444815873E-2</v>
      </c>
      <c r="O42" s="11">
        <f t="shared" si="6"/>
        <v>5.5302059226269844E-2</v>
      </c>
    </row>
    <row r="43" spans="8:16" x14ac:dyDescent="0.25">
      <c r="H43" s="6">
        <v>16</v>
      </c>
      <c r="I43" s="8">
        <v>334008</v>
      </c>
      <c r="J43" s="10">
        <f t="shared" si="1"/>
        <v>314761.68803099269</v>
      </c>
      <c r="K43" s="10">
        <f t="shared" si="2"/>
        <v>313622</v>
      </c>
      <c r="L43" s="10">
        <f t="shared" si="3"/>
        <v>314248.8</v>
      </c>
      <c r="M43" s="11">
        <f t="shared" si="4"/>
        <v>5.7622308354911583E-2</v>
      </c>
      <c r="N43" s="11">
        <f t="shared" si="5"/>
        <v>6.1034466240329571E-2</v>
      </c>
      <c r="O43" s="11">
        <f t="shared" si="6"/>
        <v>5.9157864482287888E-2</v>
      </c>
    </row>
    <row r="44" spans="8:16" x14ac:dyDescent="0.25">
      <c r="H44" s="6">
        <v>17</v>
      </c>
      <c r="I44" s="8">
        <v>328780.33333333331</v>
      </c>
      <c r="J44" s="10">
        <f t="shared" si="1"/>
        <v>328591.65398269973</v>
      </c>
      <c r="K44" s="10">
        <f t="shared" si="2"/>
        <v>324058</v>
      </c>
      <c r="L44" s="10">
        <f t="shared" si="3"/>
        <v>322162.2</v>
      </c>
      <c r="M44" s="11">
        <f t="shared" si="4"/>
        <v>5.7387663282855005E-4</v>
      </c>
      <c r="N44" s="11">
        <f t="shared" si="5"/>
        <v>1.4363186768064942E-2</v>
      </c>
      <c r="O44" s="11">
        <f t="shared" si="6"/>
        <v>2.0129346747220188E-2</v>
      </c>
    </row>
    <row r="45" spans="8:16" x14ac:dyDescent="0.25">
      <c r="H45" s="6">
        <v>18</v>
      </c>
      <c r="I45" s="8">
        <v>303288.91666666669</v>
      </c>
      <c r="J45" s="10">
        <f t="shared" si="1"/>
        <v>343029.27952418046</v>
      </c>
      <c r="K45" s="10">
        <f t="shared" si="2"/>
        <v>334494</v>
      </c>
      <c r="L45" s="10">
        <f t="shared" si="3"/>
        <v>329655.2</v>
      </c>
      <c r="M45" s="11">
        <f t="shared" si="4"/>
        <v>0.13103137198116241</v>
      </c>
      <c r="N45" s="11">
        <f t="shared" si="5"/>
        <v>0.10288896698335216</v>
      </c>
      <c r="O45" s="11">
        <f t="shared" si="6"/>
        <v>8.6934542887735999E-2</v>
      </c>
    </row>
    <row r="46" spans="8:16" x14ac:dyDescent="0.25">
      <c r="H46" s="6">
        <v>19</v>
      </c>
      <c r="I46" s="8">
        <v>323964.16666666669</v>
      </c>
      <c r="J46" s="10">
        <f t="shared" si="1"/>
        <v>358101.26393859531</v>
      </c>
      <c r="K46" s="10">
        <f t="shared" si="2"/>
        <v>344930</v>
      </c>
      <c r="L46" s="10">
        <f t="shared" si="3"/>
        <v>336727.8</v>
      </c>
      <c r="M46" s="11">
        <f t="shared" si="4"/>
        <v>0.10537306524722216</v>
      </c>
      <c r="N46" s="11">
        <f t="shared" si="5"/>
        <v>6.4716519573924006E-2</v>
      </c>
      <c r="O46" s="11">
        <f t="shared" si="6"/>
        <v>3.9398287362028113E-2</v>
      </c>
    </row>
    <row r="47" spans="8:16" x14ac:dyDescent="0.25">
      <c r="H47" s="6">
        <v>20</v>
      </c>
      <c r="I47" s="8">
        <v>349717.75</v>
      </c>
      <c r="J47" s="10">
        <f t="shared" si="1"/>
        <v>373835.47961940081</v>
      </c>
      <c r="K47" s="10">
        <f t="shared" si="2"/>
        <v>355366</v>
      </c>
      <c r="L47" s="10">
        <f t="shared" si="3"/>
        <v>343380</v>
      </c>
      <c r="M47" s="11">
        <f t="shared" si="4"/>
        <v>6.8963412979183375E-2</v>
      </c>
      <c r="N47" s="11">
        <f t="shared" si="5"/>
        <v>1.6150881675293861E-2</v>
      </c>
      <c r="O47" s="11">
        <f t="shared" si="6"/>
        <v>1.812247162175783E-2</v>
      </c>
    </row>
    <row r="48" spans="8:16" x14ac:dyDescent="0.25">
      <c r="H48" s="6"/>
      <c r="I48" s="6"/>
      <c r="J48" s="6"/>
      <c r="K48" s="6"/>
      <c r="L48" s="6"/>
      <c r="M48" s="14">
        <f>AVERAGE(M28:M47)</f>
        <v>4.8418489540186016E-2</v>
      </c>
      <c r="N48" s="14">
        <f t="shared" ref="N48:O48" si="7">AVERAGE(N28:N47)</f>
        <v>3.0708978801261506E-2</v>
      </c>
      <c r="O48" s="14">
        <f t="shared" si="7"/>
        <v>2.7202114650403803E-2</v>
      </c>
      <c r="P48" t="s">
        <v>19</v>
      </c>
    </row>
    <row r="52" spans="9:9" x14ac:dyDescent="0.25">
      <c r="I52" t="s">
        <v>21</v>
      </c>
    </row>
    <row r="53" spans="9:9" x14ac:dyDescent="0.25">
      <c r="I53" s="15">
        <f>I22*EXP(I23*34)</f>
        <v>682536.36423284397</v>
      </c>
    </row>
    <row r="55" spans="9:9" x14ac:dyDescent="0.25">
      <c r="I55" t="s">
        <v>22</v>
      </c>
    </row>
    <row r="56" spans="9:9" x14ac:dyDescent="0.25">
      <c r="I56" s="15">
        <f>I22*EXP(I23*59)</f>
        <v>1999826.7015583178</v>
      </c>
    </row>
  </sheetData>
  <mergeCells count="2">
    <mergeCell ref="J26:L26"/>
    <mergeCell ref="M26:O2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980D-9F57-4AAB-8A2B-3DF981245F92}">
  <dimension ref="A1:S41"/>
  <sheetViews>
    <sheetView workbookViewId="0"/>
  </sheetViews>
  <sheetFormatPr defaultRowHeight="15" x14ac:dyDescent="0.25"/>
  <cols>
    <col min="1" max="1" width="37.42578125" customWidth="1"/>
    <col min="2" max="2" width="11.28515625" customWidth="1"/>
    <col min="3" max="3" width="8.28515625" customWidth="1"/>
    <col min="4" max="4" width="10.7109375" customWidth="1"/>
    <col min="5" max="5" width="8.85546875" customWidth="1"/>
    <col min="6" max="6" width="8.7109375" customWidth="1"/>
    <col min="13" max="13" width="7.140625" customWidth="1"/>
    <col min="15" max="15" width="6.5703125" bestFit="1" customWidth="1"/>
    <col min="16" max="16" width="14.140625" customWidth="1"/>
    <col min="17" max="17" width="31.5703125" bestFit="1" customWidth="1"/>
    <col min="18" max="18" width="31.7109375" bestFit="1" customWidth="1"/>
    <col min="19" max="19" width="19.140625" bestFit="1" customWidth="1"/>
  </cols>
  <sheetData>
    <row r="1" spans="1:16" ht="21" x14ac:dyDescent="0.35">
      <c r="A1" s="48" t="s">
        <v>210</v>
      </c>
      <c r="L1" s="6" t="s">
        <v>147</v>
      </c>
      <c r="M1" s="6" t="s">
        <v>148</v>
      </c>
      <c r="N1" s="6" t="s">
        <v>149</v>
      </c>
      <c r="O1" s="6" t="s">
        <v>150</v>
      </c>
      <c r="P1" s="6" t="s">
        <v>151</v>
      </c>
    </row>
    <row r="2" spans="1:16" x14ac:dyDescent="0.25">
      <c r="L2" s="6" t="s">
        <v>134</v>
      </c>
      <c r="M2" s="6">
        <v>5</v>
      </c>
      <c r="N2" s="6">
        <v>8</v>
      </c>
      <c r="O2" s="6">
        <v>6</v>
      </c>
      <c r="P2" s="6">
        <v>700</v>
      </c>
    </row>
    <row r="3" spans="1:16" x14ac:dyDescent="0.25">
      <c r="L3" s="6" t="s">
        <v>135</v>
      </c>
      <c r="M3" s="6">
        <v>0</v>
      </c>
      <c r="N3" s="6">
        <v>4</v>
      </c>
      <c r="O3" s="6">
        <v>12</v>
      </c>
      <c r="P3" s="6">
        <v>500</v>
      </c>
    </row>
    <row r="4" spans="1:16" x14ac:dyDescent="0.25">
      <c r="L4" s="6" t="s">
        <v>136</v>
      </c>
      <c r="M4" s="6">
        <v>4</v>
      </c>
      <c r="N4" s="6">
        <v>0</v>
      </c>
      <c r="O4" s="6">
        <v>7</v>
      </c>
      <c r="P4" s="6">
        <v>100</v>
      </c>
    </row>
    <row r="5" spans="1:16" x14ac:dyDescent="0.25">
      <c r="L5" s="6" t="s">
        <v>137</v>
      </c>
      <c r="M5" s="6">
        <v>7</v>
      </c>
      <c r="N5" s="6">
        <v>2</v>
      </c>
      <c r="O5" s="6">
        <v>5</v>
      </c>
      <c r="P5" s="6">
        <v>800</v>
      </c>
    </row>
    <row r="6" spans="1:16" x14ac:dyDescent="0.25">
      <c r="L6" s="6" t="s">
        <v>138</v>
      </c>
      <c r="M6" s="6">
        <v>12</v>
      </c>
      <c r="N6" s="6">
        <v>7</v>
      </c>
      <c r="O6" s="6">
        <v>0</v>
      </c>
      <c r="P6" s="6">
        <v>400</v>
      </c>
    </row>
    <row r="18" spans="1:19" x14ac:dyDescent="0.25">
      <c r="A18" t="s">
        <v>63</v>
      </c>
      <c r="B18" s="49" t="s">
        <v>152</v>
      </c>
      <c r="C18" s="49" t="s">
        <v>153</v>
      </c>
      <c r="D18" s="49" t="s">
        <v>154</v>
      </c>
      <c r="E18" s="49" t="s">
        <v>155</v>
      </c>
      <c r="F18" s="49" t="s">
        <v>156</v>
      </c>
      <c r="G18" s="49" t="s">
        <v>157</v>
      </c>
      <c r="H18" s="49" t="s">
        <v>158</v>
      </c>
      <c r="I18" s="49" t="s">
        <v>159</v>
      </c>
      <c r="J18" s="49" t="s">
        <v>160</v>
      </c>
      <c r="K18" s="49" t="s">
        <v>161</v>
      </c>
      <c r="L18" s="49" t="s">
        <v>162</v>
      </c>
      <c r="M18" s="49" t="s">
        <v>163</v>
      </c>
      <c r="N18" s="49" t="s">
        <v>164</v>
      </c>
      <c r="O18" s="49" t="s">
        <v>165</v>
      </c>
      <c r="P18" s="49" t="s">
        <v>166</v>
      </c>
    </row>
    <row r="19" spans="1:19" x14ac:dyDescent="0.25">
      <c r="B19" s="60">
        <v>400</v>
      </c>
      <c r="C19" s="60">
        <v>0</v>
      </c>
      <c r="D19" s="60">
        <v>300</v>
      </c>
      <c r="E19" s="60">
        <v>500</v>
      </c>
      <c r="F19" s="60">
        <v>0</v>
      </c>
      <c r="G19" s="60">
        <v>0</v>
      </c>
      <c r="H19" s="60">
        <v>0</v>
      </c>
      <c r="I19" s="60">
        <v>100</v>
      </c>
      <c r="J19" s="60">
        <v>0</v>
      </c>
      <c r="K19" s="60">
        <v>0</v>
      </c>
      <c r="L19" s="60">
        <v>800</v>
      </c>
      <c r="M19" s="60">
        <v>0</v>
      </c>
      <c r="N19" s="60">
        <v>0</v>
      </c>
      <c r="O19" s="60">
        <v>0</v>
      </c>
      <c r="P19" s="60">
        <v>400</v>
      </c>
      <c r="R19" t="s">
        <v>167</v>
      </c>
    </row>
    <row r="20" spans="1:19" x14ac:dyDescent="0.25">
      <c r="A20" t="s">
        <v>168</v>
      </c>
      <c r="B20">
        <v>5</v>
      </c>
      <c r="C20">
        <v>8</v>
      </c>
      <c r="D20">
        <v>6</v>
      </c>
      <c r="F20">
        <v>4</v>
      </c>
      <c r="G20">
        <v>12</v>
      </c>
      <c r="H20">
        <v>4</v>
      </c>
      <c r="I20">
        <v>0</v>
      </c>
      <c r="J20">
        <v>7</v>
      </c>
      <c r="K20">
        <v>7</v>
      </c>
      <c r="L20">
        <v>2</v>
      </c>
      <c r="M20">
        <v>5</v>
      </c>
      <c r="N20">
        <v>12</v>
      </c>
      <c r="O20">
        <v>7</v>
      </c>
      <c r="P20">
        <v>0</v>
      </c>
    </row>
    <row r="23" spans="1:19" x14ac:dyDescent="0.25">
      <c r="A23" t="s">
        <v>179</v>
      </c>
      <c r="B23" s="60">
        <f>SUMPRODUCT(B19:P19,B20:P20)</f>
        <v>5400</v>
      </c>
      <c r="C23" t="str">
        <f ca="1">_xlfn.FORMULATEXT(B23)</f>
        <v>=SUMPRODUCT(B19:P19,B20:P20)</v>
      </c>
    </row>
    <row r="24" spans="1:19" x14ac:dyDescent="0.25">
      <c r="A24" t="s">
        <v>178</v>
      </c>
    </row>
    <row r="25" spans="1:19" x14ac:dyDescent="0.25">
      <c r="Q25" t="str">
        <f ca="1">_xlfn.FORMULATEXT(Q27)</f>
        <v>=SUMPRODUCT($B$19:$P$19,B27:P27)</v>
      </c>
    </row>
    <row r="26" spans="1:19" x14ac:dyDescent="0.25">
      <c r="A26" s="6" t="s">
        <v>81</v>
      </c>
      <c r="B26" s="6"/>
      <c r="C26" s="6"/>
      <c r="D26" s="6"/>
      <c r="E26" s="6"/>
      <c r="F26" s="6"/>
      <c r="G26" s="6"/>
      <c r="H26" s="6"/>
      <c r="I26" s="6"/>
      <c r="J26" s="6"/>
      <c r="K26" s="6"/>
      <c r="L26" s="6"/>
      <c r="M26" s="6"/>
      <c r="N26" s="6"/>
      <c r="O26" s="6"/>
      <c r="P26" s="6"/>
      <c r="Q26" s="9" t="s">
        <v>66</v>
      </c>
      <c r="R26" s="9" t="s">
        <v>177</v>
      </c>
      <c r="S26" s="9" t="s">
        <v>68</v>
      </c>
    </row>
    <row r="27" spans="1:19" x14ac:dyDescent="0.25">
      <c r="A27" s="6" t="s">
        <v>169</v>
      </c>
      <c r="B27" s="6">
        <v>1</v>
      </c>
      <c r="C27" s="6"/>
      <c r="D27" s="6"/>
      <c r="E27" s="6">
        <v>1</v>
      </c>
      <c r="F27" s="6"/>
      <c r="G27" s="6"/>
      <c r="H27" s="6">
        <v>1</v>
      </c>
      <c r="I27" s="6"/>
      <c r="J27" s="6"/>
      <c r="K27" s="6">
        <v>1</v>
      </c>
      <c r="L27" s="6"/>
      <c r="M27" s="6"/>
      <c r="N27" s="6">
        <v>1</v>
      </c>
      <c r="O27" s="6"/>
      <c r="P27" s="6"/>
      <c r="Q27" s="6">
        <f>SUMPRODUCT($B$19:$P$19,B27:P27)</f>
        <v>900</v>
      </c>
      <c r="R27" s="9" t="s">
        <v>69</v>
      </c>
      <c r="S27" s="6">
        <v>900</v>
      </c>
    </row>
    <row r="28" spans="1:19" x14ac:dyDescent="0.25">
      <c r="A28" s="6" t="s">
        <v>170</v>
      </c>
      <c r="B28" s="6"/>
      <c r="C28" s="6">
        <v>1</v>
      </c>
      <c r="D28" s="6"/>
      <c r="E28" s="6"/>
      <c r="F28" s="6">
        <v>1</v>
      </c>
      <c r="G28" s="6"/>
      <c r="H28" s="6"/>
      <c r="I28" s="6">
        <v>1</v>
      </c>
      <c r="J28" s="6"/>
      <c r="K28" s="6"/>
      <c r="L28" s="6">
        <v>1</v>
      </c>
      <c r="M28" s="6"/>
      <c r="N28" s="6"/>
      <c r="O28" s="6">
        <v>1</v>
      </c>
      <c r="P28" s="6"/>
      <c r="Q28" s="6">
        <f t="shared" ref="Q28:Q34" si="0">SUMPRODUCT($B$19:$P$19,B28:P28)</f>
        <v>900</v>
      </c>
      <c r="R28" s="9" t="s">
        <v>69</v>
      </c>
      <c r="S28" s="6">
        <v>900</v>
      </c>
    </row>
    <row r="29" spans="1:19" x14ac:dyDescent="0.25">
      <c r="A29" s="6" t="s">
        <v>171</v>
      </c>
      <c r="B29" s="6"/>
      <c r="C29" s="6"/>
      <c r="D29" s="6">
        <v>1</v>
      </c>
      <c r="E29" s="6"/>
      <c r="F29" s="6"/>
      <c r="G29" s="6">
        <v>1</v>
      </c>
      <c r="H29" s="6"/>
      <c r="I29" s="6"/>
      <c r="J29" s="6">
        <v>1</v>
      </c>
      <c r="K29" s="6"/>
      <c r="L29" s="6"/>
      <c r="M29" s="6">
        <v>1</v>
      </c>
      <c r="N29" s="6"/>
      <c r="O29" s="6"/>
      <c r="P29" s="6">
        <v>1</v>
      </c>
      <c r="Q29" s="6">
        <f t="shared" si="0"/>
        <v>700</v>
      </c>
      <c r="R29" s="9" t="s">
        <v>69</v>
      </c>
      <c r="S29" s="6">
        <v>900</v>
      </c>
    </row>
    <row r="30" spans="1:19" x14ac:dyDescent="0.25">
      <c r="A30" s="6" t="s">
        <v>172</v>
      </c>
      <c r="B30" s="6">
        <v>1</v>
      </c>
      <c r="C30" s="6">
        <v>1</v>
      </c>
      <c r="D30" s="6">
        <v>1</v>
      </c>
      <c r="E30" s="6"/>
      <c r="F30" s="6"/>
      <c r="G30" s="6"/>
      <c r="H30" s="6"/>
      <c r="I30" s="6"/>
      <c r="J30" s="6"/>
      <c r="K30" s="6"/>
      <c r="L30" s="6"/>
      <c r="M30" s="6"/>
      <c r="N30" s="6"/>
      <c r="O30" s="6"/>
      <c r="P30" s="6"/>
      <c r="Q30" s="6">
        <f t="shared" si="0"/>
        <v>700</v>
      </c>
      <c r="R30" s="9" t="s">
        <v>180</v>
      </c>
      <c r="S30" s="6">
        <v>700</v>
      </c>
    </row>
    <row r="31" spans="1:19" x14ac:dyDescent="0.25">
      <c r="A31" s="6" t="s">
        <v>173</v>
      </c>
      <c r="B31" s="6"/>
      <c r="C31" s="6"/>
      <c r="D31" s="6"/>
      <c r="E31" s="6">
        <v>1</v>
      </c>
      <c r="F31" s="6">
        <v>1</v>
      </c>
      <c r="G31" s="6">
        <v>1</v>
      </c>
      <c r="H31" s="6"/>
      <c r="I31" s="6"/>
      <c r="J31" s="6"/>
      <c r="K31" s="6"/>
      <c r="L31" s="6"/>
      <c r="M31" s="6"/>
      <c r="N31" s="6"/>
      <c r="O31" s="6"/>
      <c r="P31" s="6"/>
      <c r="Q31" s="6">
        <f t="shared" si="0"/>
        <v>500</v>
      </c>
      <c r="R31" s="9" t="s">
        <v>180</v>
      </c>
      <c r="S31" s="6">
        <v>500</v>
      </c>
    </row>
    <row r="32" spans="1:19" x14ac:dyDescent="0.25">
      <c r="A32" s="6" t="s">
        <v>174</v>
      </c>
      <c r="B32" s="6"/>
      <c r="C32" s="6"/>
      <c r="D32" s="6"/>
      <c r="E32" s="6"/>
      <c r="F32" s="6"/>
      <c r="G32" s="6"/>
      <c r="H32" s="6">
        <v>1</v>
      </c>
      <c r="I32" s="6">
        <v>1</v>
      </c>
      <c r="J32" s="6">
        <v>1</v>
      </c>
      <c r="K32" s="6"/>
      <c r="L32" s="6"/>
      <c r="M32" s="6"/>
      <c r="N32" s="6"/>
      <c r="O32" s="6"/>
      <c r="P32" s="6"/>
      <c r="Q32" s="6">
        <f t="shared" si="0"/>
        <v>100</v>
      </c>
      <c r="R32" s="9" t="s">
        <v>180</v>
      </c>
      <c r="S32" s="6">
        <v>100</v>
      </c>
    </row>
    <row r="33" spans="1:19" x14ac:dyDescent="0.25">
      <c r="A33" s="6" t="s">
        <v>175</v>
      </c>
      <c r="B33" s="6"/>
      <c r="C33" s="6"/>
      <c r="D33" s="6"/>
      <c r="E33" s="6"/>
      <c r="F33" s="6"/>
      <c r="G33" s="6"/>
      <c r="H33" s="6"/>
      <c r="I33" s="6"/>
      <c r="J33" s="6"/>
      <c r="K33" s="6">
        <v>1</v>
      </c>
      <c r="L33" s="6">
        <v>1</v>
      </c>
      <c r="M33" s="6">
        <v>1</v>
      </c>
      <c r="N33" s="6"/>
      <c r="O33" s="6"/>
      <c r="P33" s="6"/>
      <c r="Q33" s="6">
        <f t="shared" si="0"/>
        <v>800</v>
      </c>
      <c r="R33" s="9" t="s">
        <v>180</v>
      </c>
      <c r="S33" s="6">
        <v>800</v>
      </c>
    </row>
    <row r="34" spans="1:19" x14ac:dyDescent="0.25">
      <c r="A34" s="6" t="s">
        <v>176</v>
      </c>
      <c r="B34" s="6"/>
      <c r="C34" s="6"/>
      <c r="D34" s="6"/>
      <c r="E34" s="6"/>
      <c r="F34" s="6"/>
      <c r="G34" s="6"/>
      <c r="H34" s="6"/>
      <c r="I34" s="6"/>
      <c r="J34" s="6"/>
      <c r="K34" s="6"/>
      <c r="L34" s="6"/>
      <c r="M34" s="6"/>
      <c r="N34" s="6">
        <v>1</v>
      </c>
      <c r="O34" s="6">
        <v>1</v>
      </c>
      <c r="P34" s="6">
        <v>1</v>
      </c>
      <c r="Q34" s="6">
        <f t="shared" si="0"/>
        <v>400</v>
      </c>
      <c r="R34" s="9" t="s">
        <v>180</v>
      </c>
      <c r="S34" s="6">
        <v>400</v>
      </c>
    </row>
    <row r="36" spans="1:19" x14ac:dyDescent="0.25">
      <c r="A36" s="61" t="s">
        <v>181</v>
      </c>
    </row>
    <row r="37" spans="1:19" x14ac:dyDescent="0.25">
      <c r="A37" s="61" t="s">
        <v>182</v>
      </c>
    </row>
    <row r="38" spans="1:19" x14ac:dyDescent="0.25">
      <c r="A38" s="61" t="s">
        <v>183</v>
      </c>
    </row>
    <row r="39" spans="1:19" x14ac:dyDescent="0.25">
      <c r="A39" s="61" t="s">
        <v>184</v>
      </c>
    </row>
    <row r="40" spans="1:19" x14ac:dyDescent="0.25">
      <c r="A40" s="61" t="s">
        <v>185</v>
      </c>
    </row>
    <row r="41" spans="1:19" x14ac:dyDescent="0.25">
      <c r="A41" s="61" t="s">
        <v>186</v>
      </c>
    </row>
  </sheetData>
  <phoneticPr fontId="1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7FE34-60BC-4BAE-9FA8-944952092FCC}">
  <dimension ref="A1:N21"/>
  <sheetViews>
    <sheetView workbookViewId="0">
      <selection activeCell="M11" sqref="M11"/>
    </sheetView>
  </sheetViews>
  <sheetFormatPr defaultRowHeight="15" x14ac:dyDescent="0.25"/>
  <cols>
    <col min="1" max="1" width="33.42578125" customWidth="1"/>
    <col min="2" max="3" width="11.5703125" bestFit="1" customWidth="1"/>
  </cols>
  <sheetData>
    <row r="1" spans="1:14" ht="23.25" x14ac:dyDescent="0.35">
      <c r="A1" s="64" t="s">
        <v>204</v>
      </c>
    </row>
    <row r="3" spans="1:14" x14ac:dyDescent="0.25">
      <c r="A3" t="s">
        <v>63</v>
      </c>
      <c r="B3" t="s">
        <v>187</v>
      </c>
      <c r="C3" t="s">
        <v>188</v>
      </c>
      <c r="D3" t="s">
        <v>189</v>
      </c>
      <c r="E3" t="s">
        <v>190</v>
      </c>
      <c r="F3" t="s">
        <v>191</v>
      </c>
      <c r="G3" t="s">
        <v>192</v>
      </c>
      <c r="H3" t="s">
        <v>193</v>
      </c>
      <c r="I3" t="s">
        <v>194</v>
      </c>
      <c r="J3" t="s">
        <v>195</v>
      </c>
      <c r="K3" t="s">
        <v>196</v>
      </c>
    </row>
    <row r="4" spans="1:14" x14ac:dyDescent="0.25">
      <c r="B4" s="62">
        <v>60</v>
      </c>
      <c r="C4" s="62">
        <v>0</v>
      </c>
      <c r="D4" s="62">
        <v>70</v>
      </c>
      <c r="E4" s="62">
        <v>0</v>
      </c>
      <c r="F4" s="62">
        <v>50</v>
      </c>
      <c r="G4" s="62">
        <v>0</v>
      </c>
      <c r="H4" s="62">
        <v>65</v>
      </c>
      <c r="I4" s="62">
        <v>0</v>
      </c>
      <c r="J4" s="62">
        <v>75</v>
      </c>
      <c r="K4" s="62">
        <v>0</v>
      </c>
      <c r="L4">
        <f>SUM(B4:K4)</f>
        <v>320</v>
      </c>
    </row>
    <row r="5" spans="1:14" x14ac:dyDescent="0.25">
      <c r="A5" t="s">
        <v>197</v>
      </c>
      <c r="B5" s="42">
        <v>4000</v>
      </c>
      <c r="C5" s="42">
        <v>2000</v>
      </c>
      <c r="D5" s="42">
        <v>4000</v>
      </c>
      <c r="E5" s="42">
        <v>2000</v>
      </c>
      <c r="F5" s="42">
        <v>4000</v>
      </c>
      <c r="G5" s="42">
        <v>2000</v>
      </c>
      <c r="H5" s="42">
        <v>4000</v>
      </c>
      <c r="I5" s="42">
        <v>2000</v>
      </c>
      <c r="J5" s="42">
        <v>4000</v>
      </c>
      <c r="K5" s="42">
        <v>2000</v>
      </c>
    </row>
    <row r="8" spans="1:14" x14ac:dyDescent="0.25">
      <c r="A8" t="s">
        <v>200</v>
      </c>
      <c r="B8" s="45">
        <f>L4*C8</f>
        <v>3200000</v>
      </c>
      <c r="C8" s="42">
        <v>10000</v>
      </c>
      <c r="D8" t="s">
        <v>201</v>
      </c>
    </row>
    <row r="9" spans="1:14" x14ac:dyDescent="0.25">
      <c r="B9" s="45"/>
      <c r="C9" s="42"/>
    </row>
    <row r="10" spans="1:14" x14ac:dyDescent="0.25">
      <c r="A10" t="s">
        <v>202</v>
      </c>
      <c r="B10" s="45">
        <f>SUMPRODUCT(B4:K4,B5:K5)</f>
        <v>1280000</v>
      </c>
      <c r="C10" s="42"/>
    </row>
    <row r="12" spans="1:14" x14ac:dyDescent="0.25">
      <c r="A12" t="s">
        <v>198</v>
      </c>
    </row>
    <row r="13" spans="1:14" x14ac:dyDescent="0.25">
      <c r="A13" t="s">
        <v>199</v>
      </c>
      <c r="B13" s="63">
        <f>B10+B8</f>
        <v>4480000</v>
      </c>
    </row>
    <row r="16" spans="1:14" x14ac:dyDescent="0.25">
      <c r="A16" s="6" t="s">
        <v>203</v>
      </c>
      <c r="B16" s="6"/>
      <c r="C16" s="6"/>
      <c r="D16" s="6"/>
      <c r="E16" s="6"/>
      <c r="F16" s="6"/>
      <c r="G16" s="6"/>
      <c r="H16" s="6"/>
      <c r="I16" s="6"/>
      <c r="J16" s="6"/>
      <c r="K16" s="6"/>
      <c r="L16" s="6" t="s">
        <v>66</v>
      </c>
      <c r="M16" s="6" t="s">
        <v>67</v>
      </c>
      <c r="N16" s="6" t="s">
        <v>68</v>
      </c>
    </row>
    <row r="17" spans="1:14" x14ac:dyDescent="0.25">
      <c r="A17" s="6" t="s">
        <v>205</v>
      </c>
      <c r="B17" s="6">
        <v>1</v>
      </c>
      <c r="C17" s="6"/>
      <c r="D17" s="6"/>
      <c r="E17" s="6"/>
      <c r="F17" s="6"/>
      <c r="G17" s="6"/>
      <c r="H17" s="6"/>
      <c r="I17" s="6"/>
      <c r="J17" s="6"/>
      <c r="K17" s="6"/>
      <c r="L17" s="6">
        <v>60</v>
      </c>
      <c r="M17" s="9" t="s">
        <v>74</v>
      </c>
      <c r="N17" s="6">
        <f>SUMPRODUCT($B$4:$K$4,B17:K17)</f>
        <v>60</v>
      </c>
    </row>
    <row r="18" spans="1:14" x14ac:dyDescent="0.25">
      <c r="A18" s="6" t="s">
        <v>206</v>
      </c>
      <c r="B18" s="6"/>
      <c r="C18" s="6"/>
      <c r="D18" s="6">
        <v>1</v>
      </c>
      <c r="E18" s="6"/>
      <c r="F18" s="6"/>
      <c r="G18" s="6"/>
      <c r="H18" s="6"/>
      <c r="I18" s="6"/>
      <c r="J18" s="6"/>
      <c r="K18" s="6"/>
      <c r="L18" s="6">
        <v>70</v>
      </c>
      <c r="M18" s="9" t="s">
        <v>74</v>
      </c>
      <c r="N18" s="6">
        <f t="shared" ref="N18:N21" si="0">SUMPRODUCT($B$4:$K$4,B18:K18)</f>
        <v>70</v>
      </c>
    </row>
    <row r="19" spans="1:14" x14ac:dyDescent="0.25">
      <c r="A19" s="6" t="s">
        <v>207</v>
      </c>
      <c r="B19" s="6"/>
      <c r="C19" s="6"/>
      <c r="D19" s="6"/>
      <c r="E19" s="6"/>
      <c r="F19" s="6">
        <v>1</v>
      </c>
      <c r="G19" s="6"/>
      <c r="H19" s="6"/>
      <c r="I19" s="6"/>
      <c r="J19" s="6"/>
      <c r="K19" s="6"/>
      <c r="L19" s="6">
        <v>50</v>
      </c>
      <c r="M19" s="9" t="s">
        <v>74</v>
      </c>
      <c r="N19" s="6">
        <f t="shared" si="0"/>
        <v>50</v>
      </c>
    </row>
    <row r="20" spans="1:14" x14ac:dyDescent="0.25">
      <c r="A20" s="6" t="s">
        <v>208</v>
      </c>
      <c r="B20" s="6"/>
      <c r="C20" s="6"/>
      <c r="D20" s="6"/>
      <c r="E20" s="6"/>
      <c r="F20" s="6"/>
      <c r="G20" s="6"/>
      <c r="H20" s="6">
        <v>1</v>
      </c>
      <c r="I20" s="6"/>
      <c r="J20" s="6"/>
      <c r="K20" s="6"/>
      <c r="L20" s="6">
        <v>65</v>
      </c>
      <c r="M20" s="9" t="s">
        <v>74</v>
      </c>
      <c r="N20" s="6">
        <f t="shared" si="0"/>
        <v>65</v>
      </c>
    </row>
    <row r="21" spans="1:14" x14ac:dyDescent="0.25">
      <c r="A21" s="6" t="s">
        <v>209</v>
      </c>
      <c r="B21" s="6"/>
      <c r="C21" s="6"/>
      <c r="D21" s="6"/>
      <c r="E21" s="6"/>
      <c r="F21" s="6"/>
      <c r="G21" s="6"/>
      <c r="H21" s="6"/>
      <c r="I21" s="6"/>
      <c r="J21" s="6">
        <v>1</v>
      </c>
      <c r="K21" s="6"/>
      <c r="L21" s="6">
        <v>75</v>
      </c>
      <c r="M21" s="9" t="s">
        <v>74</v>
      </c>
      <c r="N21" s="6">
        <f t="shared" si="0"/>
        <v>75</v>
      </c>
    </row>
  </sheetData>
  <phoneticPr fontId="1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9B7A-5DC1-4D77-9A83-326ACCCB9BC3}">
  <dimension ref="A1:F15"/>
  <sheetViews>
    <sheetView workbookViewId="0">
      <selection activeCell="G11" sqref="G11"/>
    </sheetView>
  </sheetViews>
  <sheetFormatPr defaultRowHeight="15" x14ac:dyDescent="0.25"/>
  <cols>
    <col min="1" max="1" width="29" customWidth="1"/>
    <col min="3" max="3" width="11.28515625" customWidth="1"/>
  </cols>
  <sheetData>
    <row r="1" spans="1:6" ht="21" x14ac:dyDescent="0.35">
      <c r="A1" s="48" t="s">
        <v>211</v>
      </c>
    </row>
    <row r="3" spans="1:6" x14ac:dyDescent="0.25">
      <c r="B3" t="s">
        <v>216</v>
      </c>
      <c r="C3" t="s">
        <v>135</v>
      </c>
    </row>
    <row r="4" spans="1:6" x14ac:dyDescent="0.25">
      <c r="A4" t="s">
        <v>63</v>
      </c>
      <c r="B4" t="s">
        <v>212</v>
      </c>
      <c r="C4" t="s">
        <v>213</v>
      </c>
    </row>
    <row r="5" spans="1:6" x14ac:dyDescent="0.25">
      <c r="B5" s="65">
        <v>4</v>
      </c>
      <c r="C5" s="65">
        <v>12</v>
      </c>
    </row>
    <row r="6" spans="1:6" x14ac:dyDescent="0.25">
      <c r="B6" s="42">
        <v>20</v>
      </c>
      <c r="C6" s="42">
        <v>10</v>
      </c>
    </row>
    <row r="9" spans="1:6" x14ac:dyDescent="0.25">
      <c r="A9" t="s">
        <v>214</v>
      </c>
    </row>
    <row r="10" spans="1:6" x14ac:dyDescent="0.25">
      <c r="A10" t="s">
        <v>215</v>
      </c>
      <c r="B10" s="66">
        <f>SUMPRODUCT(B5:C5,B6:C6)</f>
        <v>200</v>
      </c>
      <c r="C10" t="str">
        <f ca="1">_xlfn.FORMULATEXT(B10)</f>
        <v>=SUMPRODUCT(B5:C5,B6:C6)</v>
      </c>
    </row>
    <row r="12" spans="1:6" x14ac:dyDescent="0.25">
      <c r="D12" t="str">
        <f ca="1">_xlfn.FORMULATEXT(D14)</f>
        <v>=SUMPRODUCT($B$5:$C$5,B14:C14)</v>
      </c>
    </row>
    <row r="13" spans="1:6" x14ac:dyDescent="0.25">
      <c r="A13" s="6" t="s">
        <v>203</v>
      </c>
      <c r="B13" s="6"/>
      <c r="C13" s="6"/>
      <c r="D13" s="6" t="s">
        <v>66</v>
      </c>
      <c r="E13" s="6" t="s">
        <v>67</v>
      </c>
      <c r="F13" s="6" t="s">
        <v>68</v>
      </c>
    </row>
    <row r="14" spans="1:6" x14ac:dyDescent="0.25">
      <c r="A14" s="6" t="s">
        <v>217</v>
      </c>
      <c r="B14" s="6">
        <v>1.5</v>
      </c>
      <c r="C14" s="6">
        <v>3</v>
      </c>
      <c r="D14" s="6">
        <f>SUMPRODUCT($B$5:$C$5,B14:C14)</f>
        <v>42</v>
      </c>
      <c r="E14" s="9" t="s">
        <v>69</v>
      </c>
      <c r="F14" s="6">
        <v>42</v>
      </c>
    </row>
    <row r="15" spans="1:6" x14ac:dyDescent="0.25">
      <c r="A15" s="6" t="s">
        <v>218</v>
      </c>
      <c r="B15" s="6">
        <v>3</v>
      </c>
      <c r="C15" s="6">
        <v>1</v>
      </c>
      <c r="D15" s="6">
        <f>SUMPRODUCT($B$5:$C$5,B15:C15)</f>
        <v>24</v>
      </c>
      <c r="E15" s="9" t="s">
        <v>69</v>
      </c>
      <c r="F15" s="6">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
  <sheetViews>
    <sheetView workbookViewId="0">
      <selection activeCell="C18" sqref="C18"/>
    </sheetView>
  </sheetViews>
  <sheetFormatPr defaultRowHeight="15" x14ac:dyDescent="0.25"/>
  <cols>
    <col min="1" max="1" width="26.28515625" style="2" bestFit="1" customWidth="1"/>
    <col min="2" max="2" width="32" style="1" bestFit="1" customWidth="1"/>
    <col min="3" max="3" width="37.140625" bestFit="1" customWidth="1"/>
    <col min="5" max="5" width="14.28515625" bestFit="1" customWidth="1"/>
    <col min="6" max="6" width="14.5703125" bestFit="1" customWidth="1"/>
    <col min="7" max="9" width="13.85546875" customWidth="1"/>
    <col min="10" max="10" width="14.85546875" customWidth="1"/>
  </cols>
  <sheetData>
    <row r="1" spans="1:10" ht="26.25" x14ac:dyDescent="0.4">
      <c r="A1" s="18" t="s">
        <v>24</v>
      </c>
      <c r="B1" s="16"/>
    </row>
    <row r="2" spans="1:10" x14ac:dyDescent="0.25">
      <c r="A2" s="3"/>
    </row>
    <row r="3" spans="1:10" x14ac:dyDescent="0.25">
      <c r="G3" s="69" t="s">
        <v>25</v>
      </c>
      <c r="H3" s="69"/>
      <c r="I3" s="69"/>
    </row>
    <row r="4" spans="1:10" ht="23.25" x14ac:dyDescent="0.35">
      <c r="A4" s="21" t="s">
        <v>25</v>
      </c>
      <c r="D4" t="s">
        <v>38</v>
      </c>
      <c r="E4" t="s">
        <v>29</v>
      </c>
      <c r="F4" t="s">
        <v>28</v>
      </c>
      <c r="G4" t="s">
        <v>40</v>
      </c>
      <c r="I4" t="s">
        <v>35</v>
      </c>
      <c r="J4" t="s">
        <v>39</v>
      </c>
    </row>
    <row r="5" spans="1:10" ht="15.75" x14ac:dyDescent="0.25">
      <c r="A5" s="20" t="s">
        <v>26</v>
      </c>
      <c r="B5" s="1">
        <v>4</v>
      </c>
      <c r="C5" t="s">
        <v>27</v>
      </c>
      <c r="D5">
        <v>1</v>
      </c>
      <c r="E5" s="28">
        <f>B12</f>
        <v>80000</v>
      </c>
      <c r="F5" s="15">
        <f>E5*$B$13</f>
        <v>2000000</v>
      </c>
      <c r="G5" s="15">
        <f>F5/2</f>
        <v>1000000</v>
      </c>
      <c r="H5" s="27">
        <v>0.4</v>
      </c>
      <c r="I5" s="15">
        <f>H5*F5</f>
        <v>800000</v>
      </c>
      <c r="J5" s="15">
        <f>F5-(G5+I5)</f>
        <v>200000</v>
      </c>
    </row>
    <row r="6" spans="1:10" x14ac:dyDescent="0.25">
      <c r="D6">
        <v>2</v>
      </c>
      <c r="E6" s="28">
        <f>E5*(1+$B$14)</f>
        <v>119040</v>
      </c>
      <c r="F6" s="15">
        <f t="shared" ref="F6:F9" si="0">E6*$B$13</f>
        <v>2976000</v>
      </c>
      <c r="G6" s="15">
        <f t="shared" ref="G6:G9" si="1">F6/2</f>
        <v>1488000</v>
      </c>
      <c r="H6" s="27">
        <f>H5-2%</f>
        <v>0.38</v>
      </c>
      <c r="I6" s="15">
        <f t="shared" ref="I6:I9" si="2">H6*F6</f>
        <v>1130880</v>
      </c>
      <c r="J6" s="15">
        <f t="shared" ref="J6:J9" si="3">F6-(G6+I6)</f>
        <v>357120</v>
      </c>
    </row>
    <row r="7" spans="1:10" ht="15.75" x14ac:dyDescent="0.25">
      <c r="A7" s="24" t="s">
        <v>33</v>
      </c>
      <c r="D7">
        <v>3</v>
      </c>
      <c r="E7" s="28">
        <f t="shared" ref="E7:E9" si="4">E6*(1+$B$14)</f>
        <v>177131.51999999999</v>
      </c>
      <c r="F7" s="15">
        <f t="shared" si="0"/>
        <v>4428288</v>
      </c>
      <c r="G7" s="15">
        <f t="shared" si="1"/>
        <v>2214144</v>
      </c>
      <c r="H7" s="27">
        <f t="shared" ref="H7:H9" si="5">H6-2%</f>
        <v>0.36</v>
      </c>
      <c r="I7" s="15">
        <f t="shared" si="2"/>
        <v>1594183.6799999999</v>
      </c>
      <c r="J7" s="15">
        <f t="shared" si="3"/>
        <v>619960.3200000003</v>
      </c>
    </row>
    <row r="8" spans="1:10" ht="15.75" x14ac:dyDescent="0.25">
      <c r="A8" s="24" t="s">
        <v>34</v>
      </c>
      <c r="B8" s="1">
        <f>B16/2</f>
        <v>1000000</v>
      </c>
      <c r="D8">
        <v>4</v>
      </c>
      <c r="E8" s="28">
        <f t="shared" si="4"/>
        <v>263571.70175999997</v>
      </c>
      <c r="F8" s="15">
        <f t="shared" si="0"/>
        <v>6589292.5439999988</v>
      </c>
      <c r="G8" s="15">
        <f t="shared" si="1"/>
        <v>3294646.2719999994</v>
      </c>
      <c r="H8" s="27">
        <f t="shared" si="5"/>
        <v>0.33999999999999997</v>
      </c>
      <c r="I8" s="15">
        <f t="shared" si="2"/>
        <v>2240359.4649599995</v>
      </c>
      <c r="J8" s="15">
        <f t="shared" si="3"/>
        <v>1054286.8070399994</v>
      </c>
    </row>
    <row r="9" spans="1:10" ht="15.75" x14ac:dyDescent="0.25">
      <c r="A9" s="24" t="s">
        <v>35</v>
      </c>
      <c r="B9" s="25">
        <v>0.4</v>
      </c>
      <c r="D9">
        <v>5</v>
      </c>
      <c r="E9" s="28">
        <f t="shared" si="4"/>
        <v>392194.69221887994</v>
      </c>
      <c r="F9" s="15">
        <f t="shared" si="0"/>
        <v>9804867.3054719977</v>
      </c>
      <c r="G9" s="15">
        <f t="shared" si="1"/>
        <v>4902433.6527359989</v>
      </c>
      <c r="H9" s="27">
        <f t="shared" si="5"/>
        <v>0.31999999999999995</v>
      </c>
      <c r="I9" s="15">
        <f t="shared" si="2"/>
        <v>3137557.5377510386</v>
      </c>
      <c r="J9" s="15">
        <f t="shared" si="3"/>
        <v>1764876.1149849603</v>
      </c>
    </row>
    <row r="10" spans="1:10" x14ac:dyDescent="0.25">
      <c r="G10" s="15">
        <f>SUM(G5:G9)</f>
        <v>12899223.924735999</v>
      </c>
      <c r="H10" s="15"/>
      <c r="I10" s="15">
        <f t="shared" ref="I10" si="6">SUM(I5:I9)</f>
        <v>8902980.6827110387</v>
      </c>
      <c r="J10" s="15"/>
    </row>
    <row r="11" spans="1:10" ht="23.25" x14ac:dyDescent="0.35">
      <c r="A11" s="22" t="s">
        <v>28</v>
      </c>
      <c r="D11" t="s">
        <v>41</v>
      </c>
      <c r="E11" s="28">
        <f>SUM(E5:E9)</f>
        <v>1031937.9139788799</v>
      </c>
      <c r="F11" s="15">
        <f>SUM(F5:F9)</f>
        <v>25798447.849471997</v>
      </c>
      <c r="H11" s="15">
        <f>G10+I10</f>
        <v>21802204.607447036</v>
      </c>
      <c r="J11" s="30">
        <f>SUM(J5:J9)</f>
        <v>3996243.24202496</v>
      </c>
    </row>
    <row r="12" spans="1:10" x14ac:dyDescent="0.25">
      <c r="A12" s="19" t="s">
        <v>29</v>
      </c>
      <c r="B12" s="29">
        <v>80000</v>
      </c>
      <c r="J12" s="15"/>
    </row>
    <row r="13" spans="1:10" x14ac:dyDescent="0.25">
      <c r="A13" s="19" t="s">
        <v>30</v>
      </c>
      <c r="B13" s="1">
        <v>25</v>
      </c>
      <c r="C13" t="s">
        <v>31</v>
      </c>
      <c r="J13" s="15"/>
    </row>
    <row r="14" spans="1:10" x14ac:dyDescent="0.25">
      <c r="A14" s="19" t="s">
        <v>32</v>
      </c>
      <c r="B14" s="26">
        <v>0.48799999999999999</v>
      </c>
      <c r="C14" t="s">
        <v>37</v>
      </c>
      <c r="E14" t="s">
        <v>43</v>
      </c>
      <c r="F14" s="13">
        <v>0.05</v>
      </c>
      <c r="H14" s="15"/>
      <c r="J14" s="15"/>
    </row>
    <row r="15" spans="1:10" ht="21" x14ac:dyDescent="0.35">
      <c r="A15" s="19"/>
      <c r="E15" s="31" t="s">
        <v>42</v>
      </c>
      <c r="F15" s="32">
        <f>NPV(F14,J5:J9)</f>
        <v>3300130.5737948865</v>
      </c>
    </row>
    <row r="16" spans="1:10" x14ac:dyDescent="0.25">
      <c r="A16" s="23" t="s">
        <v>36</v>
      </c>
      <c r="B16" s="1">
        <f>B12*B13</f>
        <v>2000000</v>
      </c>
    </row>
  </sheetData>
  <mergeCells count="1">
    <mergeCell ref="G3:I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E20" sqref="E20"/>
    </sheetView>
  </sheetViews>
  <sheetFormatPr defaultRowHeight="15" x14ac:dyDescent="0.25"/>
  <cols>
    <col min="1" max="1" width="31.140625" customWidth="1"/>
    <col min="6" max="6" width="12.7109375" bestFit="1" customWidth="1"/>
    <col min="7" max="7" width="19.28515625" bestFit="1" customWidth="1"/>
    <col min="8" max="8" width="22.140625" bestFit="1" customWidth="1"/>
    <col min="9" max="9" width="12.140625" bestFit="1" customWidth="1"/>
    <col min="10" max="10" width="12.140625" customWidth="1"/>
    <col min="11" max="11" width="12.140625" bestFit="1" customWidth="1"/>
    <col min="12" max="12" width="4.85546875" customWidth="1"/>
  </cols>
  <sheetData>
    <row r="1" spans="1:12" ht="23.25" x14ac:dyDescent="0.35">
      <c r="A1" s="35" t="s">
        <v>44</v>
      </c>
    </row>
    <row r="2" spans="1:12" x14ac:dyDescent="0.25">
      <c r="F2" s="68" t="s">
        <v>48</v>
      </c>
      <c r="G2" s="68"/>
      <c r="H2" s="68"/>
      <c r="I2" s="68"/>
      <c r="J2" s="68"/>
      <c r="K2" s="6"/>
      <c r="L2" s="6"/>
    </row>
    <row r="3" spans="1:12" x14ac:dyDescent="0.25">
      <c r="A3" t="s">
        <v>45</v>
      </c>
      <c r="B3" s="37">
        <v>50</v>
      </c>
      <c r="C3" t="s">
        <v>46</v>
      </c>
      <c r="F3" s="6" t="s">
        <v>49</v>
      </c>
      <c r="G3" s="6" t="s">
        <v>50</v>
      </c>
      <c r="H3" s="6" t="s">
        <v>51</v>
      </c>
      <c r="I3" s="6" t="s">
        <v>52</v>
      </c>
      <c r="J3" s="6" t="s">
        <v>53</v>
      </c>
      <c r="K3" s="6" t="s">
        <v>54</v>
      </c>
      <c r="L3" s="6" t="s">
        <v>42</v>
      </c>
    </row>
    <row r="4" spans="1:12" x14ac:dyDescent="0.25">
      <c r="F4" s="6">
        <v>1</v>
      </c>
      <c r="G4" s="6" t="s">
        <v>55</v>
      </c>
      <c r="H4" s="11">
        <v>1</v>
      </c>
      <c r="I4" s="36">
        <v>250</v>
      </c>
      <c r="J4" s="36">
        <v>100</v>
      </c>
      <c r="K4" s="36">
        <v>100</v>
      </c>
      <c r="L4" s="6">
        <v>60</v>
      </c>
    </row>
    <row r="5" spans="1:12" x14ac:dyDescent="0.25">
      <c r="A5" t="s">
        <v>47</v>
      </c>
      <c r="B5" s="27">
        <v>0.12</v>
      </c>
      <c r="F5" s="6">
        <v>2</v>
      </c>
      <c r="G5" s="6" t="s">
        <v>55</v>
      </c>
      <c r="H5" s="11">
        <v>0.33</v>
      </c>
      <c r="I5" s="36">
        <v>500</v>
      </c>
      <c r="J5" s="36">
        <v>300</v>
      </c>
      <c r="K5" s="36">
        <v>300</v>
      </c>
      <c r="L5" s="6">
        <v>180</v>
      </c>
    </row>
    <row r="6" spans="1:12" x14ac:dyDescent="0.25">
      <c r="F6" s="6">
        <v>3</v>
      </c>
      <c r="G6" s="6" t="s">
        <v>55</v>
      </c>
      <c r="H6" s="11">
        <v>0.5</v>
      </c>
      <c r="I6" s="36">
        <v>100</v>
      </c>
      <c r="J6" s="36">
        <v>200</v>
      </c>
      <c r="K6" s="36">
        <v>400</v>
      </c>
      <c r="L6" s="6">
        <v>80</v>
      </c>
    </row>
    <row r="7" spans="1:12" x14ac:dyDescent="0.25">
      <c r="A7" t="s">
        <v>58</v>
      </c>
      <c r="B7" s="15">
        <v>10</v>
      </c>
      <c r="C7" t="s">
        <v>46</v>
      </c>
      <c r="F7" s="6">
        <v>4</v>
      </c>
      <c r="G7" s="6" t="s">
        <v>55</v>
      </c>
      <c r="H7" s="11">
        <v>1</v>
      </c>
      <c r="I7" s="36">
        <v>750</v>
      </c>
      <c r="J7" s="36">
        <v>500</v>
      </c>
      <c r="K7" s="36">
        <v>300</v>
      </c>
      <c r="L7" s="6">
        <v>310</v>
      </c>
    </row>
    <row r="8" spans="1:12" x14ac:dyDescent="0.25">
      <c r="F8" s="6">
        <v>5</v>
      </c>
      <c r="G8" s="6" t="s">
        <v>55</v>
      </c>
      <c r="H8" s="11">
        <v>0.75</v>
      </c>
      <c r="I8" s="36">
        <v>200</v>
      </c>
      <c r="J8" s="36">
        <v>400</v>
      </c>
      <c r="K8" s="36">
        <v>800</v>
      </c>
      <c r="L8" s="6">
        <v>220</v>
      </c>
    </row>
    <row r="9" spans="1:12" x14ac:dyDescent="0.25">
      <c r="A9" t="s">
        <v>59</v>
      </c>
      <c r="B9" s="37">
        <v>4</v>
      </c>
      <c r="C9" t="s">
        <v>46</v>
      </c>
      <c r="F9" s="6">
        <v>6</v>
      </c>
      <c r="G9" s="6" t="s">
        <v>56</v>
      </c>
      <c r="H9" s="11">
        <v>0.5</v>
      </c>
      <c r="I9" s="36">
        <v>1000</v>
      </c>
      <c r="J9" s="36">
        <v>300</v>
      </c>
      <c r="K9" s="36">
        <v>300</v>
      </c>
      <c r="L9" s="6">
        <v>180</v>
      </c>
    </row>
    <row r="10" spans="1:12" x14ac:dyDescent="0.25">
      <c r="F10" s="6">
        <v>7</v>
      </c>
      <c r="G10" s="6" t="s">
        <v>56</v>
      </c>
      <c r="H10" s="11">
        <v>1</v>
      </c>
      <c r="I10" s="36">
        <v>750</v>
      </c>
      <c r="J10" s="36">
        <v>750</v>
      </c>
      <c r="K10" s="36">
        <v>300</v>
      </c>
      <c r="L10" s="6">
        <v>410</v>
      </c>
    </row>
    <row r="11" spans="1:12" x14ac:dyDescent="0.25">
      <c r="F11" s="6">
        <v>8</v>
      </c>
      <c r="G11" s="6" t="s">
        <v>56</v>
      </c>
      <c r="H11" s="11">
        <v>1</v>
      </c>
      <c r="I11" s="36">
        <v>800</v>
      </c>
      <c r="J11" s="36">
        <v>700</v>
      </c>
      <c r="K11" s="36">
        <v>600</v>
      </c>
      <c r="L11" s="6">
        <v>280</v>
      </c>
    </row>
    <row r="12" spans="1:12" x14ac:dyDescent="0.25">
      <c r="F12" s="6">
        <v>9</v>
      </c>
      <c r="G12" s="6" t="s">
        <v>56</v>
      </c>
      <c r="H12" s="11">
        <v>0.67</v>
      </c>
      <c r="I12" s="36">
        <v>400</v>
      </c>
      <c r="J12" s="36">
        <v>600</v>
      </c>
      <c r="K12" s="36">
        <v>800</v>
      </c>
      <c r="L12" s="6">
        <v>380</v>
      </c>
    </row>
    <row r="13" spans="1:12" x14ac:dyDescent="0.25">
      <c r="F13" s="6">
        <v>10</v>
      </c>
      <c r="G13" s="6" t="s">
        <v>57</v>
      </c>
      <c r="H13" s="11">
        <v>1</v>
      </c>
      <c r="I13" s="36">
        <v>100</v>
      </c>
      <c r="J13" s="36">
        <v>200</v>
      </c>
      <c r="K13" s="36">
        <v>400</v>
      </c>
      <c r="L13" s="6">
        <v>100</v>
      </c>
    </row>
    <row r="14" spans="1:12" x14ac:dyDescent="0.25">
      <c r="F14" s="6">
        <v>11</v>
      </c>
      <c r="G14" s="6" t="s">
        <v>57</v>
      </c>
      <c r="H14" s="11">
        <v>0.5</v>
      </c>
      <c r="I14" s="36">
        <v>700</v>
      </c>
      <c r="J14" s="36">
        <v>500</v>
      </c>
      <c r="K14" s="36">
        <v>300</v>
      </c>
      <c r="L14" s="6">
        <v>260</v>
      </c>
    </row>
    <row r="15" spans="1:12" x14ac:dyDescent="0.25">
      <c r="F15" s="6">
        <v>12</v>
      </c>
      <c r="G15" s="6" t="s">
        <v>57</v>
      </c>
      <c r="H15" s="11">
        <v>1</v>
      </c>
      <c r="I15" s="36">
        <v>1500</v>
      </c>
      <c r="J15" s="36">
        <v>400</v>
      </c>
      <c r="K15" s="36">
        <v>400</v>
      </c>
      <c r="L15" s="6">
        <v>340</v>
      </c>
    </row>
  </sheetData>
  <mergeCells count="1">
    <mergeCell ref="F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
  <sheetViews>
    <sheetView tabSelected="1" workbookViewId="0">
      <selection activeCell="G16" sqref="G16"/>
    </sheetView>
  </sheetViews>
  <sheetFormatPr defaultRowHeight="15" x14ac:dyDescent="0.25"/>
  <cols>
    <col min="1" max="1" width="33.7109375" customWidth="1"/>
    <col min="2" max="2" width="15" customWidth="1"/>
    <col min="3" max="3" width="16.140625" customWidth="1"/>
    <col min="7" max="7" width="20.42578125" customWidth="1"/>
  </cols>
  <sheetData>
    <row r="1" spans="1:7" ht="21" x14ac:dyDescent="0.35">
      <c r="A1" s="34" t="s">
        <v>60</v>
      </c>
    </row>
    <row r="2" spans="1:7" x14ac:dyDescent="0.25">
      <c r="B2" t="s">
        <v>61</v>
      </c>
      <c r="C2" t="s">
        <v>62</v>
      </c>
    </row>
    <row r="3" spans="1:7" x14ac:dyDescent="0.25">
      <c r="A3" t="s">
        <v>63</v>
      </c>
      <c r="B3" s="38">
        <v>10.000000000000007</v>
      </c>
      <c r="C3" s="38">
        <v>175</v>
      </c>
    </row>
    <row r="4" spans="1:7" x14ac:dyDescent="0.25">
      <c r="B4">
        <v>7000</v>
      </c>
      <c r="C4">
        <v>3000</v>
      </c>
    </row>
    <row r="9" spans="1:7" x14ac:dyDescent="0.25">
      <c r="A9" t="s">
        <v>70</v>
      </c>
    </row>
    <row r="10" spans="1:7" x14ac:dyDescent="0.25">
      <c r="A10" t="s">
        <v>71</v>
      </c>
      <c r="B10" s="39">
        <f>SUMPRODUCT(B3:C3,B4:C4)</f>
        <v>595000</v>
      </c>
    </row>
    <row r="15" spans="1:7" x14ac:dyDescent="0.25">
      <c r="A15" s="6" t="s">
        <v>64</v>
      </c>
      <c r="B15" s="6"/>
      <c r="C15" s="6"/>
      <c r="D15" s="6" t="s">
        <v>66</v>
      </c>
      <c r="E15" s="6" t="s">
        <v>67</v>
      </c>
      <c r="F15" s="6" t="s">
        <v>68</v>
      </c>
    </row>
    <row r="16" spans="1:7" x14ac:dyDescent="0.25">
      <c r="A16" s="6" t="s">
        <v>65</v>
      </c>
      <c r="B16" s="6">
        <v>500</v>
      </c>
      <c r="C16" s="6">
        <v>200</v>
      </c>
      <c r="D16" s="6">
        <f>SUMPRODUCT($B$3:$C$3,B16:C16)</f>
        <v>40000</v>
      </c>
      <c r="E16" s="9" t="s">
        <v>69</v>
      </c>
      <c r="F16" s="9">
        <v>40000</v>
      </c>
      <c r="G16" t="str">
        <f ca="1">_xlfn.FORMULATEXT(D16)</f>
        <v>=SUMPRODUCT($B$3:$C$3,B16:C16)</v>
      </c>
    </row>
    <row r="17" spans="1:7" x14ac:dyDescent="0.25">
      <c r="A17" s="6" t="s">
        <v>72</v>
      </c>
      <c r="B17" s="6">
        <v>1</v>
      </c>
      <c r="C17" s="6"/>
      <c r="D17" s="6">
        <f t="shared" ref="D17:D19" si="0">SUMPRODUCT($B$3:$C$3,B17:C17)</f>
        <v>10.000000000000007</v>
      </c>
      <c r="E17" s="9" t="s">
        <v>74</v>
      </c>
      <c r="F17" s="9">
        <v>10</v>
      </c>
      <c r="G17" t="str">
        <f t="shared" ref="G17:G19" ca="1" si="1">_xlfn.FORMULATEXT(D17)</f>
        <v>=SUMPRODUCT($B$3:$C$3,B17:C17)</v>
      </c>
    </row>
    <row r="18" spans="1:7" x14ac:dyDescent="0.25">
      <c r="A18" s="6" t="s">
        <v>73</v>
      </c>
      <c r="B18" s="6"/>
      <c r="C18" s="6">
        <v>1</v>
      </c>
      <c r="D18" s="6">
        <f t="shared" si="0"/>
        <v>175</v>
      </c>
      <c r="E18" s="9" t="s">
        <v>74</v>
      </c>
      <c r="F18" s="9">
        <v>10</v>
      </c>
      <c r="G18" t="str">
        <f t="shared" ca="1" si="1"/>
        <v>=SUMPRODUCT($B$3:$C$3,B18:C18)</v>
      </c>
    </row>
    <row r="19" spans="1:7" x14ac:dyDescent="0.25">
      <c r="A19" s="6" t="s">
        <v>75</v>
      </c>
      <c r="B19" s="6">
        <v>-1</v>
      </c>
      <c r="C19" s="6">
        <v>1</v>
      </c>
      <c r="D19" s="6">
        <f t="shared" si="0"/>
        <v>165</v>
      </c>
      <c r="E19" s="9" t="s">
        <v>74</v>
      </c>
      <c r="F19" s="9">
        <v>0</v>
      </c>
      <c r="G19" t="str">
        <f t="shared" ca="1" si="1"/>
        <v>=SUMPRODUCT($B$3:$C$3,B19:C19)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workbookViewId="0">
      <selection activeCell="B7" sqref="B7"/>
    </sheetView>
  </sheetViews>
  <sheetFormatPr defaultRowHeight="15" x14ac:dyDescent="0.25"/>
  <cols>
    <col min="1" max="1" width="17.7109375" customWidth="1"/>
    <col min="4" max="4" width="16.28515625" customWidth="1"/>
  </cols>
  <sheetData>
    <row r="1" spans="1:7" x14ac:dyDescent="0.25">
      <c r="B1" t="s">
        <v>77</v>
      </c>
      <c r="C1" t="s">
        <v>78</v>
      </c>
    </row>
    <row r="2" spans="1:7" x14ac:dyDescent="0.25">
      <c r="A2" t="s">
        <v>63</v>
      </c>
      <c r="B2" s="40">
        <v>0</v>
      </c>
      <c r="C2" s="40">
        <v>80</v>
      </c>
      <c r="D2" t="s">
        <v>84</v>
      </c>
    </row>
    <row r="3" spans="1:7" x14ac:dyDescent="0.25">
      <c r="A3" t="s">
        <v>76</v>
      </c>
      <c r="B3">
        <v>3</v>
      </c>
      <c r="C3">
        <v>6</v>
      </c>
    </row>
    <row r="6" spans="1:7" x14ac:dyDescent="0.25">
      <c r="A6" t="s">
        <v>79</v>
      </c>
    </row>
    <row r="7" spans="1:7" x14ac:dyDescent="0.25">
      <c r="A7" t="s">
        <v>80</v>
      </c>
      <c r="B7" s="40">
        <f>SUMPRODUCT(B2:C2,B3:C3)</f>
        <v>480</v>
      </c>
      <c r="C7" t="str">
        <f ca="1">_xlfn.FORMULATEXT(B7)</f>
        <v>=SUMPRODUCT(B2:C2,B3:C3)</v>
      </c>
    </row>
    <row r="9" spans="1:7" x14ac:dyDescent="0.25">
      <c r="A9" s="6" t="s">
        <v>81</v>
      </c>
      <c r="B9" s="6"/>
      <c r="C9" s="6"/>
      <c r="D9" s="6" t="s">
        <v>66</v>
      </c>
      <c r="E9" s="6" t="s">
        <v>67</v>
      </c>
      <c r="F9" s="6" t="s">
        <v>68</v>
      </c>
    </row>
    <row r="10" spans="1:7" x14ac:dyDescent="0.25">
      <c r="A10" s="6" t="s">
        <v>82</v>
      </c>
      <c r="B10" s="6">
        <v>2</v>
      </c>
      <c r="C10" s="6">
        <v>1</v>
      </c>
      <c r="D10" s="6">
        <f>SUMPRODUCT($B$2:$C$2,B10:C10)</f>
        <v>80</v>
      </c>
      <c r="E10" s="9" t="s">
        <v>69</v>
      </c>
      <c r="F10" s="6">
        <v>120</v>
      </c>
      <c r="G10" t="str">
        <f ca="1">_xlfn.FORMULATEXT(D10)</f>
        <v>=SUMPRODUCT($B$2:$C$2,B10:C10)</v>
      </c>
    </row>
    <row r="11" spans="1:7" x14ac:dyDescent="0.25">
      <c r="A11" s="6" t="s">
        <v>83</v>
      </c>
      <c r="B11" s="6">
        <v>2</v>
      </c>
      <c r="C11" s="6">
        <v>3</v>
      </c>
      <c r="D11" s="6">
        <f>SUMPRODUCT($B$2:$C$2,B11:C11)</f>
        <v>240</v>
      </c>
      <c r="E11" s="9" t="s">
        <v>69</v>
      </c>
      <c r="F11" s="6">
        <v>240</v>
      </c>
      <c r="G11" t="str">
        <f ca="1">_xlfn.FORMULATEXT(D11)</f>
        <v>=SUMPRODUCT($B$2:$C$2,B11:C11)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workbookViewId="0">
      <selection activeCell="H26" sqref="H26"/>
    </sheetView>
  </sheetViews>
  <sheetFormatPr defaultRowHeight="15" x14ac:dyDescent="0.25"/>
  <cols>
    <col min="1" max="1" width="28.42578125" customWidth="1"/>
    <col min="4" max="4" width="12.5703125" bestFit="1" customWidth="1"/>
    <col min="5" max="5" width="14.140625" customWidth="1"/>
  </cols>
  <sheetData>
    <row r="1" spans="1:9" ht="21" x14ac:dyDescent="0.35">
      <c r="A1" s="41" t="s">
        <v>85</v>
      </c>
    </row>
    <row r="3" spans="1:9" x14ac:dyDescent="0.25">
      <c r="B3" t="s">
        <v>86</v>
      </c>
      <c r="C3" t="s">
        <v>87</v>
      </c>
    </row>
    <row r="4" spans="1:9" x14ac:dyDescent="0.25">
      <c r="A4" t="s">
        <v>63</v>
      </c>
      <c r="B4" s="40">
        <v>560</v>
      </c>
      <c r="C4" s="40">
        <v>1200</v>
      </c>
      <c r="D4" s="43"/>
      <c r="E4" t="s">
        <v>92</v>
      </c>
    </row>
    <row r="5" spans="1:9" x14ac:dyDescent="0.25">
      <c r="B5" s="42"/>
      <c r="C5" s="42"/>
    </row>
    <row r="9" spans="1:9" x14ac:dyDescent="0.25">
      <c r="A9" t="s">
        <v>79</v>
      </c>
      <c r="D9" t="s">
        <v>98</v>
      </c>
    </row>
    <row r="10" spans="1:9" x14ac:dyDescent="0.25">
      <c r="A10" t="s">
        <v>90</v>
      </c>
      <c r="D10" s="45">
        <f>D11+D12+D13</f>
        <v>508400</v>
      </c>
    </row>
    <row r="11" spans="1:9" x14ac:dyDescent="0.25">
      <c r="A11" t="s">
        <v>97</v>
      </c>
      <c r="B11" s="42">
        <v>150</v>
      </c>
      <c r="C11" s="42">
        <v>225</v>
      </c>
      <c r="D11" s="42">
        <f>SUMPRODUCT(B4:C4,B11:C11)</f>
        <v>354000</v>
      </c>
      <c r="E11" t="str">
        <f ca="1">_xlfn.FORMULATEXT(D11)</f>
        <v>=SUMPRODUCT(B4:C4,B11:C11)</v>
      </c>
    </row>
    <row r="12" spans="1:9" x14ac:dyDescent="0.25">
      <c r="A12" t="s">
        <v>96</v>
      </c>
      <c r="B12">
        <v>5</v>
      </c>
      <c r="C12">
        <v>6</v>
      </c>
      <c r="D12" s="45">
        <f>SUMPRODUCT(B4:C4,B12:C12)*I12</f>
        <v>110000</v>
      </c>
      <c r="E12" t="str">
        <f ca="1">_xlfn.FORMULATEXT(D12)</f>
        <v>=SUMPRODUCT(B4:C4,B12:C12)*I12</v>
      </c>
      <c r="I12" s="42">
        <v>11</v>
      </c>
    </row>
    <row r="13" spans="1:9" x14ac:dyDescent="0.25">
      <c r="A13" t="s">
        <v>95</v>
      </c>
      <c r="B13">
        <v>1</v>
      </c>
      <c r="C13">
        <v>2</v>
      </c>
      <c r="D13" s="45">
        <f>SUMPRODUCT(B4:C4,B13:C13)*I13</f>
        <v>44400</v>
      </c>
      <c r="E13" s="45" t="str">
        <f ca="1">_xlfn.FORMULATEXT(D13)</f>
        <v>=SUMPRODUCT(B4:C4,B13:C13)*I13</v>
      </c>
      <c r="I13" s="42">
        <v>15</v>
      </c>
    </row>
    <row r="14" spans="1:9" x14ac:dyDescent="0.25">
      <c r="A14" t="s">
        <v>91</v>
      </c>
      <c r="B14" s="42">
        <v>300</v>
      </c>
      <c r="C14" s="42">
        <v>450</v>
      </c>
      <c r="D14" s="42">
        <f>SUMPRODUCT($B$4:$C$4,B14:C14)</f>
        <v>708000</v>
      </c>
      <c r="E14" t="str">
        <f ca="1">_xlfn.FORMULATEXT(D14)</f>
        <v>=SUMPRODUCT($B$4:$C$4,B14:C14)</v>
      </c>
    </row>
    <row r="15" spans="1:9" x14ac:dyDescent="0.25">
      <c r="A15" t="s">
        <v>80</v>
      </c>
      <c r="B15" s="43"/>
      <c r="D15" s="46">
        <f>D14-D10</f>
        <v>199600</v>
      </c>
      <c r="E15" t="str">
        <f ca="1">_xlfn.FORMULATEXT(D15)</f>
        <v>=D14-D10</v>
      </c>
    </row>
    <row r="18" spans="1:7" x14ac:dyDescent="0.25">
      <c r="A18" s="6" t="s">
        <v>64</v>
      </c>
      <c r="B18" s="6"/>
      <c r="C18" s="6"/>
      <c r="D18" s="6" t="s">
        <v>66</v>
      </c>
      <c r="E18" s="6" t="s">
        <v>67</v>
      </c>
      <c r="F18" s="6" t="s">
        <v>68</v>
      </c>
    </row>
    <row r="19" spans="1:7" x14ac:dyDescent="0.25">
      <c r="A19" s="6" t="s">
        <v>88</v>
      </c>
      <c r="B19" s="6">
        <v>1</v>
      </c>
      <c r="C19" s="6"/>
      <c r="D19" s="6">
        <f>SUMPRODUCT($B$4:$C$4,B19:C19)</f>
        <v>560</v>
      </c>
      <c r="E19" s="9" t="s">
        <v>69</v>
      </c>
      <c r="F19" s="9">
        <v>600</v>
      </c>
      <c r="G19" t="str">
        <f ca="1">_xlfn.FORMULATEXT(D19)</f>
        <v>=SUMPRODUCT($B$4:$C$4,B19:C19)</v>
      </c>
    </row>
    <row r="20" spans="1:7" x14ac:dyDescent="0.25">
      <c r="A20" s="6" t="s">
        <v>89</v>
      </c>
      <c r="B20" s="6"/>
      <c r="C20" s="6">
        <v>1</v>
      </c>
      <c r="D20" s="6">
        <f>SUMPRODUCT($B$4:$C$4,B20:C20)</f>
        <v>1200</v>
      </c>
      <c r="E20" s="9" t="s">
        <v>69</v>
      </c>
      <c r="F20" s="9">
        <v>1200</v>
      </c>
      <c r="G20" t="str">
        <f ca="1">_xlfn.FORMULATEXT(D20)</f>
        <v>=SUMPRODUCT($B$4:$C$4,B20:C20)</v>
      </c>
    </row>
    <row r="21" spans="1:7" x14ac:dyDescent="0.25">
      <c r="A21" s="6" t="s">
        <v>93</v>
      </c>
      <c r="B21" s="6">
        <v>5</v>
      </c>
      <c r="C21" s="6">
        <v>6</v>
      </c>
      <c r="D21" s="6">
        <f t="shared" ref="D21:D22" si="0">SUMPRODUCT($B$4:$C$4,B21:C21)</f>
        <v>10000</v>
      </c>
      <c r="E21" s="9" t="s">
        <v>69</v>
      </c>
      <c r="F21" s="44">
        <v>10000</v>
      </c>
      <c r="G21" t="str">
        <f t="shared" ref="G21:G22" ca="1" si="1">_xlfn.FORMULATEXT(D21)</f>
        <v>=SUMPRODUCT($B$4:$C$4,B21:C21)</v>
      </c>
    </row>
    <row r="22" spans="1:7" x14ac:dyDescent="0.25">
      <c r="A22" s="6" t="s">
        <v>94</v>
      </c>
      <c r="B22" s="6">
        <v>1</v>
      </c>
      <c r="C22" s="6">
        <v>2</v>
      </c>
      <c r="D22" s="6">
        <f t="shared" si="0"/>
        <v>2960</v>
      </c>
      <c r="E22" s="9" t="s">
        <v>69</v>
      </c>
      <c r="F22" s="44">
        <v>3000</v>
      </c>
      <c r="G22" t="str">
        <f t="shared" ca="1" si="1"/>
        <v>=SUMPRODUCT($B$4:$C$4,B22:C22)</v>
      </c>
    </row>
    <row r="23" spans="1:7" x14ac:dyDescent="0.25">
      <c r="A23" s="6"/>
      <c r="B23" s="6"/>
      <c r="C23" s="6"/>
      <c r="D23" s="6"/>
      <c r="E23" s="6"/>
      <c r="F23" s="6"/>
    </row>
    <row r="24" spans="1:7" x14ac:dyDescent="0.25">
      <c r="A24" s="6"/>
      <c r="B24" s="6"/>
      <c r="C24" s="6"/>
      <c r="D24" s="6"/>
      <c r="E24" s="6"/>
      <c r="F24" s="6"/>
    </row>
    <row r="25" spans="1:7" x14ac:dyDescent="0.25">
      <c r="A25" s="6"/>
      <c r="B25" s="6"/>
      <c r="C25" s="6"/>
      <c r="D25" s="6"/>
      <c r="E25" s="6"/>
      <c r="F25" s="6"/>
    </row>
    <row r="26" spans="1:7" x14ac:dyDescent="0.25">
      <c r="A26" s="6"/>
      <c r="B26" s="6"/>
      <c r="C26" s="6"/>
      <c r="D26" s="6"/>
      <c r="E26" s="6"/>
      <c r="F26" s="6"/>
    </row>
    <row r="27" spans="1:7" x14ac:dyDescent="0.25">
      <c r="A27" s="6"/>
      <c r="B27" s="6"/>
      <c r="C27" s="6"/>
      <c r="D27" s="6"/>
      <c r="E27" s="6"/>
      <c r="F27" s="6"/>
    </row>
    <row r="28" spans="1:7" x14ac:dyDescent="0.25">
      <c r="A28" s="6"/>
      <c r="B28" s="6"/>
      <c r="C28" s="6"/>
      <c r="D28" s="6"/>
      <c r="E28" s="6"/>
      <c r="F28" s="6"/>
    </row>
    <row r="29" spans="1:7" x14ac:dyDescent="0.25">
      <c r="A29" s="6"/>
      <c r="B29" s="6"/>
      <c r="C29" s="6"/>
      <c r="D29" s="6"/>
      <c r="E29" s="6"/>
      <c r="F29"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
  <sheetViews>
    <sheetView workbookViewId="0">
      <selection activeCell="F20" sqref="F20"/>
    </sheetView>
  </sheetViews>
  <sheetFormatPr defaultRowHeight="15" x14ac:dyDescent="0.25"/>
  <cols>
    <col min="1" max="1" width="24.85546875" customWidth="1"/>
  </cols>
  <sheetData>
    <row r="1" spans="1:7" ht="21" x14ac:dyDescent="0.35">
      <c r="A1" s="47" t="s">
        <v>99</v>
      </c>
    </row>
    <row r="2" spans="1:7" x14ac:dyDescent="0.25">
      <c r="B2" t="s">
        <v>100</v>
      </c>
      <c r="C2" t="s">
        <v>101</v>
      </c>
    </row>
    <row r="3" spans="1:7" x14ac:dyDescent="0.25">
      <c r="A3" t="s">
        <v>63</v>
      </c>
      <c r="B3" s="40">
        <v>260</v>
      </c>
      <c r="C3" s="40">
        <v>35</v>
      </c>
    </row>
    <row r="7" spans="1:7" x14ac:dyDescent="0.25">
      <c r="A7" t="s">
        <v>102</v>
      </c>
      <c r="B7" s="46">
        <v>12</v>
      </c>
      <c r="C7" s="46">
        <v>20</v>
      </c>
    </row>
    <row r="9" spans="1:7" x14ac:dyDescent="0.25">
      <c r="A9" t="s">
        <v>107</v>
      </c>
      <c r="B9" s="46">
        <f>SUMPRODUCT(B3:C3,B7:C7)</f>
        <v>3820</v>
      </c>
    </row>
    <row r="12" spans="1:7" x14ac:dyDescent="0.25">
      <c r="A12" s="6" t="s">
        <v>64</v>
      </c>
      <c r="B12" s="6"/>
      <c r="C12" s="6"/>
      <c r="D12" s="6" t="s">
        <v>66</v>
      </c>
      <c r="E12" s="6" t="s">
        <v>67</v>
      </c>
      <c r="F12" s="6" t="s">
        <v>68</v>
      </c>
    </row>
    <row r="13" spans="1:7" x14ac:dyDescent="0.25">
      <c r="A13" s="6" t="s">
        <v>103</v>
      </c>
      <c r="B13" s="6">
        <v>1</v>
      </c>
      <c r="C13" s="6"/>
      <c r="D13" s="6">
        <f>SUMPRODUCT($B$3:$C$3,B13:C13)</f>
        <v>260</v>
      </c>
      <c r="E13" s="6" t="s">
        <v>69</v>
      </c>
      <c r="F13" s="6">
        <v>1250</v>
      </c>
      <c r="G13" t="str">
        <f ca="1">_xlfn.FORMULATEXT(D13)</f>
        <v>=SUMPRODUCT($B$3:$C$3,B13:C13)</v>
      </c>
    </row>
    <row r="14" spans="1:7" x14ac:dyDescent="0.25">
      <c r="A14" s="6" t="s">
        <v>104</v>
      </c>
      <c r="B14" s="6"/>
      <c r="C14" s="6">
        <v>1</v>
      </c>
      <c r="D14" s="6">
        <f t="shared" ref="D14:D16" si="0">SUMPRODUCT($B$3:$C$3,B14:C14)</f>
        <v>35</v>
      </c>
      <c r="E14" s="6" t="s">
        <v>69</v>
      </c>
      <c r="F14" s="6">
        <v>3600</v>
      </c>
      <c r="G14" t="str">
        <f t="shared" ref="G14:G16" ca="1" si="1">_xlfn.FORMULATEXT(D14)</f>
        <v>=SUMPRODUCT($B$3:$C$3,B14:C14)</v>
      </c>
    </row>
    <row r="15" spans="1:7" x14ac:dyDescent="0.25">
      <c r="A15" s="6" t="s">
        <v>105</v>
      </c>
      <c r="B15" s="6">
        <v>4</v>
      </c>
      <c r="C15" s="6">
        <v>6</v>
      </c>
      <c r="D15" s="6">
        <f t="shared" si="0"/>
        <v>1250</v>
      </c>
      <c r="E15" s="6" t="s">
        <v>69</v>
      </c>
      <c r="F15" s="6">
        <v>1250</v>
      </c>
      <c r="G15" t="str">
        <f t="shared" ca="1" si="1"/>
        <v>=SUMPRODUCT($B$3:$C$3,B15:C15)</v>
      </c>
    </row>
    <row r="16" spans="1:7" x14ac:dyDescent="0.25">
      <c r="A16" s="6" t="s">
        <v>106</v>
      </c>
      <c r="B16" s="6">
        <v>9</v>
      </c>
      <c r="C16" s="6">
        <v>36</v>
      </c>
      <c r="D16" s="6">
        <f t="shared" si="0"/>
        <v>3600</v>
      </c>
      <c r="E16" s="6" t="s">
        <v>69</v>
      </c>
      <c r="F16" s="6">
        <v>3600</v>
      </c>
      <c r="G16" t="str">
        <f t="shared" ca="1" si="1"/>
        <v>=SUMPRODUCT($B$3:$C$3,B16:C16)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8"/>
  <sheetViews>
    <sheetView workbookViewId="0">
      <selection activeCell="G16" sqref="G16"/>
    </sheetView>
  </sheetViews>
  <sheetFormatPr defaultRowHeight="15" x14ac:dyDescent="0.25"/>
  <cols>
    <col min="1" max="1" width="28.7109375" customWidth="1"/>
    <col min="2" max="2" width="15.140625" customWidth="1"/>
    <col min="5" max="5" width="12.28515625" customWidth="1"/>
    <col min="6" max="6" width="21.140625" customWidth="1"/>
    <col min="9" max="9" width="11.5703125" bestFit="1" customWidth="1"/>
    <col min="10" max="10" width="19.42578125" customWidth="1"/>
    <col min="11" max="11" width="24.85546875" bestFit="1" customWidth="1"/>
    <col min="12" max="12" width="17.42578125" bestFit="1" customWidth="1"/>
  </cols>
  <sheetData>
    <row r="1" spans="1:13" ht="21" x14ac:dyDescent="0.35">
      <c r="A1" s="48" t="s">
        <v>108</v>
      </c>
    </row>
    <row r="2" spans="1:13" ht="15.75" x14ac:dyDescent="0.25">
      <c r="B2" s="50" t="s">
        <v>117</v>
      </c>
      <c r="C2" s="50" t="s">
        <v>118</v>
      </c>
      <c r="D2" s="50" t="s">
        <v>119</v>
      </c>
      <c r="E2" s="50" t="s">
        <v>120</v>
      </c>
      <c r="F2" s="50" t="s">
        <v>121</v>
      </c>
    </row>
    <row r="3" spans="1:13" x14ac:dyDescent="0.25">
      <c r="A3" t="s">
        <v>63</v>
      </c>
      <c r="B3" s="51">
        <v>50000</v>
      </c>
      <c r="C3" s="51">
        <v>0</v>
      </c>
      <c r="D3" s="51">
        <v>0</v>
      </c>
      <c r="E3" s="51">
        <v>175000</v>
      </c>
      <c r="F3" s="51">
        <v>25000</v>
      </c>
      <c r="K3" s="6" t="s">
        <v>109</v>
      </c>
      <c r="L3" s="6" t="s">
        <v>110</v>
      </c>
    </row>
    <row r="4" spans="1:13" x14ac:dyDescent="0.25">
      <c r="B4" s="52">
        <v>5.2999999999999999E-2</v>
      </c>
      <c r="C4" s="52">
        <v>6.8000000000000005E-2</v>
      </c>
      <c r="D4" s="52">
        <v>4.9000000000000002E-2</v>
      </c>
      <c r="E4" s="52">
        <v>8.4000000000000005E-2</v>
      </c>
      <c r="F4" s="52">
        <v>0.11799999999999999</v>
      </c>
      <c r="J4" s="49" t="s">
        <v>117</v>
      </c>
      <c r="K4" s="6" t="s">
        <v>111</v>
      </c>
      <c r="L4" s="6">
        <v>5.3</v>
      </c>
    </row>
    <row r="5" spans="1:13" x14ac:dyDescent="0.25">
      <c r="J5" s="49" t="s">
        <v>118</v>
      </c>
      <c r="K5" s="6" t="s">
        <v>112</v>
      </c>
      <c r="L5" s="6">
        <v>6.8</v>
      </c>
      <c r="M5" s="49" t="s">
        <v>126</v>
      </c>
    </row>
    <row r="6" spans="1:13" x14ac:dyDescent="0.25">
      <c r="J6" s="49" t="s">
        <v>119</v>
      </c>
      <c r="K6" s="6" t="s">
        <v>113</v>
      </c>
      <c r="L6" s="6">
        <v>4.9000000000000004</v>
      </c>
      <c r="M6" s="49" t="s">
        <v>126</v>
      </c>
    </row>
    <row r="7" spans="1:13" x14ac:dyDescent="0.25">
      <c r="A7" t="s">
        <v>70</v>
      </c>
      <c r="J7" s="49" t="s">
        <v>120</v>
      </c>
      <c r="K7" s="6" t="s">
        <v>114</v>
      </c>
      <c r="L7" s="6">
        <v>8.4</v>
      </c>
      <c r="M7" s="49" t="s">
        <v>126</v>
      </c>
    </row>
    <row r="8" spans="1:13" x14ac:dyDescent="0.25">
      <c r="A8" t="s">
        <v>122</v>
      </c>
      <c r="B8" s="54">
        <f>SUMPRODUCT(B3:F3,B4:F4)</f>
        <v>20300</v>
      </c>
      <c r="C8" t="str">
        <f ca="1">_xlfn.FORMULATEXT(B8)</f>
        <v>=SUMPRODUCT(B3:F3,B4:F4)</v>
      </c>
      <c r="J8" s="49" t="s">
        <v>121</v>
      </c>
      <c r="K8" s="6" t="s">
        <v>115</v>
      </c>
      <c r="L8" s="6">
        <v>11.8</v>
      </c>
    </row>
    <row r="14" spans="1:13" x14ac:dyDescent="0.25">
      <c r="A14" s="6" t="s">
        <v>64</v>
      </c>
      <c r="B14" s="6"/>
      <c r="C14" s="6"/>
      <c r="D14" s="6"/>
      <c r="E14" s="6"/>
      <c r="F14" s="6"/>
      <c r="G14" s="6" t="s">
        <v>66</v>
      </c>
      <c r="H14" s="6" t="s">
        <v>67</v>
      </c>
      <c r="I14" s="6" t="s">
        <v>68</v>
      </c>
    </row>
    <row r="15" spans="1:13" x14ac:dyDescent="0.25">
      <c r="A15" s="6" t="s">
        <v>116</v>
      </c>
      <c r="B15" s="9">
        <v>1</v>
      </c>
      <c r="C15" s="9">
        <v>1</v>
      </c>
      <c r="D15" s="9">
        <v>1</v>
      </c>
      <c r="E15" s="9">
        <v>1</v>
      </c>
      <c r="F15" s="9">
        <v>1</v>
      </c>
      <c r="G15" s="9">
        <f>SUMPRODUCT($B$3:$F$3,B15:F15)</f>
        <v>250000</v>
      </c>
      <c r="H15" s="9" t="s">
        <v>69</v>
      </c>
      <c r="I15" s="55">
        <v>250000</v>
      </c>
    </row>
    <row r="16" spans="1:13" x14ac:dyDescent="0.25">
      <c r="A16" s="6" t="s">
        <v>123</v>
      </c>
      <c r="B16" s="9">
        <v>1</v>
      </c>
      <c r="C16" s="9"/>
      <c r="D16" s="9"/>
      <c r="E16" s="9"/>
      <c r="F16" s="9"/>
      <c r="G16" s="9">
        <f>SUMPRODUCT($B$3:$F$3,B16:F16)</f>
        <v>50000</v>
      </c>
      <c r="H16" s="9" t="s">
        <v>74</v>
      </c>
      <c r="I16" s="55">
        <f>20%*I15</f>
        <v>50000</v>
      </c>
    </row>
    <row r="17" spans="1:10" x14ac:dyDescent="0.25">
      <c r="A17" s="6" t="s">
        <v>124</v>
      </c>
      <c r="B17" s="9"/>
      <c r="C17" s="9">
        <v>1</v>
      </c>
      <c r="D17" s="9">
        <v>1</v>
      </c>
      <c r="E17" s="9">
        <v>1</v>
      </c>
      <c r="F17" s="9"/>
      <c r="G17" s="9">
        <f t="shared" ref="G17:G18" si="0">SUMPRODUCT($B$3:$F$3,B17:F17)</f>
        <v>175000</v>
      </c>
      <c r="H17" s="9" t="s">
        <v>74</v>
      </c>
      <c r="I17" s="55">
        <f>40%*I15</f>
        <v>100000</v>
      </c>
    </row>
    <row r="18" spans="1:10" ht="15.75" x14ac:dyDescent="0.25">
      <c r="A18" s="6" t="s">
        <v>125</v>
      </c>
      <c r="B18" s="56">
        <v>-0.5</v>
      </c>
      <c r="C18" s="9"/>
      <c r="D18" s="9"/>
      <c r="E18" s="9"/>
      <c r="F18" s="9">
        <v>1</v>
      </c>
      <c r="G18" s="9">
        <f t="shared" si="0"/>
        <v>0</v>
      </c>
      <c r="H18" s="9" t="s">
        <v>69</v>
      </c>
      <c r="I18" s="9">
        <v>0</v>
      </c>
      <c r="J18" s="50" t="s">
        <v>127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
  <sheetViews>
    <sheetView workbookViewId="0">
      <selection activeCell="B3" sqref="B3"/>
    </sheetView>
  </sheetViews>
  <sheetFormatPr defaultRowHeight="15" x14ac:dyDescent="0.25"/>
  <cols>
    <col min="1" max="1" width="33.28515625" customWidth="1"/>
    <col min="2" max="2" width="17" customWidth="1"/>
    <col min="3" max="3" width="16.85546875" customWidth="1"/>
    <col min="4" max="4" width="18.42578125" customWidth="1"/>
    <col min="9" max="9" width="29.42578125" customWidth="1"/>
    <col min="10" max="10" width="20.5703125" bestFit="1" customWidth="1"/>
    <col min="11" max="11" width="23.140625" bestFit="1" customWidth="1"/>
    <col min="12" max="12" width="24.42578125" bestFit="1" customWidth="1"/>
    <col min="13" max="13" width="33.5703125" bestFit="1" customWidth="1"/>
  </cols>
  <sheetData>
    <row r="1" spans="1:15" ht="21" x14ac:dyDescent="0.35">
      <c r="A1" s="57" t="s">
        <v>128</v>
      </c>
    </row>
    <row r="2" spans="1:15" x14ac:dyDescent="0.25">
      <c r="B2" t="s">
        <v>140</v>
      </c>
      <c r="C2" t="s">
        <v>141</v>
      </c>
      <c r="D2" t="s">
        <v>142</v>
      </c>
    </row>
    <row r="3" spans="1:15" x14ac:dyDescent="0.25">
      <c r="A3" t="s">
        <v>63</v>
      </c>
      <c r="B3" s="53">
        <v>0</v>
      </c>
      <c r="C3" s="53">
        <v>0</v>
      </c>
      <c r="D3" s="53">
        <v>0</v>
      </c>
      <c r="I3" s="6" t="s">
        <v>129</v>
      </c>
      <c r="J3" s="6" t="s">
        <v>130</v>
      </c>
      <c r="K3" s="6" t="s">
        <v>131</v>
      </c>
      <c r="L3" s="6" t="s">
        <v>132</v>
      </c>
      <c r="M3" s="6" t="s">
        <v>133</v>
      </c>
    </row>
    <row r="4" spans="1:15" x14ac:dyDescent="0.25">
      <c r="A4" t="s">
        <v>145</v>
      </c>
      <c r="B4" s="37">
        <v>0.09</v>
      </c>
      <c r="C4" s="37">
        <v>0.12</v>
      </c>
      <c r="D4" s="37">
        <v>0.18</v>
      </c>
      <c r="I4" s="6" t="s">
        <v>134</v>
      </c>
      <c r="J4" s="6">
        <v>3</v>
      </c>
      <c r="K4" s="6">
        <v>4</v>
      </c>
      <c r="L4" s="6">
        <v>2</v>
      </c>
      <c r="M4" s="6">
        <v>5</v>
      </c>
    </row>
    <row r="5" spans="1:15" x14ac:dyDescent="0.25">
      <c r="I5" s="6" t="s">
        <v>135</v>
      </c>
      <c r="J5" s="6">
        <v>0.5</v>
      </c>
      <c r="K5" s="6">
        <v>1</v>
      </c>
      <c r="L5" s="6">
        <v>1</v>
      </c>
      <c r="M5" s="6">
        <v>2</v>
      </c>
    </row>
    <row r="6" spans="1:15" x14ac:dyDescent="0.25">
      <c r="I6" s="6" t="s">
        <v>136</v>
      </c>
      <c r="J6" s="6">
        <v>4</v>
      </c>
      <c r="K6" s="6">
        <v>2</v>
      </c>
      <c r="L6" s="6">
        <v>6</v>
      </c>
      <c r="M6" s="6">
        <v>10</v>
      </c>
    </row>
    <row r="7" spans="1:15" x14ac:dyDescent="0.25">
      <c r="A7" t="s">
        <v>143</v>
      </c>
      <c r="I7" s="6" t="s">
        <v>137</v>
      </c>
      <c r="J7" s="6">
        <v>1</v>
      </c>
      <c r="K7" s="6">
        <v>1.5</v>
      </c>
      <c r="L7" s="6">
        <v>2</v>
      </c>
      <c r="M7" s="6">
        <v>7</v>
      </c>
    </row>
    <row r="8" spans="1:15" x14ac:dyDescent="0.25">
      <c r="A8" t="s">
        <v>144</v>
      </c>
      <c r="B8" s="54">
        <f>SUMPRODUCT(B3:D3,B4:D4)</f>
        <v>0</v>
      </c>
      <c r="C8" t="str">
        <f ca="1">_xlfn.FORMULATEXT(B8)</f>
        <v>=SUMPRODUCT(B3:D3,B4:D4)</v>
      </c>
      <c r="I8" s="6" t="s">
        <v>138</v>
      </c>
      <c r="J8" s="6">
        <v>0.5</v>
      </c>
      <c r="K8" s="6">
        <v>1.5</v>
      </c>
      <c r="L8" s="6">
        <v>0.5</v>
      </c>
      <c r="M8" s="6">
        <v>6</v>
      </c>
    </row>
    <row r="9" spans="1:15" x14ac:dyDescent="0.25">
      <c r="I9" s="6" t="s">
        <v>139</v>
      </c>
      <c r="J9" s="59">
        <v>0.09</v>
      </c>
      <c r="K9" s="59">
        <v>0.12</v>
      </c>
      <c r="L9" s="59">
        <v>0.18</v>
      </c>
      <c r="M9" s="59"/>
      <c r="O9" s="58"/>
    </row>
    <row r="13" spans="1:15" x14ac:dyDescent="0.25">
      <c r="A13" s="6" t="s">
        <v>64</v>
      </c>
      <c r="B13" s="6"/>
      <c r="C13" s="6"/>
      <c r="D13" s="6"/>
      <c r="E13" s="6" t="s">
        <v>66</v>
      </c>
      <c r="F13" s="6" t="s">
        <v>67</v>
      </c>
      <c r="G13" s="6" t="s">
        <v>68</v>
      </c>
    </row>
    <row r="14" spans="1:15" x14ac:dyDescent="0.25">
      <c r="A14" s="6" t="s">
        <v>134</v>
      </c>
      <c r="B14" s="6">
        <v>1</v>
      </c>
      <c r="C14" s="6">
        <v>1</v>
      </c>
      <c r="D14" s="6">
        <v>1</v>
      </c>
      <c r="E14" s="6">
        <f>SUMPRODUCT($B$3:$D$3,B14:D14)</f>
        <v>0</v>
      </c>
      <c r="F14" s="9" t="s">
        <v>69</v>
      </c>
      <c r="G14" s="9">
        <v>5</v>
      </c>
      <c r="H14" t="str">
        <f ca="1">_xlfn.FORMULATEXT(E14)</f>
        <v>=SUMPRODUCT($B$3:$D$3,B14:D14)</v>
      </c>
    </row>
    <row r="15" spans="1:15" x14ac:dyDescent="0.25">
      <c r="A15" s="6" t="s">
        <v>135</v>
      </c>
      <c r="B15" s="6">
        <v>0.5</v>
      </c>
      <c r="C15" s="6">
        <v>1</v>
      </c>
      <c r="D15" s="6">
        <v>1</v>
      </c>
      <c r="E15" s="6">
        <f t="shared" ref="E15:E19" si="0">SUMPRODUCT($B$3:$D$3,B15:D15)</f>
        <v>0</v>
      </c>
      <c r="F15" s="9" t="s">
        <v>69</v>
      </c>
      <c r="G15" s="9">
        <v>2</v>
      </c>
    </row>
    <row r="16" spans="1:15" x14ac:dyDescent="0.25">
      <c r="A16" s="6" t="s">
        <v>136</v>
      </c>
      <c r="B16" s="6">
        <v>4</v>
      </c>
      <c r="C16" s="6">
        <v>2</v>
      </c>
      <c r="D16" s="6">
        <v>6</v>
      </c>
      <c r="E16" s="6">
        <f t="shared" si="0"/>
        <v>0</v>
      </c>
      <c r="F16" s="9" t="s">
        <v>69</v>
      </c>
      <c r="G16" s="9">
        <v>10</v>
      </c>
    </row>
    <row r="17" spans="1:9" x14ac:dyDescent="0.25">
      <c r="A17" s="6" t="s">
        <v>137</v>
      </c>
      <c r="B17" s="6">
        <v>1</v>
      </c>
      <c r="C17" s="6">
        <v>1.5</v>
      </c>
      <c r="D17" s="6">
        <v>2</v>
      </c>
      <c r="E17" s="6">
        <f t="shared" si="0"/>
        <v>0</v>
      </c>
      <c r="F17" s="9" t="s">
        <v>69</v>
      </c>
      <c r="G17" s="9">
        <v>7</v>
      </c>
    </row>
    <row r="18" spans="1:9" x14ac:dyDescent="0.25">
      <c r="A18" s="6" t="s">
        <v>138</v>
      </c>
      <c r="B18" s="6">
        <v>0.5</v>
      </c>
      <c r="C18" s="6">
        <v>1.5</v>
      </c>
      <c r="D18" s="6">
        <v>0.5</v>
      </c>
      <c r="E18" s="6">
        <f t="shared" si="0"/>
        <v>0</v>
      </c>
      <c r="F18" s="9" t="s">
        <v>69</v>
      </c>
      <c r="G18" s="9">
        <v>6</v>
      </c>
    </row>
    <row r="19" spans="1:9" x14ac:dyDescent="0.25">
      <c r="A19" s="6" t="s">
        <v>146</v>
      </c>
      <c r="B19" s="6">
        <v>1</v>
      </c>
      <c r="C19" s="6">
        <v>2</v>
      </c>
      <c r="D19" s="6">
        <v>1</v>
      </c>
      <c r="E19" s="6">
        <f t="shared" si="0"/>
        <v>0</v>
      </c>
      <c r="F19" s="9" t="s">
        <v>69</v>
      </c>
      <c r="G19" s="9">
        <v>6</v>
      </c>
    </row>
    <row r="26" spans="1:9" x14ac:dyDescent="0.25">
      <c r="I26" t="s">
        <v>139</v>
      </c>
    </row>
    <row r="28" spans="1:9" x14ac:dyDescent="0.25">
      <c r="I28" s="58">
        <v>0.09</v>
      </c>
    </row>
    <row r="30" spans="1:9" x14ac:dyDescent="0.25">
      <c r="I30" s="58">
        <v>0.12</v>
      </c>
    </row>
    <row r="32" spans="1:9" x14ac:dyDescent="0.25">
      <c r="I32" s="58">
        <v>0.18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MICROSOFT</vt:lpstr>
      <vt:lpstr>TOY COMPANY</vt:lpstr>
      <vt:lpstr>Bluejay Natural Gas</vt:lpstr>
      <vt:lpstr>LINEAR PROGRAMMING</vt:lpstr>
      <vt:lpstr>LINEAR PROGRAMMING2</vt:lpstr>
      <vt:lpstr>PC Tech Company</vt:lpstr>
      <vt:lpstr>Tectona furniture</vt:lpstr>
      <vt:lpstr>Brokerage firm</vt:lpstr>
      <vt:lpstr>Battery Park</vt:lpstr>
      <vt:lpstr>Busing</vt:lpstr>
      <vt:lpstr>Bus Company</vt:lpstr>
      <vt:lpstr>Nike factory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Cutrone, Joseph</dc:creator>
  <cp:lastModifiedBy>Mbogo Angel Alfred</cp:lastModifiedBy>
  <dcterms:created xsi:type="dcterms:W3CDTF">2022-03-03T21:21:57Z</dcterms:created>
  <dcterms:modified xsi:type="dcterms:W3CDTF">2024-12-12T14:15:44Z</dcterms:modified>
</cp:coreProperties>
</file>