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GO.A.ALFRED\Desktop\An Excel Masterclass\"/>
    </mc:Choice>
  </mc:AlternateContent>
  <xr:revisionPtr revIDLastSave="0" documentId="8_{802DA75C-94A5-4916-A2E6-18E8834B806A}" xr6:coauthVersionLast="44" xr6:coauthVersionMax="44" xr10:uidLastSave="{00000000-0000-0000-0000-000000000000}"/>
  <bookViews>
    <workbookView xWindow="-120" yWindow="-120" windowWidth="24240" windowHeight="13140" tabRatio="839" xr2:uid="{00000000-000D-0000-FFFF-FFFF00000000}"/>
  </bookViews>
  <sheets>
    <sheet name="Summary" sheetId="126" r:id="rId1"/>
    <sheet name="Student Loan Example" sheetId="118" r:id="rId2"/>
    <sheet name="Interest Rate Comparison" sheetId="112" r:id="rId3"/>
    <sheet name="Bank Server Example" sheetId="119" r:id="rId4"/>
    <sheet name="Common Cycle Analysis" sheetId="120" r:id="rId5"/>
    <sheet name="IRR" sheetId="121" r:id="rId6"/>
    <sheet name="XIRR" sheetId="122" r:id="rId7"/>
    <sheet name="RATE" sheetId="123" r:id="rId8"/>
    <sheet name="Individual Project Viability" sheetId="124" r:id="rId9"/>
  </sheets>
  <externalReferences>
    <externalReference r:id="rId10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CBWorkbookPriority" hidden="1">-1591358542</definedName>
    <definedName name="ds" hidden="1">#REF!</definedName>
    <definedName name="erw" hidden="1">#REF!</definedName>
    <definedName name="ew" hidden="1">#REF!</definedName>
    <definedName name="ffff" hidden="1">#REF!</definedName>
    <definedName name="fffff" hidden="1">#REF!</definedName>
    <definedName name="ffffff" hidden="1">#REF!</definedName>
    <definedName name="fg" hidden="1">#REF!</definedName>
    <definedName name="fsdsd" localSheetId="4" hidden="1">PTreeObjectReference(PTDecisionTree_9,[1]treeCalc_9!$A$1)</definedName>
    <definedName name="fsdsd" hidden="1">PTreeObjectReference(PTDecisionTree_9,[1]treeCalc_9!$A$1)</definedName>
    <definedName name="gg" localSheetId="4" hidden="1">#REF!</definedName>
    <definedName name="gg" hidden="1">#REF!</definedName>
    <definedName name="Interest_Rate">IRR!$C$3</definedName>
    <definedName name="Pal_Workbook_GUID" hidden="1">"UYWG6RU9N5BDGXZHMJ46F8PV"</definedName>
    <definedName name="PTree_SensitivityAnalysis_AnalysisType" hidden="1">0</definedName>
    <definedName name="PTree_SensitivityAnalysis_GraphsDisplayPercentageChange" hidden="1">FALSE</definedName>
    <definedName name="PTree_SensitivityAnalysis_IncludeSensitivityGraph" hidden="1">FALSE</definedName>
    <definedName name="PTree_SensitivityAnalysis_IncludeSpiderGraph" hidden="1">FALSE</definedName>
    <definedName name="PTree_SensitivityAnalysis_IncludeStrategyRegion" hidden="1">TRUE</definedName>
    <definedName name="PTree_SensitivityAnalysis_IncludeTornadoGraph" hidden="1">FALSE</definedName>
    <definedName name="PTree_SensitivityAnalysis_Inputs_1_AlternateCellLabel" hidden="1">""</definedName>
    <definedName name="PTree_SensitivityAnalysis_Inputs_1_BaseValueIsAutomatic" hidden="1">TRUE</definedName>
    <definedName name="PTree_SensitivityAnalysis_Inputs_1_MaintainProbabilityNormalization" hidden="1">FALSE</definedName>
    <definedName name="PTree_SensitivityAnalysis_Inputs_1_ManualBaseValue" hidden="1">0</definedName>
    <definedName name="PTree_SensitivityAnalysis_Inputs_1_Maximum" hidden="1">100</definedName>
    <definedName name="PTree_SensitivityAnalysis_Inputs_1_Minimum" hidden="1">-100</definedName>
    <definedName name="PTree_SensitivityAnalysis_Inputs_1_OneWayAnalysis" hidden="1">1</definedName>
    <definedName name="PTree_SensitivityAnalysis_Inputs_1_Steps" hidden="1">11</definedName>
    <definedName name="PTree_SensitivityAnalysis_Inputs_1_TwoWayAnalysis" hidden="1">0</definedName>
    <definedName name="PTree_SensitivityAnalysis_Inputs_1_VariationMethod" hidden="1">0</definedName>
    <definedName name="PTree_SensitivityAnalysis_Inputs_1_VaryCell" hidden="1">#REF!</definedName>
    <definedName name="PTree_SensitivityAnalysis_Inputs_2_AlternateCellLabel" hidden="1">""</definedName>
    <definedName name="PTree_SensitivityAnalysis_Inputs_2_BaseValueIsAutomatic" hidden="1">TRUE</definedName>
    <definedName name="PTree_SensitivityAnalysis_Inputs_2_MaintainProbabilityNormalization" hidden="1">FALSE</definedName>
    <definedName name="PTree_SensitivityAnalysis_Inputs_2_ManualBaseValue" hidden="1">0</definedName>
    <definedName name="PTree_SensitivityAnalysis_Inputs_2_Maximum" hidden="1">100</definedName>
    <definedName name="PTree_SensitivityAnalysis_Inputs_2_Minimum" hidden="1">-100</definedName>
    <definedName name="PTree_SensitivityAnalysis_Inputs_2_OneWayAnalysis" hidden="1">1</definedName>
    <definedName name="PTree_SensitivityAnalysis_Inputs_2_Steps" hidden="1">11</definedName>
    <definedName name="PTree_SensitivityAnalysis_Inputs_2_TwoWayAnalysis" hidden="1">0</definedName>
    <definedName name="PTree_SensitivityAnalysis_Inputs_2_VariationMethod" hidden="1">0</definedName>
    <definedName name="PTree_SensitivityAnalysis_Inputs_2_VaryCell" hidden="1">#REF!</definedName>
    <definedName name="PTree_SensitivityAnalysis_Inputs_3_AlternateCellLabel" hidden="1">""</definedName>
    <definedName name="PTree_SensitivityAnalysis_Inputs_3_BaseValueIsAutomatic" hidden="1">TRUE</definedName>
    <definedName name="PTree_SensitivityAnalysis_Inputs_3_MaintainProbabilityNormalization" hidden="1">FALSE</definedName>
    <definedName name="PTree_SensitivityAnalysis_Inputs_3_ManualBaseValue" hidden="1">0</definedName>
    <definedName name="PTree_SensitivityAnalysis_Inputs_3_Maximum" hidden="1">100</definedName>
    <definedName name="PTree_SensitivityAnalysis_Inputs_3_Minimum" hidden="1">-100</definedName>
    <definedName name="PTree_SensitivityAnalysis_Inputs_3_OneWayAnalysis" hidden="1">1</definedName>
    <definedName name="PTree_SensitivityAnalysis_Inputs_3_Steps" hidden="1">11</definedName>
    <definedName name="PTree_SensitivityAnalysis_Inputs_3_TwoWayAnalysis" hidden="1">0</definedName>
    <definedName name="PTree_SensitivityAnalysis_Inputs_3_VariationMethod" hidden="1">0</definedName>
    <definedName name="PTree_SensitivityAnalysis_Inputs_3_VaryCell" hidden="1">#REF!</definedName>
    <definedName name="PTree_SensitivityAnalysis_Inputs_4_AlternateCellLabel" hidden="1">""</definedName>
    <definedName name="PTree_SensitivityAnalysis_Inputs_4_BaseValueIsAutomatic" hidden="1">TRUE</definedName>
    <definedName name="PTree_SensitivityAnalysis_Inputs_4_MaintainProbabilityNormalization" hidden="1">FALSE</definedName>
    <definedName name="PTree_SensitivityAnalysis_Inputs_4_ManualBaseValue" hidden="1">0</definedName>
    <definedName name="PTree_SensitivityAnalysis_Inputs_4_Maximum" hidden="1">100</definedName>
    <definedName name="PTree_SensitivityAnalysis_Inputs_4_Minimum" hidden="1">-100</definedName>
    <definedName name="PTree_SensitivityAnalysis_Inputs_4_OneWayAnalysis" hidden="1">1</definedName>
    <definedName name="PTree_SensitivityAnalysis_Inputs_4_Steps" hidden="1">11</definedName>
    <definedName name="PTree_SensitivityAnalysis_Inputs_4_TwoWayAnalysis" hidden="1">0</definedName>
    <definedName name="PTree_SensitivityAnalysis_Inputs_4_VariationMethod" hidden="1">0</definedName>
    <definedName name="PTree_SensitivityAnalysis_Inputs_4_VaryCell" hidden="1">#REF!</definedName>
    <definedName name="PTree_SensitivityAnalysis_Inputs_5_AlternateCellLabel" hidden="1">""</definedName>
    <definedName name="PTree_SensitivityAnalysis_Inputs_5_BaseValueIsAutomatic" hidden="1">TRUE</definedName>
    <definedName name="PTree_SensitivityAnalysis_Inputs_5_MaintainProbabilityNormalization" hidden="1">FALSE</definedName>
    <definedName name="PTree_SensitivityAnalysis_Inputs_5_ManualBaseValue" hidden="1">0</definedName>
    <definedName name="PTree_SensitivityAnalysis_Inputs_5_Maximum" hidden="1">100</definedName>
    <definedName name="PTree_SensitivityAnalysis_Inputs_5_Minimum" hidden="1">-100</definedName>
    <definedName name="PTree_SensitivityAnalysis_Inputs_5_OneWayAnalysis" hidden="1">1</definedName>
    <definedName name="PTree_SensitivityAnalysis_Inputs_5_Steps" hidden="1">11</definedName>
    <definedName name="PTree_SensitivityAnalysis_Inputs_5_TwoWayAnalysis" hidden="1">0</definedName>
    <definedName name="PTree_SensitivityAnalysis_Inputs_5_VariationMethod" hidden="1">0</definedName>
    <definedName name="PTree_SensitivityAnalysis_Inputs_5_VaryCell" hidden="1">#REF!</definedName>
    <definedName name="PTree_SensitivityAnalysis_Inputs_6_AlternateCellLabel" hidden="1">""</definedName>
    <definedName name="PTree_SensitivityAnalysis_Inputs_6_BaseValueIsAutomatic" hidden="1">TRUE</definedName>
    <definedName name="PTree_SensitivityAnalysis_Inputs_6_MaintainProbabilityNormalization" hidden="1">FALSE</definedName>
    <definedName name="PTree_SensitivityAnalysis_Inputs_6_ManualBaseValue" hidden="1">0</definedName>
    <definedName name="PTree_SensitivityAnalysis_Inputs_6_Maximum" hidden="1">100</definedName>
    <definedName name="PTree_SensitivityAnalysis_Inputs_6_Minimum" hidden="1">-100</definedName>
    <definedName name="PTree_SensitivityAnalysis_Inputs_6_OneWayAnalysis" hidden="1">1</definedName>
    <definedName name="PTree_SensitivityAnalysis_Inputs_6_Steps" hidden="1">11</definedName>
    <definedName name="PTree_SensitivityAnalysis_Inputs_6_TwoWayAnalysis" hidden="1">0</definedName>
    <definedName name="PTree_SensitivityAnalysis_Inputs_6_VariationMethod" hidden="1">0</definedName>
    <definedName name="PTree_SensitivityAnalysis_Inputs_6_VaryCell" hidden="1">#REF!</definedName>
    <definedName name="PTree_SensitivityAnalysis_Inputs_7_AlternateCellLabel" hidden="1">""</definedName>
    <definedName name="PTree_SensitivityAnalysis_Inputs_7_BaseValueIsAutomatic" hidden="1">TRUE</definedName>
    <definedName name="PTree_SensitivityAnalysis_Inputs_7_MaintainProbabilityNormalization" hidden="1">FALSE</definedName>
    <definedName name="PTree_SensitivityAnalysis_Inputs_7_ManualBaseValue" hidden="1">0</definedName>
    <definedName name="PTree_SensitivityAnalysis_Inputs_7_Maximum" hidden="1">100</definedName>
    <definedName name="PTree_SensitivityAnalysis_Inputs_7_Minimum" hidden="1">-100</definedName>
    <definedName name="PTree_SensitivityAnalysis_Inputs_7_OneWayAnalysis" hidden="1">1</definedName>
    <definedName name="PTree_SensitivityAnalysis_Inputs_7_Steps" hidden="1">11</definedName>
    <definedName name="PTree_SensitivityAnalysis_Inputs_7_TwoWayAnalysis" hidden="1">0</definedName>
    <definedName name="PTree_SensitivityAnalysis_Inputs_7_VariationMethod" hidden="1">0</definedName>
    <definedName name="PTree_SensitivityAnalysis_Inputs_7_VaryCell" hidden="1">#REF!</definedName>
    <definedName name="PTree_SensitivityAnalysis_Inputs_8_AlternateCellLabel" hidden="1">""</definedName>
    <definedName name="PTree_SensitivityAnalysis_Inputs_8_BaseValueIsAutomatic" hidden="1">TRUE</definedName>
    <definedName name="PTree_SensitivityAnalysis_Inputs_8_MaintainProbabilityNormalization" hidden="1">FALSE</definedName>
    <definedName name="PTree_SensitivityAnalysis_Inputs_8_ManualBaseValue" hidden="1">0</definedName>
    <definedName name="PTree_SensitivityAnalysis_Inputs_8_Maximum" hidden="1">100</definedName>
    <definedName name="PTree_SensitivityAnalysis_Inputs_8_Minimum" hidden="1">-100</definedName>
    <definedName name="PTree_SensitivityAnalysis_Inputs_8_OneWayAnalysis" hidden="1">1</definedName>
    <definedName name="PTree_SensitivityAnalysis_Inputs_8_Steps" hidden="1">11</definedName>
    <definedName name="PTree_SensitivityAnalysis_Inputs_8_TwoWayAnalysis" hidden="1">0</definedName>
    <definedName name="PTree_SensitivityAnalysis_Inputs_8_VariationMethod" hidden="1">0</definedName>
    <definedName name="PTree_SensitivityAnalysis_Inputs_8_VaryCell" hidden="1">#REF!</definedName>
    <definedName name="PTree_SensitivityAnalysis_Inputs_Count" hidden="1">8</definedName>
    <definedName name="PTree_SensitivityAnalysis_Output_AlternateCellLabel" hidden="1">""</definedName>
    <definedName name="PTree_SensitivityAnalysis_Output_Model" localSheetId="4" hidden="1">PTreeObjectReference(PTDecisionTree_9,[1]treeCalc_9!$A$1)</definedName>
    <definedName name="PTree_SensitivityAnalysis_Output_Model" hidden="1">PTreeObjectReference(PTDecisionTree_9,[1]treeCalc_9!$A$1)</definedName>
    <definedName name="PTree_SensitivityAnalysis_Output_OutputType" hidden="1">1</definedName>
    <definedName name="PTree_SensitivityAnalysis_Output_StartingNode" localSheetId="4" hidden="1">PTreeObjectReference(PTDecisionTreeNode_9_8,#REF!)</definedName>
    <definedName name="PTree_SensitivityAnalysis_Output_StartingNode" hidden="1">PTreeObjectReference(PTDecisionTreeNode_9_8,#REF!)</definedName>
    <definedName name="PTree_SensitivityAnalysis_UpdateDisplay" hidden="1">FALSE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FALSE</definedName>
    <definedName name="riskATSSpercentileValue" hidden="1">0.5</definedName>
    <definedName name="riskATSSprintReport" hidden="1">FALSE</definedName>
    <definedName name="riskATSSreportsInActiveBook" hidden="1">TRUE</definedName>
    <definedName name="riskATSSreportsSelected" hidden="1">TRUE</definedName>
    <definedName name="riskATSSsummaryReport" hidden="1">TRUE</definedName>
    <definedName name="riskATSStornadoGraph" hidden="1">FALSE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dsdsd" localSheetId="4" hidden="1">PTreeObjectReference(PTDecisionTreeNode_9_8,#REF!)</definedName>
    <definedName name="sdsdsd" hidden="1">PTreeObjectReference(PTDecisionTreeNode_9_8,#REF!)</definedName>
    <definedName name="solver_adj" localSheetId="2" hidden="1">'Interest Rate Comparison'!$C$3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'Interest Rate Comparison'!#REF!</definedName>
    <definedName name="solver_pre" localSheetId="2" hidden="1">0.000001</definedName>
    <definedName name="solver_rbv" localSheetId="2" hidden="1">2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  <definedName name="solvero_CRMax" hidden="1">"System.Double:Infinity"</definedName>
    <definedName name="solvero_CRMin" hidden="1">"System.Double:-Infinity"</definedName>
    <definedName name="solvero_OSpPars" hidden="1">"RiskSolver.UI.Charts.OutDlgPars:-1000001;5;11;55;45;0;1;90;80;0;0;0;0;"</definedName>
    <definedName name="TopRankDefaultDistForRange" hidden="1">0</definedName>
    <definedName name="TopRankDefaultMaxChange" hidden="1">0.1</definedName>
    <definedName name="TopRankDefaultMinChange" hidden="1">-0.1</definedName>
    <definedName name="TopRankDefaultMultiGroupSize" hidden="1">2</definedName>
    <definedName name="TopRankDefaultMultiStepsPerInput" hidden="1">2</definedName>
    <definedName name="TopRankDefaultRangeType" hidden="1">0</definedName>
    <definedName name="TopRankDefaultStepsPerInput" hidden="1">5</definedName>
    <definedName name="TopRankDetailByInputReport" hidden="1">FALSE</definedName>
    <definedName name="TopRankMaxInputsPerGraph" hidden="1">10</definedName>
    <definedName name="TopRankMultiWayReport" hidden="1">FALSE</definedName>
    <definedName name="TopRankNumberOfRuns" hidden="1">1</definedName>
    <definedName name="TopRankOnlyInputsOverThreshold" hidden="1">TRUE</definedName>
    <definedName name="TopRankOnlyTopRanking" hidden="1">TRUE</definedName>
    <definedName name="TopRankOutputDetailReport" hidden="1">FALSE</definedName>
    <definedName name="TopRankOutputsAsPercentChange" hidden="1">FALSE</definedName>
    <definedName name="TopRankOverwriteExisting" hidden="1">FALSE</definedName>
    <definedName name="TopRankPauseOnError" hidden="1">FALSE</definedName>
    <definedName name="TopRankPerformPrecedentScanAddOutput" hidden="1">FALSE</definedName>
    <definedName name="TopRankPerformPrecedentScanAtStart" hidden="1">TRUE</definedName>
    <definedName name="TopRankPrecedentScanType" hidden="1">1</definedName>
    <definedName name="TopRankReportAllOutputCells" hidden="1">TRUE</definedName>
    <definedName name="TopRankReportsInExistingWorkbook" hidden="1">FALSE</definedName>
    <definedName name="TopRankReportsInExistingWorkbookName" hidden="1">"Active Workbook"</definedName>
    <definedName name="TopRankReportsInNewWorkbook" hidden="1">TRUE</definedName>
    <definedName name="TopRankSensitivityGraphs" hidden="1">FALSE</definedName>
    <definedName name="TopRankSingleWorkbookAllResults" hidden="1">FALSE</definedName>
    <definedName name="TopRankSpiderGraphs" hidden="1">TRUE</definedName>
    <definedName name="TopRankTornadoGraphs" hidden="1">TRUE</definedName>
    <definedName name="TopRankUpdateDisplay" hidden="1">FALSE</definedName>
    <definedName name="treeList" hidden="1">"00000100100000000000000000000000000000000000000000000000000000000000000000000000000000000000000000000000000000000000000000000000000000000000000000000000000000000000000000000000000000000000000000000000"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3" i="124" l="1"/>
  <c r="D20" i="124" s="1"/>
  <c r="C13" i="124"/>
  <c r="D12" i="124"/>
  <c r="C12" i="124"/>
  <c r="E12" i="124" l="1"/>
  <c r="C20" i="124"/>
  <c r="E13" i="124"/>
  <c r="C15" i="124"/>
  <c r="D15" i="124"/>
  <c r="E20" i="124" l="1"/>
  <c r="C22" i="124" s="1"/>
  <c r="E15" i="124"/>
  <c r="C16" i="123" l="1"/>
  <c r="C15" i="123"/>
  <c r="C12" i="123"/>
  <c r="C20" i="123" s="1"/>
  <c r="H5" i="123"/>
  <c r="C11" i="122"/>
  <c r="G15" i="121"/>
  <c r="C15" i="121"/>
  <c r="G13" i="121"/>
  <c r="C13" i="121"/>
  <c r="D8" i="121"/>
  <c r="D9" i="121" s="1"/>
  <c r="D10" i="121" s="1"/>
  <c r="D11" i="121" s="1"/>
  <c r="D12" i="121" s="1"/>
  <c r="C20" i="120" l="1"/>
  <c r="B20" i="120"/>
  <c r="C18" i="120"/>
  <c r="C14" i="120"/>
  <c r="C19" i="120" s="1"/>
  <c r="B14" i="120"/>
  <c r="B19" i="120" s="1"/>
  <c r="C11" i="120"/>
  <c r="B11" i="120"/>
  <c r="B18" i="120" s="1"/>
  <c r="D20" i="119" l="1"/>
  <c r="C20" i="119"/>
  <c r="D19" i="119"/>
  <c r="C19" i="119"/>
  <c r="M8" i="112" l="1"/>
  <c r="M9" i="112"/>
  <c r="M10" i="112"/>
  <c r="M11" i="112"/>
  <c r="M12" i="112"/>
  <c r="M13" i="112"/>
  <c r="M14" i="112"/>
  <c r="M15" i="112"/>
  <c r="M16" i="112"/>
  <c r="M17" i="112"/>
  <c r="M18" i="112"/>
  <c r="M19" i="112"/>
  <c r="M20" i="112"/>
  <c r="M21" i="112"/>
  <c r="M22" i="112"/>
  <c r="M23" i="112"/>
  <c r="M24" i="112"/>
  <c r="M25" i="112"/>
  <c r="M26" i="112"/>
  <c r="M27" i="112"/>
  <c r="M28" i="112"/>
  <c r="M29" i="112"/>
  <c r="M30" i="112"/>
  <c r="M31" i="112"/>
  <c r="M32" i="112"/>
  <c r="M33" i="112"/>
  <c r="M34" i="112"/>
  <c r="M35" i="112"/>
  <c r="M36" i="112"/>
  <c r="M37" i="112"/>
  <c r="M38" i="112"/>
  <c r="M39" i="112"/>
  <c r="M40" i="112"/>
  <c r="M41" i="112"/>
  <c r="M42" i="112"/>
  <c r="M43" i="112"/>
  <c r="M44" i="112"/>
  <c r="M45" i="112"/>
  <c r="M46" i="112"/>
  <c r="M47" i="112"/>
  <c r="M7" i="112"/>
  <c r="F15" i="112"/>
  <c r="L6" i="112" s="1"/>
  <c r="C15" i="112"/>
  <c r="K6" i="112" s="1"/>
  <c r="C14" i="118"/>
</calcChain>
</file>

<file path=xl/sharedStrings.xml><?xml version="1.0" encoding="utf-8"?>
<sst xmlns="http://schemas.openxmlformats.org/spreadsheetml/2006/main" count="123" uniqueCount="80">
  <si>
    <t>EOY</t>
  </si>
  <si>
    <t>Discount Rate</t>
  </si>
  <si>
    <t>Loan 1</t>
  </si>
  <si>
    <t>Loan 2</t>
  </si>
  <si>
    <t>Cash Flow</t>
  </si>
  <si>
    <t>Interest Rate</t>
  </si>
  <si>
    <t>Transaction</t>
  </si>
  <si>
    <t>PW</t>
  </si>
  <si>
    <t>Common Cycle -- Analysis</t>
  </si>
  <si>
    <t>Concrete</t>
  </si>
  <si>
    <t>Asphalt</t>
  </si>
  <si>
    <t>Initial Cost</t>
  </si>
  <si>
    <t>Maintenance</t>
  </si>
  <si>
    <t>Useful Life (in years)</t>
  </si>
  <si>
    <t>Concrete
 3 Cycles</t>
  </si>
  <si>
    <t>Asphalt
5 Cycles</t>
  </si>
  <si>
    <t>Discounting each Initial Cost Individually</t>
  </si>
  <si>
    <t>AW -- using single cycle</t>
  </si>
  <si>
    <t>AW -- using common cycle</t>
  </si>
  <si>
    <t>AW -- Annualizing Initial Cost</t>
  </si>
  <si>
    <t>Single Cycle</t>
  </si>
  <si>
    <t>Common Cycle</t>
  </si>
  <si>
    <t>Annual Worth or 
Expected Uniform Annual Costs (EUAC)</t>
  </si>
  <si>
    <t>Cash Flow Table</t>
  </si>
  <si>
    <t>Year</t>
  </si>
  <si>
    <t>NPV Analysis for One-Time Projects</t>
  </si>
  <si>
    <t>NPV</t>
  </si>
  <si>
    <t>Alternative Comparison -- Same Interest Rate</t>
  </si>
  <si>
    <t>Impact of different Discount Rates on NPV</t>
  </si>
  <si>
    <t>Preference</t>
  </si>
  <si>
    <t>Dealing with ongoing projects -- Using a a horizon specified by decision maker</t>
  </si>
  <si>
    <t>Alternative 1</t>
  </si>
  <si>
    <t>Alternative 2</t>
  </si>
  <si>
    <t>Rate of Return Analysis</t>
  </si>
  <si>
    <t>Investment Stream</t>
  </si>
  <si>
    <t>Borrowing Stream</t>
  </si>
  <si>
    <t>IRR</t>
  </si>
  <si>
    <t>XIRR Function</t>
  </si>
  <si>
    <t>Date</t>
  </si>
  <si>
    <t>Internal Rate of Return Analysis</t>
  </si>
  <si>
    <t xml:space="preserve">  16K  16K 16K 16K  16K</t>
  </si>
  <si>
    <t>-17K</t>
  </si>
  <si>
    <t>IRR w/ RATE Function</t>
  </si>
  <si>
    <t>-75K</t>
  </si>
  <si>
    <t>Rate</t>
  </si>
  <si>
    <t>Incremental Rate of Return Analysis</t>
  </si>
  <si>
    <t>Cash Flows</t>
  </si>
  <si>
    <t>Project A</t>
  </si>
  <si>
    <t>Project B</t>
  </si>
  <si>
    <t>Annual Operating Cost</t>
  </si>
  <si>
    <t>Annual Revenues</t>
  </si>
  <si>
    <t>Useful Life</t>
  </si>
  <si>
    <t>CF (B-A)</t>
  </si>
  <si>
    <t>Initial Cost (in $Mil)</t>
  </si>
  <si>
    <t>Net annual Benefit (in $Mil)</t>
  </si>
  <si>
    <t>CF(B-A)</t>
  </si>
  <si>
    <t>Worksheet</t>
  </si>
  <si>
    <t>Video Lesson</t>
  </si>
  <si>
    <t>Topics Covered</t>
  </si>
  <si>
    <t>An overview of Effective Interest Rates</t>
  </si>
  <si>
    <t>Calculating Nominal and Effective Annual Interest Rates using the NOMINAL &amp; EFFECT functions</t>
  </si>
  <si>
    <t>The role time and interest rate play on investment growth under compounding</t>
  </si>
  <si>
    <t>Calculating Future Values in Excel using the FV function</t>
  </si>
  <si>
    <t>Project Evaluation and Selection</t>
  </si>
  <si>
    <t>Student Loan Example</t>
  </si>
  <si>
    <t>Bank Server Example</t>
  </si>
  <si>
    <t>Common Cycle Analysis</t>
  </si>
  <si>
    <t>XIRR</t>
  </si>
  <si>
    <t>RATE</t>
  </si>
  <si>
    <t>Individual Project Viability</t>
  </si>
  <si>
    <t>Net Present Value Analysis</t>
  </si>
  <si>
    <t>Interest Rate Comparison</t>
  </si>
  <si>
    <t>Evaluation of One-Time Projects using NPV</t>
  </si>
  <si>
    <t>Capital Budgeting for ongoing projects-- Equivalent Annual Worth Analysis</t>
  </si>
  <si>
    <t>Introduction to Capital Budgeting</t>
  </si>
  <si>
    <t>Evaluating One-Time Projects using Net Present Analysis</t>
  </si>
  <si>
    <t>Capital Budgeting for Ongoing Projects – Using a specified Time Horizon</t>
  </si>
  <si>
    <t>Capital Budgeting for Ongoing Projects – Equivalent Annual Worth</t>
  </si>
  <si>
    <t>Internal Rate of Return Analysis (IRR, XIRR)</t>
  </si>
  <si>
    <t>Incremental Cash Flow Analysis and MARR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</si>
</sst>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&quot;$&quot;#,##0_);[Red]\(&quot;$&quot;#,##0\)"/>
    <numFmt numFmtId="165" formatCode="&quot;$&quot;#,##0.00_);[Red]\(&quot;$&quot;#,##0.00\)"/>
    <numFmt numFmtId="166" formatCode="&quot;$&quot;#,##0"/>
    <numFmt numFmtId="167" formatCode="&quot;$&quot;#,##0.00"/>
    <numFmt numFmtId="168" formatCode="0.000%"/>
    <numFmt numFmtId="169" formatCode="&quot;NPV Loan 1&quot;;\ &quot;NPV Loan 1&quot;"/>
    <numFmt numFmtId="170" formatCode="&quot;NPV Loan 2&quot;;\ &quot;NPV Loan 2&quot;"/>
    <numFmt numFmtId="171" formatCode="0.00000000000%"/>
    <numFmt numFmtId="172" formatCode="mmm\ dd\,\ yyyy"/>
    <numFmt numFmtId="173" formatCode="&quot;NPV&quot;;\ &quot;NPV&quot;"/>
    <numFmt numFmtId="174" formatCode="&quot;$&quot;#,##0.0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6"/>
      <color rgb="FF000000"/>
      <name val="Source Sans Pro"/>
      <family val="2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2"/>
      <color rgb="FFFA7D00"/>
      <name val="Calibri"/>
      <family val="2"/>
      <scheme val="minor"/>
    </font>
    <font>
      <sz val="14"/>
      <color rgb="FF000000"/>
      <name val="Cambria"/>
      <family val="2"/>
      <scheme val="maj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mbria"/>
      <family val="2"/>
      <scheme val="major"/>
    </font>
    <font>
      <u/>
      <sz val="11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4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2" borderId="0" applyNumberFormat="0" applyFont="0" applyBorder="0" applyAlignment="0" applyProtection="0"/>
    <xf numFmtId="0" fontId="5" fillId="3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2" borderId="0" applyNumberFormat="0" applyFont="0" applyBorder="0" applyAlignment="0" applyProtection="0"/>
    <xf numFmtId="0" fontId="2" fillId="3" borderId="0" applyNumberFormat="0" applyFont="0" applyBorder="0" applyAlignment="0" applyProtection="0"/>
    <xf numFmtId="0" fontId="3" fillId="4" borderId="0" applyNumberFormat="0" applyBorder="0" applyAlignment="0" applyProtection="0"/>
    <xf numFmtId="0" fontId="4" fillId="0" borderId="1" applyNumberFormat="0" applyFill="0" applyAlignment="0" applyProtection="0"/>
    <xf numFmtId="0" fontId="1" fillId="5" borderId="0" applyNumberFormat="0" applyBorder="0" applyAlignment="0" applyProtection="0"/>
    <xf numFmtId="0" fontId="8" fillId="0" borderId="1" applyNumberFormat="0" applyFill="0" applyAlignment="0" applyProtection="0"/>
    <xf numFmtId="0" fontId="3" fillId="0" borderId="0"/>
    <xf numFmtId="0" fontId="9" fillId="6" borderId="2" applyNumberFormat="0" applyAlignment="0" applyProtection="0"/>
    <xf numFmtId="0" fontId="19" fillId="6" borderId="3" applyNumberFormat="0" applyAlignment="0" applyProtection="0"/>
    <xf numFmtId="0" fontId="4" fillId="0" borderId="1" applyNumberFormat="0" applyFill="0" applyAlignment="0" applyProtection="0"/>
    <xf numFmtId="9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0" fillId="6" borderId="3" applyNumberFormat="0" applyAlignment="0" applyProtection="0"/>
    <xf numFmtId="0" fontId="1" fillId="0" borderId="0"/>
    <xf numFmtId="0" fontId="35" fillId="0" borderId="0" applyNumberFormat="0" applyFill="0" applyBorder="0" applyAlignment="0" applyProtection="0"/>
  </cellStyleXfs>
  <cellXfs count="112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 applyAlignment="1">
      <alignment horizontal="center" vertical="center" wrapText="1" readingOrder="1"/>
    </xf>
    <xf numFmtId="1" fontId="13" fillId="0" borderId="0" xfId="0" applyNumberFormat="1" applyFont="1" applyFill="1" applyBorder="1" applyAlignment="1">
      <alignment horizontal="center" vertical="center" wrapText="1" readingOrder="1"/>
    </xf>
    <xf numFmtId="164" fontId="13" fillId="0" borderId="0" xfId="0" applyNumberFormat="1" applyFont="1" applyFill="1" applyBorder="1" applyAlignment="1">
      <alignment horizontal="right" vertical="center" wrapText="1" readingOrder="1"/>
    </xf>
    <xf numFmtId="0" fontId="12" fillId="0" borderId="0" xfId="0" applyFont="1" applyFill="1" applyBorder="1" applyAlignment="1">
      <alignment horizontal="right"/>
    </xf>
    <xf numFmtId="0" fontId="8" fillId="0" borderId="0" xfId="0" applyFont="1"/>
    <xf numFmtId="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16" fillId="0" borderId="0" xfId="0" applyFont="1"/>
    <xf numFmtId="166" fontId="13" fillId="0" borderId="0" xfId="0" applyNumberFormat="1" applyFont="1" applyFill="1" applyBorder="1" applyAlignment="1">
      <alignment horizontal="right" vertical="center" wrapText="1" readingOrder="1"/>
    </xf>
    <xf numFmtId="0" fontId="0" fillId="0" borderId="4" xfId="0" applyBorder="1"/>
    <xf numFmtId="0" fontId="7" fillId="0" borderId="4" xfId="0" applyFont="1" applyBorder="1"/>
    <xf numFmtId="0" fontId="17" fillId="7" borderId="0" xfId="0" applyFont="1" applyFill="1" applyBorder="1" applyAlignment="1">
      <alignment horizontal="center" vertical="center" wrapText="1" readingOrder="1"/>
    </xf>
    <xf numFmtId="9" fontId="0" fillId="3" borderId="0" xfId="7" applyNumberFormat="1" applyFont="1" applyAlignment="1">
      <alignment horizontal="center"/>
    </xf>
    <xf numFmtId="0" fontId="4" fillId="0" borderId="1" xfId="18"/>
    <xf numFmtId="167" fontId="4" fillId="0" borderId="1" xfId="18" applyNumberFormat="1"/>
    <xf numFmtId="0" fontId="7" fillId="0" borderId="4" xfId="0" applyFont="1" applyFill="1" applyBorder="1"/>
    <xf numFmtId="0" fontId="7" fillId="0" borderId="4" xfId="0" applyFont="1" applyFill="1" applyBorder="1" applyAlignment="1">
      <alignment horizontal="right"/>
    </xf>
    <xf numFmtId="0" fontId="22" fillId="0" borderId="0" xfId="0" applyFont="1" applyFill="1" applyBorder="1" applyAlignment="1">
      <alignment vertical="top" wrapText="1"/>
    </xf>
    <xf numFmtId="0" fontId="23" fillId="0" borderId="0" xfId="0" applyFont="1" applyFill="1" applyBorder="1" applyAlignment="1">
      <alignment horizontal="left" vertical="center" wrapText="1" readingOrder="1"/>
    </xf>
    <xf numFmtId="0" fontId="23" fillId="0" borderId="0" xfId="0" applyFont="1" applyFill="1" applyBorder="1" applyAlignment="1">
      <alignment horizontal="center" vertical="center" wrapText="1" readingOrder="1"/>
    </xf>
    <xf numFmtId="164" fontId="23" fillId="0" borderId="0" xfId="0" applyNumberFormat="1" applyFont="1" applyFill="1" applyBorder="1" applyAlignment="1">
      <alignment horizontal="right" vertical="center" wrapText="1" readingOrder="1"/>
    </xf>
    <xf numFmtId="1" fontId="23" fillId="0" borderId="0" xfId="0" applyNumberFormat="1" applyFont="1" applyFill="1" applyBorder="1" applyAlignment="1">
      <alignment horizontal="center" vertical="center" wrapText="1" readingOrder="1"/>
    </xf>
    <xf numFmtId="1" fontId="23" fillId="0" borderId="0" xfId="0" applyNumberFormat="1" applyFont="1" applyFill="1" applyBorder="1" applyAlignment="1">
      <alignment horizontal="right" vertical="center" wrapText="1" readingOrder="1"/>
    </xf>
    <xf numFmtId="0" fontId="0" fillId="0" borderId="0" xfId="0" applyFont="1" applyFill="1" applyBorder="1"/>
    <xf numFmtId="166" fontId="23" fillId="0" borderId="0" xfId="0" applyNumberFormat="1" applyFont="1" applyFill="1" applyBorder="1" applyAlignment="1">
      <alignment horizontal="right" vertical="center" wrapText="1" readingOrder="1"/>
    </xf>
    <xf numFmtId="0" fontId="4" fillId="0" borderId="1" xfId="18" applyFont="1" applyFill="1" applyAlignment="1">
      <alignment horizontal="right"/>
    </xf>
    <xf numFmtId="166" fontId="4" fillId="0" borderId="1" xfId="18" applyNumberFormat="1" applyFont="1" applyFill="1"/>
    <xf numFmtId="0" fontId="4" fillId="0" borderId="1" xfId="18" applyFont="1" applyFill="1"/>
    <xf numFmtId="168" fontId="0" fillId="0" borderId="0" xfId="0" applyNumberFormat="1" applyFont="1" applyFill="1" applyBorder="1"/>
    <xf numFmtId="10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25" fillId="0" borderId="0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center" wrapText="1" readingOrder="1"/>
    </xf>
    <xf numFmtId="10" fontId="26" fillId="3" borderId="0" xfId="7" applyNumberFormat="1" applyFont="1" applyBorder="1"/>
    <xf numFmtId="0" fontId="4" fillId="0" borderId="0" xfId="0" applyFont="1" applyFill="1" applyBorder="1" applyAlignment="1">
      <alignment horizontal="right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0" fontId="20" fillId="7" borderId="0" xfId="0" applyFont="1" applyFill="1" applyBorder="1"/>
    <xf numFmtId="169" fontId="20" fillId="7" borderId="0" xfId="0" applyNumberFormat="1" applyFont="1" applyFill="1" applyBorder="1"/>
    <xf numFmtId="170" fontId="20" fillId="7" borderId="0" xfId="0" applyNumberFormat="1" applyFont="1" applyFill="1" applyBorder="1"/>
    <xf numFmtId="0" fontId="27" fillId="0" borderId="4" xfId="0" applyFont="1" applyBorder="1"/>
    <xf numFmtId="167" fontId="19" fillId="6" borderId="0" xfId="17" applyNumberFormat="1" applyBorder="1"/>
    <xf numFmtId="0" fontId="20" fillId="7" borderId="0" xfId="0" applyFont="1" applyFill="1"/>
    <xf numFmtId="171" fontId="0" fillId="0" borderId="0" xfId="0" applyNumberFormat="1"/>
    <xf numFmtId="0" fontId="14" fillId="7" borderId="0" xfId="0" applyFont="1" applyFill="1"/>
    <xf numFmtId="0" fontId="15" fillId="7" borderId="0" xfId="0" applyFont="1" applyFill="1"/>
    <xf numFmtId="0" fontId="11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Alignment="1">
      <alignment vertical="center"/>
    </xf>
    <xf numFmtId="167" fontId="9" fillId="6" borderId="0" xfId="16" applyNumberFormat="1" applyBorder="1" applyAlignment="1">
      <alignment horizontal="center"/>
    </xf>
    <xf numFmtId="0" fontId="10" fillId="7" borderId="0" xfId="0" applyFont="1" applyFill="1" applyAlignment="1">
      <alignment horizontal="center" wrapText="1"/>
    </xf>
    <xf numFmtId="167" fontId="9" fillId="6" borderId="0" xfId="16" quotePrefix="1" applyNumberFormat="1" applyBorder="1" applyAlignment="1">
      <alignment horizontal="center"/>
    </xf>
    <xf numFmtId="167" fontId="0" fillId="0" borderId="0" xfId="0" quotePrefix="1" applyNumberFormat="1" applyAlignment="1">
      <alignment horizontal="center"/>
    </xf>
    <xf numFmtId="0" fontId="10" fillId="7" borderId="0" xfId="0" applyFont="1" applyFill="1" applyAlignment="1">
      <alignment wrapText="1"/>
    </xf>
    <xf numFmtId="0" fontId="10" fillId="7" borderId="0" xfId="0" applyFont="1" applyFill="1" applyAlignment="1">
      <alignment horizontal="center" vertical="center"/>
    </xf>
    <xf numFmtId="10" fontId="0" fillId="3" borderId="0" xfId="10" applyNumberFormat="1" applyFont="1" applyAlignment="1">
      <alignment horizontal="center"/>
    </xf>
    <xf numFmtId="0" fontId="4" fillId="0" borderId="0" xfId="0" applyFont="1"/>
    <xf numFmtId="0" fontId="20" fillId="7" borderId="0" xfId="0" applyFont="1" applyFill="1" applyAlignment="1">
      <alignment horizontal="center"/>
    </xf>
    <xf numFmtId="0" fontId="29" fillId="7" borderId="0" xfId="0" applyFont="1" applyFill="1"/>
    <xf numFmtId="167" fontId="0" fillId="0" borderId="0" xfId="0" applyNumberFormat="1"/>
    <xf numFmtId="0" fontId="0" fillId="0" borderId="0" xfId="0" applyAlignment="1">
      <alignment horizontal="right"/>
    </xf>
    <xf numFmtId="167" fontId="9" fillId="6" borderId="0" xfId="16" applyNumberFormat="1" applyBorder="1"/>
    <xf numFmtId="0" fontId="0" fillId="0" borderId="0" xfId="0" quotePrefix="1"/>
    <xf numFmtId="167" fontId="9" fillId="6" borderId="0" xfId="16" applyNumberFormat="1" applyFont="1" applyBorder="1"/>
    <xf numFmtId="0" fontId="0" fillId="0" borderId="0" xfId="0" applyBorder="1"/>
    <xf numFmtId="10" fontId="30" fillId="6" borderId="0" xfId="21" applyNumberFormat="1" applyBorder="1"/>
    <xf numFmtId="0" fontId="28" fillId="7" borderId="0" xfId="0" applyFont="1" applyFill="1"/>
    <xf numFmtId="172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/>
    <xf numFmtId="0" fontId="0" fillId="0" borderId="0" xfId="0" quotePrefix="1" applyAlignment="1">
      <alignment horizontal="left"/>
    </xf>
    <xf numFmtId="9" fontId="0" fillId="0" borderId="0" xfId="19" applyFont="1"/>
    <xf numFmtId="3" fontId="0" fillId="0" borderId="0" xfId="0" applyNumberFormat="1" applyAlignment="1">
      <alignment horizontal="right" vertical="center"/>
    </xf>
    <xf numFmtId="10" fontId="30" fillId="6" borderId="0" xfId="21" applyNumberFormat="1" applyBorder="1" applyAlignment="1">
      <alignment vertical="center" wrapText="1"/>
    </xf>
    <xf numFmtId="0" fontId="0" fillId="0" borderId="0" xfId="0" quotePrefix="1" applyAlignment="1">
      <alignment horizontal="right"/>
    </xf>
    <xf numFmtId="173" fontId="0" fillId="0" borderId="0" xfId="0" applyNumberFormat="1"/>
    <xf numFmtId="9" fontId="0" fillId="0" borderId="0" xfId="0" applyNumberFormat="1"/>
    <xf numFmtId="0" fontId="7" fillId="0" borderId="4" xfId="22" applyFont="1" applyBorder="1" applyAlignment="1">
      <alignment readingOrder="1"/>
    </xf>
    <xf numFmtId="0" fontId="1" fillId="0" borderId="0" xfId="22" applyAlignment="1">
      <alignment readingOrder="1"/>
    </xf>
    <xf numFmtId="0" fontId="31" fillId="0" borderId="5" xfId="22" applyFont="1" applyBorder="1" applyAlignment="1">
      <alignment horizontal="left" vertical="center" readingOrder="1"/>
    </xf>
    <xf numFmtId="0" fontId="31" fillId="0" borderId="6" xfId="22" applyFont="1" applyBorder="1" applyAlignment="1">
      <alignment horizontal="center" vertical="center" readingOrder="1"/>
    </xf>
    <xf numFmtId="0" fontId="31" fillId="0" borderId="7" xfId="22" applyFont="1" applyBorder="1" applyAlignment="1">
      <alignment horizontal="center" vertical="center" readingOrder="1"/>
    </xf>
    <xf numFmtId="0" fontId="31" fillId="0" borderId="8" xfId="22" applyFont="1" applyBorder="1" applyAlignment="1">
      <alignment horizontal="left" vertical="center" readingOrder="1"/>
    </xf>
    <xf numFmtId="0" fontId="31" fillId="0" borderId="9" xfId="22" applyFont="1" applyBorder="1" applyAlignment="1">
      <alignment horizontal="center" vertical="center" readingOrder="1"/>
    </xf>
    <xf numFmtId="0" fontId="31" fillId="0" borderId="10" xfId="22" applyFont="1" applyBorder="1" applyAlignment="1">
      <alignment horizontal="center" vertical="center" readingOrder="1"/>
    </xf>
    <xf numFmtId="0" fontId="31" fillId="0" borderId="0" xfId="22" applyFont="1" applyBorder="1" applyAlignment="1">
      <alignment horizontal="left" vertical="center" readingOrder="1"/>
    </xf>
    <xf numFmtId="0" fontId="31" fillId="0" borderId="0" xfId="22" applyFont="1" applyBorder="1" applyAlignment="1">
      <alignment horizontal="center" vertical="center" readingOrder="1"/>
    </xf>
    <xf numFmtId="0" fontId="31" fillId="0" borderId="5" xfId="22" applyFont="1" applyBorder="1" applyAlignment="1">
      <alignment horizontal="center" vertical="center" readingOrder="1"/>
    </xf>
    <xf numFmtId="0" fontId="32" fillId="8" borderId="0" xfId="20" applyFont="1" applyBorder="1" applyAlignment="1">
      <alignment readingOrder="1"/>
    </xf>
    <xf numFmtId="9" fontId="32" fillId="8" borderId="0" xfId="20" applyNumberFormat="1" applyFont="1" applyBorder="1" applyAlignment="1">
      <alignment horizontal="center" readingOrder="1"/>
    </xf>
    <xf numFmtId="0" fontId="33" fillId="0" borderId="0" xfId="22" applyFont="1" applyFill="1" applyBorder="1" applyAlignment="1">
      <alignment readingOrder="1"/>
    </xf>
    <xf numFmtId="0" fontId="33" fillId="0" borderId="0" xfId="22" applyFont="1" applyFill="1" applyBorder="1" applyAlignment="1">
      <alignment horizontal="center" readingOrder="1"/>
    </xf>
    <xf numFmtId="0" fontId="8" fillId="0" borderId="0" xfId="22" applyFont="1" applyAlignment="1">
      <alignment horizontal="left" readingOrder="1"/>
    </xf>
    <xf numFmtId="9" fontId="1" fillId="0" borderId="0" xfId="22" applyNumberFormat="1" applyAlignment="1">
      <alignment horizontal="left" readingOrder="1"/>
    </xf>
    <xf numFmtId="0" fontId="8" fillId="0" borderId="0" xfId="22" applyFont="1" applyAlignment="1">
      <alignment horizontal="right" readingOrder="1"/>
    </xf>
    <xf numFmtId="165" fontId="1" fillId="0" borderId="0" xfId="22" applyNumberFormat="1" applyAlignment="1">
      <alignment horizontal="center" readingOrder="1"/>
    </xf>
    <xf numFmtId="0" fontId="34" fillId="0" borderId="0" xfId="22" applyFont="1" applyFill="1" applyBorder="1" applyAlignment="1">
      <alignment horizontal="center" vertical="center" readingOrder="1"/>
    </xf>
    <xf numFmtId="167" fontId="33" fillId="0" borderId="0" xfId="22" applyNumberFormat="1" applyFont="1" applyFill="1" applyBorder="1" applyAlignment="1">
      <alignment horizontal="left" readingOrder="1"/>
    </xf>
    <xf numFmtId="166" fontId="33" fillId="0" borderId="0" xfId="22" applyNumberFormat="1" applyFont="1" applyFill="1" applyBorder="1" applyAlignment="1">
      <alignment horizontal="left" readingOrder="1"/>
    </xf>
    <xf numFmtId="174" fontId="33" fillId="0" borderId="0" xfId="22" applyNumberFormat="1" applyFont="1" applyFill="1" applyBorder="1" applyAlignment="1">
      <alignment horizontal="left" readingOrder="1"/>
    </xf>
    <xf numFmtId="168" fontId="1" fillId="0" borderId="0" xfId="22" applyNumberFormat="1" applyAlignment="1">
      <alignment readingOrder="1"/>
    </xf>
    <xf numFmtId="0" fontId="36" fillId="7" borderId="0" xfId="0" applyFont="1" applyFill="1" applyAlignment="1"/>
    <xf numFmtId="0" fontId="37" fillId="7" borderId="0" xfId="0" applyFont="1" applyFill="1" applyAlignment="1"/>
    <xf numFmtId="0" fontId="32" fillId="0" borderId="0" xfId="0" applyFont="1" applyAlignment="1"/>
    <xf numFmtId="0" fontId="35" fillId="0" borderId="0" xfId="23"/>
    <xf numFmtId="0" fontId="38" fillId="0" borderId="0" xfId="0" applyFont="1" applyAlignment="1">
      <alignment horizontal="left" vertical="center" indent="4"/>
    </xf>
    <xf numFmtId="0" fontId="18" fillId="7" borderId="0" xfId="0" applyFont="1" applyFill="1" applyBorder="1" applyAlignment="1">
      <alignment horizontal="center" vertical="center" wrapText="1" readingOrder="1"/>
    </xf>
    <xf numFmtId="0" fontId="21" fillId="7" borderId="0" xfId="0" applyFont="1" applyFill="1" applyBorder="1" applyAlignment="1">
      <alignment horizontal="center" vertical="center" wrapText="1" readingOrder="1"/>
    </xf>
  </cellXfs>
  <cellStyles count="24">
    <cellStyle name="20% - Accent1" xfId="20" builtinId="30"/>
    <cellStyle name="40% - Accent1 2" xfId="11" xr:uid="{00000000-0005-0000-0000-000000000000}"/>
    <cellStyle name="40% - Accent2 2" xfId="13" xr:uid="{00000000-0005-0000-0000-000001000000}"/>
    <cellStyle name="Calculation" xfId="17" builtinId="22"/>
    <cellStyle name="Calculation 2" xfId="21" xr:uid="{10D83E69-CE79-430C-B335-218A061D5427}"/>
    <cellStyle name="GreyOrWhite" xfId="6" xr:uid="{00000000-0005-0000-0000-000002000000}"/>
    <cellStyle name="GreyOrWhite 2" xfId="9" xr:uid="{00000000-0005-0000-0000-000003000000}"/>
    <cellStyle name="Hyperlink" xfId="23" builtinId="8"/>
    <cellStyle name="Normal" xfId="0" builtinId="0"/>
    <cellStyle name="Normal 2" xfId="1" xr:uid="{00000000-0005-0000-0000-000005000000}"/>
    <cellStyle name="Normal 3" xfId="2" xr:uid="{00000000-0005-0000-0000-000006000000}"/>
    <cellStyle name="Normal 4" xfId="3" xr:uid="{00000000-0005-0000-0000-000007000000}"/>
    <cellStyle name="Normal 5" xfId="4" xr:uid="{00000000-0005-0000-0000-000008000000}"/>
    <cellStyle name="Normal 6" xfId="5" xr:uid="{00000000-0005-0000-0000-000009000000}"/>
    <cellStyle name="Normal 7" xfId="22" xr:uid="{A1BB90EE-FC85-4869-BD7B-1DB77BDBBA9E}"/>
    <cellStyle name="Normal 8" xfId="15" xr:uid="{00000000-0005-0000-0000-00000A000000}"/>
    <cellStyle name="Output" xfId="16" builtinId="21"/>
    <cellStyle name="Percent" xfId="19" builtinId="5"/>
    <cellStyle name="Title 2" xfId="8" xr:uid="{00000000-0005-0000-0000-00000C000000}"/>
    <cellStyle name="Total" xfId="18" builtinId="25"/>
    <cellStyle name="Total 2" xfId="12" xr:uid="{00000000-0005-0000-0000-00000D000000}"/>
    <cellStyle name="Total 2 2" xfId="14" xr:uid="{00000000-0005-0000-0000-00000E000000}"/>
    <cellStyle name="Yellow" xfId="7" xr:uid="{00000000-0005-0000-0000-00000F000000}"/>
    <cellStyle name="Yellow 2" xfId="10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for different Interest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G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RATE!$B$21:$B$37</c:f>
              <c:numCache>
                <c:formatCode>0%</c:formatCode>
                <c:ptCount val="1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</c:numCache>
            </c:numRef>
          </c:xVal>
          <c:yVal>
            <c:numRef>
              <c:f>RATE!$C$21:$C$37</c:f>
              <c:numCache>
                <c:formatCode>"$"#,##0.00</c:formatCode>
                <c:ptCount val="17"/>
                <c:pt idx="0">
                  <c:v>-12000</c:v>
                </c:pt>
                <c:pt idx="1">
                  <c:v>-6492.8357550413057</c:v>
                </c:pt>
                <c:pt idx="2">
                  <c:v>-2916.5109189014584</c:v>
                </c:pt>
                <c:pt idx="3">
                  <c:v>-653.77357918929738</c:v>
                </c:pt>
                <c:pt idx="4">
                  <c:v>708.97633744856284</c:v>
                </c:pt>
                <c:pt idx="5">
                  <c:v>1452.4799999999996</c:v>
                </c:pt>
                <c:pt idx="6">
                  <c:v>1769.4354593272692</c:v>
                </c:pt>
                <c:pt idx="7">
                  <c:v>1793.3701152289832</c:v>
                </c:pt>
                <c:pt idx="8">
                  <c:v>1617.5403105848745</c:v>
                </c:pt>
                <c:pt idx="9">
                  <c:v>1307.4834081698682</c:v>
                </c:pt>
                <c:pt idx="10">
                  <c:v>909.46502057612815</c:v>
                </c:pt>
                <c:pt idx="11">
                  <c:v>456.23263505089199</c:v>
                </c:pt>
                <c:pt idx="12">
                  <c:v>-29.022216796875</c:v>
                </c:pt>
                <c:pt idx="13">
                  <c:v>-529.90808090262362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74-4152-98E8-0F8B1BA5A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999784"/>
        <c:axId val="605006344"/>
      </c:scatterChart>
      <c:valAx>
        <c:axId val="604999784"/>
        <c:scaling>
          <c:orientation val="minMax"/>
        </c:scaling>
        <c:delete val="0"/>
        <c:axPos val="b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605006344"/>
        <c:crosses val="autoZero"/>
        <c:crossBetween val="midCat"/>
      </c:valAx>
      <c:valAx>
        <c:axId val="605006344"/>
        <c:scaling>
          <c:orientation val="minMax"/>
        </c:scaling>
        <c:delete val="0"/>
        <c:axPos val="l"/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G"/>
          </a:p>
        </c:txPr>
        <c:crossAx val="604999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851388</xdr:colOff>
      <xdr:row>12</xdr:row>
      <xdr:rowOff>152400</xdr:rowOff>
    </xdr:from>
    <xdr:to>
      <xdr:col>8</xdr:col>
      <xdr:colOff>214454</xdr:colOff>
      <xdr:row>18</xdr:row>
      <xdr:rowOff>168165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D7B1AA-12D2-4A52-8923-85B44A9A6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857" y="2443655"/>
          <a:ext cx="2206114" cy="1119351"/>
        </a:xfrm>
        <a:prstGeom prst="rect">
          <a:avLst/>
        </a:prstGeom>
      </xdr:spPr>
    </xdr:pic>
    <xdr:clientData/>
  </xdr:twoCellAnchor>
  <xdr:twoCellAnchor editAs="oneCell">
    <xdr:from>
      <xdr:col>5</xdr:col>
      <xdr:colOff>317397</xdr:colOff>
      <xdr:row>6</xdr:row>
      <xdr:rowOff>145231</xdr:rowOff>
    </xdr:from>
    <xdr:to>
      <xdr:col>8</xdr:col>
      <xdr:colOff>268014</xdr:colOff>
      <xdr:row>12</xdr:row>
      <xdr:rowOff>138298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6083D7-3644-4370-870E-E094E4371D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705"/>
        <a:stretch/>
      </xdr:blipFill>
      <xdr:spPr>
        <a:xfrm>
          <a:off x="4095866" y="1332900"/>
          <a:ext cx="2793665" cy="1096653"/>
        </a:xfrm>
        <a:prstGeom prst="rect">
          <a:avLst/>
        </a:prstGeom>
      </xdr:spPr>
    </xdr:pic>
    <xdr:clientData/>
  </xdr:twoCellAnchor>
  <xdr:twoCellAnchor editAs="oneCell">
    <xdr:from>
      <xdr:col>5</xdr:col>
      <xdr:colOff>288686</xdr:colOff>
      <xdr:row>1</xdr:row>
      <xdr:rowOff>126124</xdr:rowOff>
    </xdr:from>
    <xdr:to>
      <xdr:col>8</xdr:col>
      <xdr:colOff>594194</xdr:colOff>
      <xdr:row>6</xdr:row>
      <xdr:rowOff>38829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418D94-D96D-4820-A374-5E1D4FE13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7155" y="394138"/>
          <a:ext cx="3148556" cy="832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53007</xdr:colOff>
      <xdr:row>3</xdr:row>
      <xdr:rowOff>27349</xdr:rowOff>
    </xdr:from>
    <xdr:to>
      <xdr:col>14</xdr:col>
      <xdr:colOff>398994</xdr:colOff>
      <xdr:row>10</xdr:row>
      <xdr:rowOff>53186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1CE71-8B34-49E0-B4D8-097DE8D1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28967" y="789349"/>
          <a:ext cx="5222787" cy="1351717"/>
        </a:xfrm>
        <a:prstGeom prst="rect">
          <a:avLst/>
        </a:prstGeom>
      </xdr:spPr>
    </xdr:pic>
    <xdr:clientData/>
  </xdr:twoCellAnchor>
  <xdr:twoCellAnchor editAs="oneCell">
    <xdr:from>
      <xdr:col>6</xdr:col>
      <xdr:colOff>81438</xdr:colOff>
      <xdr:row>11</xdr:row>
      <xdr:rowOff>66261</xdr:rowOff>
    </xdr:from>
    <xdr:to>
      <xdr:col>14</xdr:col>
      <xdr:colOff>457200</xdr:colOff>
      <xdr:row>14</xdr:row>
      <xdr:rowOff>78411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1D7BFA-7C3A-4331-A7A8-B28240119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398" y="2352261"/>
          <a:ext cx="5252562" cy="7893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413657</xdr:colOff>
      <xdr:row>17</xdr:row>
      <xdr:rowOff>4312</xdr:rowOff>
    </xdr:from>
    <xdr:to>
      <xdr:col>6</xdr:col>
      <xdr:colOff>556119</xdr:colOff>
      <xdr:row>18</xdr:row>
      <xdr:rowOff>125185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05DCB0-9ECD-4518-8D70-09A89E796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177" y="3227572"/>
          <a:ext cx="1361662" cy="303753"/>
        </a:xfrm>
        <a:prstGeom prst="rect">
          <a:avLst/>
        </a:prstGeom>
      </xdr:spPr>
    </xdr:pic>
    <xdr:clientData/>
  </xdr:twoCellAnchor>
  <xdr:twoCellAnchor editAs="oneCell">
    <xdr:from>
      <xdr:col>1</xdr:col>
      <xdr:colOff>228599</xdr:colOff>
      <xdr:row>17</xdr:row>
      <xdr:rowOff>397</xdr:rowOff>
    </xdr:from>
    <xdr:to>
      <xdr:col>3</xdr:col>
      <xdr:colOff>188369</xdr:colOff>
      <xdr:row>18</xdr:row>
      <xdr:rowOff>141514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51296B-56CB-49A4-9581-0B0A9D6B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199" y="3223657"/>
          <a:ext cx="1666650" cy="323997"/>
        </a:xfrm>
        <a:prstGeom prst="rect">
          <a:avLst/>
        </a:prstGeom>
      </xdr:spPr>
    </xdr:pic>
    <xdr:clientData/>
  </xdr:twoCellAnchor>
  <xdr:twoCellAnchor>
    <xdr:from>
      <xdr:col>0</xdr:col>
      <xdr:colOff>522514</xdr:colOff>
      <xdr:row>16</xdr:row>
      <xdr:rowOff>141515</xdr:rowOff>
    </xdr:from>
    <xdr:to>
      <xdr:col>7</xdr:col>
      <xdr:colOff>604157</xdr:colOff>
      <xdr:row>19</xdr:row>
      <xdr:rowOff>157843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367FF30-C5C6-4034-8CC2-9E5623DD11D9}"/>
            </a:ext>
          </a:extLst>
        </xdr:cNvPr>
        <xdr:cNvSpPr/>
      </xdr:nvSpPr>
      <xdr:spPr>
        <a:xfrm>
          <a:off x="522514" y="3181895"/>
          <a:ext cx="5042263" cy="56496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528411</xdr:colOff>
      <xdr:row>20</xdr:row>
      <xdr:rowOff>7709</xdr:rowOff>
    </xdr:from>
    <xdr:to>
      <xdr:col>10</xdr:col>
      <xdr:colOff>588283</xdr:colOff>
      <xdr:row>35</xdr:row>
      <xdr:rowOff>21317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CA6114-C159-4816-B5E1-A621FD5C2C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316905</xdr:colOff>
      <xdr:row>22</xdr:row>
      <xdr:rowOff>133385</xdr:rowOff>
    </xdr:from>
    <xdr:to>
      <xdr:col>6</xdr:col>
      <xdr:colOff>367665</xdr:colOff>
      <xdr:row>24</xdr:row>
      <xdr:rowOff>163270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8BECF231-8FFE-4040-90C8-9FCDFAC4CAAD}"/>
            </a:ext>
          </a:extLst>
        </xdr:cNvPr>
        <xdr:cNvSpPr/>
      </xdr:nvSpPr>
      <xdr:spPr>
        <a:xfrm rot="2662998">
          <a:off x="3723045" y="4202465"/>
          <a:ext cx="660360" cy="395645"/>
        </a:xfrm>
        <a:prstGeom prst="rightArrow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392590</xdr:colOff>
      <xdr:row>22</xdr:row>
      <xdr:rowOff>176237</xdr:rowOff>
    </xdr:from>
    <xdr:to>
      <xdr:col>10</xdr:col>
      <xdr:colOff>456811</xdr:colOff>
      <xdr:row>24</xdr:row>
      <xdr:rowOff>138903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CC99EBCC-643A-4510-96E3-0FFCC43EB287}"/>
            </a:ext>
          </a:extLst>
        </xdr:cNvPr>
        <xdr:cNvSpPr/>
      </xdr:nvSpPr>
      <xdr:spPr>
        <a:xfrm rot="8513348">
          <a:off x="6480970" y="4245317"/>
          <a:ext cx="673821" cy="328426"/>
        </a:xfrm>
        <a:prstGeom prst="rightArrow">
          <a:avLst/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32658</xdr:colOff>
      <xdr:row>4</xdr:row>
      <xdr:rowOff>0</xdr:rowOff>
    </xdr:from>
    <xdr:to>
      <xdr:col>6</xdr:col>
      <xdr:colOff>276498</xdr:colOff>
      <xdr:row>16</xdr:row>
      <xdr:rowOff>48986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19D0D0A-75EE-4499-9BA2-61F3F8E9841F}"/>
            </a:ext>
          </a:extLst>
        </xdr:cNvPr>
        <xdr:cNvGrpSpPr/>
      </xdr:nvGrpSpPr>
      <xdr:grpSpPr>
        <a:xfrm>
          <a:off x="2832464" y="731520"/>
          <a:ext cx="1463040" cy="2295797"/>
          <a:chOff x="647700" y="3325586"/>
          <a:chExt cx="1463040" cy="2302328"/>
        </a:xfrm>
      </xdr:grpSpPr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3C75D50D-2C40-4B3E-872C-3991CF68D951}"/>
              </a:ext>
            </a:extLst>
          </xdr:cNvPr>
          <xdr:cNvCxnSpPr/>
        </xdr:nvCxnSpPr>
        <xdr:spPr>
          <a:xfrm>
            <a:off x="653143" y="3750128"/>
            <a:ext cx="0" cy="609600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290DE7E8-749F-46EF-A62E-54EBAEC774F1}"/>
              </a:ext>
            </a:extLst>
          </xdr:cNvPr>
          <xdr:cNvCxnSpPr/>
        </xdr:nvCxnSpPr>
        <xdr:spPr>
          <a:xfrm flipV="1">
            <a:off x="849086" y="3325586"/>
            <a:ext cx="0" cy="43542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Arrow Connector 7">
            <a:extLst>
              <a:ext uri="{FF2B5EF4-FFF2-40B4-BE49-F238E27FC236}">
                <a16:creationId xmlns:a16="http://schemas.microsoft.com/office/drawing/2014/main" id="{9C543114-60D3-4D27-B0FD-6DF044532297}"/>
              </a:ext>
            </a:extLst>
          </xdr:cNvPr>
          <xdr:cNvCxnSpPr/>
        </xdr:nvCxnSpPr>
        <xdr:spPr>
          <a:xfrm flipV="1">
            <a:off x="1072243" y="3325586"/>
            <a:ext cx="0" cy="43542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7D5A0D1B-774C-449D-835B-14D56E61BA3A}"/>
              </a:ext>
            </a:extLst>
          </xdr:cNvPr>
          <xdr:cNvCxnSpPr/>
        </xdr:nvCxnSpPr>
        <xdr:spPr>
          <a:xfrm flipV="1">
            <a:off x="1328057" y="3325586"/>
            <a:ext cx="0" cy="43542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>
            <a:extLst>
              <a:ext uri="{FF2B5EF4-FFF2-40B4-BE49-F238E27FC236}">
                <a16:creationId xmlns:a16="http://schemas.microsoft.com/office/drawing/2014/main" id="{48D7C2DE-4BC4-433B-9260-21A98AA84E53}"/>
              </a:ext>
            </a:extLst>
          </xdr:cNvPr>
          <xdr:cNvCxnSpPr/>
        </xdr:nvCxnSpPr>
        <xdr:spPr>
          <a:xfrm flipV="1">
            <a:off x="1572986" y="3325586"/>
            <a:ext cx="0" cy="43542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54BF3205-CACE-445C-A19B-D763F44A2C88}"/>
              </a:ext>
            </a:extLst>
          </xdr:cNvPr>
          <xdr:cNvCxnSpPr/>
        </xdr:nvCxnSpPr>
        <xdr:spPr>
          <a:xfrm flipV="1">
            <a:off x="1823358" y="3325586"/>
            <a:ext cx="0" cy="435428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BE2CE62F-3C33-4765-978D-7E1F02645939}"/>
              </a:ext>
            </a:extLst>
          </xdr:cNvPr>
          <xdr:cNvCxnSpPr/>
        </xdr:nvCxnSpPr>
        <xdr:spPr>
          <a:xfrm flipV="1">
            <a:off x="647700" y="3744686"/>
            <a:ext cx="1463040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939ABCAE-E221-4CE8-867D-D452513D989D}"/>
              </a:ext>
            </a:extLst>
          </xdr:cNvPr>
          <xdr:cNvCxnSpPr/>
        </xdr:nvCxnSpPr>
        <xdr:spPr>
          <a:xfrm flipH="1">
            <a:off x="1812471" y="3750129"/>
            <a:ext cx="10887" cy="1877785"/>
          </a:xfrm>
          <a:prstGeom prst="straightConnector1">
            <a:avLst/>
          </a:prstGeom>
          <a:ln>
            <a:solidFill>
              <a:srgbClr val="C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rango/AppData/Local/Temp/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eeCalc_9"/>
      <sheetName val="treeCalc_6"/>
      <sheetName val="__PT_treeCalc_9 (2)"/>
      <sheetName val="__PT_treeCalc_6 (2)"/>
      <sheetName val="Goal Seek"/>
      <sheetName val="Sensitivity Analysis"/>
      <sheetName val="goalSeekInfo"/>
      <sheetName val="senseInfo"/>
      <sheetName val="RiskSerializationData"/>
      <sheetName val="#REF"/>
    </sheetNames>
    <sheetDataSet>
      <sheetData sheetId="0">
        <row r="1">
          <cell r="A1" t="str">
            <v>Name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F945-833E-4F77-967F-CC3648476488}">
  <dimension ref="A1:F20"/>
  <sheetViews>
    <sheetView showGridLines="0" tabSelected="1" workbookViewId="0">
      <selection activeCell="B32" sqref="B32"/>
    </sheetView>
  </sheetViews>
  <sheetFormatPr defaultRowHeight="15" x14ac:dyDescent="0.25"/>
  <cols>
    <col min="1" max="1" width="3.85546875" customWidth="1"/>
    <col min="2" max="2" width="43" customWidth="1"/>
    <col min="3" max="3" width="76.85546875" bestFit="1" customWidth="1"/>
    <col min="4" max="4" width="81.140625" bestFit="1" customWidth="1"/>
  </cols>
  <sheetData>
    <row r="1" spans="1:6" ht="26.25" x14ac:dyDescent="0.4">
      <c r="A1" s="105"/>
      <c r="B1" s="106" t="s">
        <v>63</v>
      </c>
      <c r="C1" s="106"/>
      <c r="D1" s="105"/>
      <c r="E1" s="105"/>
      <c r="F1" s="105"/>
    </row>
    <row r="4" spans="1:6" ht="18.75" x14ac:dyDescent="0.3">
      <c r="B4" s="107" t="s">
        <v>56</v>
      </c>
      <c r="C4" s="107" t="s">
        <v>57</v>
      </c>
      <c r="D4" s="107" t="s">
        <v>58</v>
      </c>
    </row>
    <row r="5" spans="1:6" x14ac:dyDescent="0.25">
      <c r="B5" s="108" t="s">
        <v>64</v>
      </c>
      <c r="C5" t="s">
        <v>74</v>
      </c>
      <c r="D5" t="s">
        <v>70</v>
      </c>
    </row>
    <row r="6" spans="1:6" x14ac:dyDescent="0.25">
      <c r="B6" s="108" t="s">
        <v>71</v>
      </c>
      <c r="C6" t="s">
        <v>75</v>
      </c>
      <c r="D6" t="s">
        <v>28</v>
      </c>
    </row>
    <row r="7" spans="1:6" x14ac:dyDescent="0.25">
      <c r="B7" s="108" t="s">
        <v>65</v>
      </c>
      <c r="C7" t="s">
        <v>76</v>
      </c>
      <c r="D7" t="s">
        <v>72</v>
      </c>
    </row>
    <row r="8" spans="1:6" x14ac:dyDescent="0.25">
      <c r="B8" s="108" t="s">
        <v>66</v>
      </c>
      <c r="C8" t="s">
        <v>77</v>
      </c>
      <c r="D8" t="s">
        <v>73</v>
      </c>
    </row>
    <row r="9" spans="1:6" x14ac:dyDescent="0.25">
      <c r="B9" s="108" t="s">
        <v>36</v>
      </c>
      <c r="C9" t="s">
        <v>78</v>
      </c>
      <c r="D9" t="s">
        <v>59</v>
      </c>
    </row>
    <row r="10" spans="1:6" x14ac:dyDescent="0.25">
      <c r="B10" s="108" t="s">
        <v>67</v>
      </c>
      <c r="C10" t="s">
        <v>78</v>
      </c>
      <c r="D10" t="s">
        <v>60</v>
      </c>
    </row>
    <row r="11" spans="1:6" x14ac:dyDescent="0.25">
      <c r="B11" s="108" t="s">
        <v>68</v>
      </c>
      <c r="C11" t="s">
        <v>78</v>
      </c>
      <c r="D11" t="s">
        <v>61</v>
      </c>
    </row>
    <row r="12" spans="1:6" x14ac:dyDescent="0.25">
      <c r="B12" s="108" t="s">
        <v>69</v>
      </c>
      <c r="C12" t="s">
        <v>79</v>
      </c>
      <c r="D12" t="s">
        <v>62</v>
      </c>
    </row>
    <row r="15" spans="1:6" x14ac:dyDescent="0.25">
      <c r="C15" s="109"/>
    </row>
    <row r="16" spans="1:6" x14ac:dyDescent="0.25">
      <c r="C16" s="109"/>
    </row>
    <row r="17" spans="3:3" x14ac:dyDescent="0.25">
      <c r="C17" s="109"/>
    </row>
    <row r="18" spans="3:3" x14ac:dyDescent="0.25">
      <c r="C18" s="109"/>
    </row>
    <row r="19" spans="3:3" x14ac:dyDescent="0.25">
      <c r="C19" s="109"/>
    </row>
    <row r="20" spans="3:3" x14ac:dyDescent="0.25">
      <c r="C20" s="109"/>
    </row>
  </sheetData>
  <hyperlinks>
    <hyperlink ref="B5" location="'Student Loan Example'!A1" display="Student Loan Example" xr:uid="{CDDDB767-FE28-48CB-8A01-495155274C30}"/>
    <hyperlink ref="B6" location="'Interest Rate Comparison'!A1" display="Interest Rate Comparison" xr:uid="{569DE1E9-9223-40F0-8459-759B91789C64}"/>
    <hyperlink ref="B7" location="'Bank Server Example'!A1" display="Bank Server Example" xr:uid="{41E7DB0B-8305-430E-8446-A547DE920FB3}"/>
    <hyperlink ref="B8" location="'Common Cycle Analysis'!A1" display="Common Cycle Analysis" xr:uid="{F31BB0EC-8494-4B3A-BAF7-0D1B0797815A}"/>
    <hyperlink ref="B9" location="IRR!A1" display="IRR" xr:uid="{918ADD81-34D1-44CF-BB2C-FAD06CB22CC1}"/>
    <hyperlink ref="B10" location="XIRR!A1" display="XIRR" xr:uid="{364B6D32-9CD5-4087-847E-1A3C0E11CAEE}"/>
    <hyperlink ref="B11" location="RATE!A1" display="RATE" xr:uid="{942F8031-7185-4456-A392-0D54D586DA23}"/>
    <hyperlink ref="B12" location="'Individual Project Viability'!A1" display="Individual Project Viability" xr:uid="{AFE77F49-04E6-4C65-B9DB-304105AFF6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N15"/>
  <sheetViews>
    <sheetView showGridLines="0" zoomScale="130" zoomScaleNormal="130" workbookViewId="0">
      <selection activeCell="C9" sqref="C9"/>
    </sheetView>
  </sheetViews>
  <sheetFormatPr defaultRowHeight="15" x14ac:dyDescent="0.25"/>
  <cols>
    <col min="2" max="2" width="13.140625" customWidth="1"/>
    <col min="3" max="3" width="13.42578125" customWidth="1"/>
  </cols>
  <sheetData>
    <row r="1" spans="2:14" ht="21" x14ac:dyDescent="0.35">
      <c r="B1" s="14" t="s">
        <v>25</v>
      </c>
      <c r="C1" s="14"/>
      <c r="D1" s="14"/>
      <c r="E1" s="14"/>
      <c r="F1" s="14"/>
      <c r="G1" s="14"/>
      <c r="H1" s="14"/>
      <c r="I1" s="14"/>
      <c r="J1" s="14"/>
    </row>
    <row r="3" spans="2:14" x14ac:dyDescent="0.25">
      <c r="B3" t="s">
        <v>1</v>
      </c>
      <c r="C3" s="16">
        <v>0.05</v>
      </c>
    </row>
    <row r="5" spans="2:14" ht="21" x14ac:dyDescent="0.25">
      <c r="B5" s="110" t="s">
        <v>23</v>
      </c>
      <c r="C5" s="110"/>
      <c r="N5" s="2"/>
    </row>
    <row r="6" spans="2:14" ht="37.5" x14ac:dyDescent="0.25">
      <c r="B6" s="15" t="s">
        <v>24</v>
      </c>
      <c r="C6" s="15" t="s">
        <v>6</v>
      </c>
    </row>
    <row r="7" spans="2:14" ht="18.75" x14ac:dyDescent="0.25">
      <c r="B7" s="4">
        <v>0</v>
      </c>
      <c r="C7" s="6">
        <v>25000</v>
      </c>
    </row>
    <row r="8" spans="2:14" ht="18.75" x14ac:dyDescent="0.25">
      <c r="B8" s="5">
        <v>1</v>
      </c>
      <c r="C8" s="6">
        <v>0</v>
      </c>
    </row>
    <row r="9" spans="2:14" ht="18.75" x14ac:dyDescent="0.25">
      <c r="B9" s="4">
        <v>2</v>
      </c>
      <c r="C9" s="12">
        <v>-6000</v>
      </c>
    </row>
    <row r="10" spans="2:14" ht="18.75" x14ac:dyDescent="0.25">
      <c r="B10" s="5">
        <v>3</v>
      </c>
      <c r="C10" s="12">
        <v>-6000</v>
      </c>
    </row>
    <row r="11" spans="2:14" ht="18.75" x14ac:dyDescent="0.25">
      <c r="B11" s="4">
        <v>4</v>
      </c>
      <c r="C11" s="12">
        <v>-6000</v>
      </c>
    </row>
    <row r="12" spans="2:14" ht="18.75" x14ac:dyDescent="0.25">
      <c r="B12" s="5">
        <v>5</v>
      </c>
      <c r="C12" s="12">
        <v>-6000</v>
      </c>
    </row>
    <row r="13" spans="2:14" ht="18.75" x14ac:dyDescent="0.25">
      <c r="B13" s="4">
        <v>6</v>
      </c>
      <c r="C13" s="12">
        <v>-6000</v>
      </c>
    </row>
    <row r="14" spans="2:14" ht="15.75" thickBot="1" x14ac:dyDescent="0.3">
      <c r="B14" s="17" t="s">
        <v>26</v>
      </c>
      <c r="C14" s="18">
        <f>NPV($C$3, C8:C13)+C7</f>
        <v>260.13331068103798</v>
      </c>
    </row>
    <row r="15" spans="2:14" ht="15.75" thickTop="1" x14ac:dyDescent="0.25"/>
  </sheetData>
  <mergeCells count="1"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M61"/>
  <sheetViews>
    <sheetView showGridLines="0" zoomScale="160" zoomScaleNormal="160" workbookViewId="0">
      <selection activeCell="J3" sqref="J3"/>
    </sheetView>
  </sheetViews>
  <sheetFormatPr defaultColWidth="8.7109375" defaultRowHeight="18.75" x14ac:dyDescent="0.3"/>
  <cols>
    <col min="1" max="1" width="9.28515625" style="3" bestFit="1" customWidth="1"/>
    <col min="2" max="2" width="15" style="3" customWidth="1"/>
    <col min="3" max="3" width="12.85546875" style="3" bestFit="1" customWidth="1"/>
    <col min="4" max="4" width="13.42578125" style="3" bestFit="1" customWidth="1"/>
    <col min="5" max="5" width="13.28515625" style="7" bestFit="1" customWidth="1"/>
    <col min="6" max="6" width="12.7109375" style="3" customWidth="1"/>
    <col min="7" max="7" width="8.7109375" style="3"/>
    <col min="8" max="8" width="3.85546875" style="3" customWidth="1"/>
    <col min="9" max="9" width="8.7109375" style="3"/>
    <col min="10" max="10" width="12.28515625" style="3" customWidth="1"/>
    <col min="11" max="11" width="10.28515625" style="3" bestFit="1" customWidth="1"/>
    <col min="12" max="12" width="10.7109375" style="3" bestFit="1" customWidth="1"/>
    <col min="13" max="13" width="10.7109375" style="3" customWidth="1"/>
    <col min="14" max="16384" width="8.7109375" style="3"/>
  </cols>
  <sheetData>
    <row r="1" spans="2:13" ht="21" x14ac:dyDescent="0.35">
      <c r="B1" s="19" t="s">
        <v>27</v>
      </c>
      <c r="C1" s="19"/>
      <c r="D1" s="19"/>
      <c r="E1" s="20"/>
      <c r="F1" s="19"/>
      <c r="G1" s="19"/>
      <c r="H1" s="19"/>
    </row>
    <row r="3" spans="2:13" s="27" customFormat="1" ht="15" x14ac:dyDescent="0.25">
      <c r="B3" s="27" t="s">
        <v>5</v>
      </c>
      <c r="C3" s="37">
        <v>0.05</v>
      </c>
      <c r="E3" s="34"/>
      <c r="J3" s="27" t="s">
        <v>28</v>
      </c>
    </row>
    <row r="4" spans="2:13" s="27" customFormat="1" ht="15" x14ac:dyDescent="0.25">
      <c r="F4" s="34"/>
    </row>
    <row r="5" spans="2:13" s="27" customFormat="1" ht="15" x14ac:dyDescent="0.25">
      <c r="B5" s="111" t="s">
        <v>2</v>
      </c>
      <c r="C5" s="111"/>
      <c r="D5" s="21"/>
      <c r="E5" s="111" t="s">
        <v>3</v>
      </c>
      <c r="F5" s="111"/>
    </row>
    <row r="6" spans="2:13" s="27" customFormat="1" ht="21.6" customHeight="1" x14ac:dyDescent="0.25">
      <c r="B6" s="36" t="s">
        <v>0</v>
      </c>
      <c r="C6" s="36" t="s">
        <v>4</v>
      </c>
      <c r="D6" s="35"/>
      <c r="E6" s="36" t="s">
        <v>0</v>
      </c>
      <c r="F6" s="36" t="s">
        <v>4</v>
      </c>
      <c r="J6" s="41" t="s">
        <v>1</v>
      </c>
      <c r="K6" s="42">
        <f>C15</f>
        <v>260.13331068103798</v>
      </c>
      <c r="L6" s="43">
        <f>F15</f>
        <v>-1586.9584475913834</v>
      </c>
      <c r="M6" s="41" t="s">
        <v>29</v>
      </c>
    </row>
    <row r="7" spans="2:13" s="27" customFormat="1" ht="15" x14ac:dyDescent="0.25">
      <c r="B7" s="23">
        <v>0</v>
      </c>
      <c r="C7" s="24">
        <v>25000</v>
      </c>
      <c r="D7" s="21"/>
      <c r="E7" s="22">
        <v>0</v>
      </c>
      <c r="F7" s="24">
        <v>25000</v>
      </c>
      <c r="J7" s="39">
        <v>0</v>
      </c>
      <c r="K7" s="40">
        <f t="dataTable" ref="K7:L47" dt2D="0" dtr="0" r1="C3"/>
        <v>-5000</v>
      </c>
      <c r="L7" s="40">
        <v>-8000</v>
      </c>
      <c r="M7" s="27" t="str">
        <f>IF(AND(K7&gt;=0, K7&gt;=L7), "Loan 1", IF(L7&gt;=0, "Loan 2", "Neither"))</f>
        <v>Neither</v>
      </c>
    </row>
    <row r="8" spans="2:13" s="27" customFormat="1" ht="15" x14ac:dyDescent="0.25">
      <c r="B8" s="25">
        <v>1</v>
      </c>
      <c r="C8" s="24">
        <v>0</v>
      </c>
      <c r="D8" s="21"/>
      <c r="E8" s="25">
        <v>1</v>
      </c>
      <c r="F8" s="24">
        <v>0</v>
      </c>
      <c r="J8" s="39">
        <v>0.01</v>
      </c>
      <c r="K8" s="40">
        <v>-3832.2647880700242</v>
      </c>
      <c r="L8" s="40">
        <v>-6559.525356620099</v>
      </c>
      <c r="M8" s="27" t="str">
        <f t="shared" ref="M8:M47" si="0">IF(AND(K8&gt;=0, K8&gt;=L8), "Loan 1", IF(L8&gt;=0, "Loan 2", "Neither"))</f>
        <v>Neither</v>
      </c>
    </row>
    <row r="9" spans="2:13" s="27" customFormat="1" ht="15" x14ac:dyDescent="0.25">
      <c r="B9" s="23">
        <v>2</v>
      </c>
      <c r="C9" s="26">
        <v>-6000</v>
      </c>
      <c r="E9" s="23">
        <v>2</v>
      </c>
      <c r="F9" s="28">
        <v>-5500</v>
      </c>
      <c r="J9" s="39">
        <v>0.02</v>
      </c>
      <c r="K9" s="40">
        <v>-2726.2324029659103</v>
      </c>
      <c r="L9" s="40">
        <v>-5203.7940184286126</v>
      </c>
      <c r="M9" s="27" t="str">
        <f t="shared" si="0"/>
        <v>Neither</v>
      </c>
    </row>
    <row r="10" spans="2:13" s="27" customFormat="1" ht="15" x14ac:dyDescent="0.25">
      <c r="B10" s="25">
        <v>3</v>
      </c>
      <c r="C10" s="26">
        <v>-6000</v>
      </c>
      <c r="E10" s="25">
        <v>3</v>
      </c>
      <c r="F10" s="28">
        <v>-5500</v>
      </c>
      <c r="J10" s="39">
        <v>0.03</v>
      </c>
      <c r="K10" s="40">
        <v>-1677.9059448225235</v>
      </c>
      <c r="L10" s="40">
        <v>-3926.7504284757597</v>
      </c>
      <c r="M10" s="27" t="str">
        <f t="shared" si="0"/>
        <v>Neither</v>
      </c>
    </row>
    <row r="11" spans="2:13" s="27" customFormat="1" ht="15" x14ac:dyDescent="0.25">
      <c r="B11" s="23">
        <v>4</v>
      </c>
      <c r="C11" s="26">
        <v>-6000</v>
      </c>
      <c r="E11" s="23">
        <v>4</v>
      </c>
      <c r="F11" s="28">
        <v>-5500</v>
      </c>
      <c r="J11" s="39">
        <v>0.04</v>
      </c>
      <c r="K11" s="40">
        <v>-683.59037124733732</v>
      </c>
      <c r="L11" s="40">
        <v>-2722.8391462547406</v>
      </c>
      <c r="M11" s="27" t="str">
        <f t="shared" si="0"/>
        <v>Neither</v>
      </c>
    </row>
    <row r="12" spans="2:13" s="27" customFormat="1" ht="15" x14ac:dyDescent="0.25">
      <c r="B12" s="25">
        <v>5</v>
      </c>
      <c r="C12" s="26">
        <v>-6000</v>
      </c>
      <c r="E12" s="25">
        <v>5</v>
      </c>
      <c r="F12" s="28">
        <v>-5500</v>
      </c>
      <c r="H12" s="38"/>
      <c r="J12" s="39">
        <v>0.05</v>
      </c>
      <c r="K12" s="40">
        <v>260.13331068103798</v>
      </c>
      <c r="L12" s="40">
        <v>-1586.9584475913834</v>
      </c>
      <c r="M12" s="27" t="str">
        <f t="shared" si="0"/>
        <v>Loan 1</v>
      </c>
    </row>
    <row r="13" spans="2:13" s="27" customFormat="1" ht="15" x14ac:dyDescent="0.25">
      <c r="B13" s="23">
        <v>6</v>
      </c>
      <c r="C13" s="26">
        <v>-6000</v>
      </c>
      <c r="E13" s="23">
        <v>6</v>
      </c>
      <c r="F13" s="28">
        <v>-5500</v>
      </c>
      <c r="J13" s="39">
        <v>0.06</v>
      </c>
      <c r="K13" s="40">
        <v>1156.4314024582272</v>
      </c>
      <c r="L13" s="40">
        <v>-514.41867266947156</v>
      </c>
      <c r="M13" s="27" t="str">
        <f t="shared" si="0"/>
        <v>Loan 1</v>
      </c>
    </row>
    <row r="14" spans="2:13" s="27" customFormat="1" ht="15" x14ac:dyDescent="0.25">
      <c r="E14" s="25">
        <v>7</v>
      </c>
      <c r="F14" s="28">
        <v>-5500</v>
      </c>
      <c r="J14" s="39">
        <v>7.0000000000000007E-2</v>
      </c>
      <c r="K14" s="40">
        <v>2008.238676929388</v>
      </c>
      <c r="L14" s="40">
        <v>499.09520682002039</v>
      </c>
      <c r="M14" s="27" t="str">
        <f t="shared" si="0"/>
        <v>Loan 1</v>
      </c>
    </row>
    <row r="15" spans="2:13" s="27" customFormat="1" ht="15.75" thickBot="1" x14ac:dyDescent="0.3">
      <c r="B15" s="29" t="s">
        <v>26</v>
      </c>
      <c r="C15" s="30">
        <f>NPV($C$3, C8:C13)+C7</f>
        <v>260.13331068103798</v>
      </c>
      <c r="E15" s="31" t="s">
        <v>26</v>
      </c>
      <c r="F15" s="30">
        <f>NPV($C$3, F8:F14)+F7</f>
        <v>-1586.9584475913834</v>
      </c>
      <c r="J15" s="39">
        <v>0.08</v>
      </c>
      <c r="K15" s="40">
        <v>2818.2775717884178</v>
      </c>
      <c r="L15" s="40">
        <v>1457.5572668643144</v>
      </c>
      <c r="M15" s="27" t="str">
        <f t="shared" si="0"/>
        <v>Loan 1</v>
      </c>
    </row>
    <row r="16" spans="2:13" s="27" customFormat="1" ht="15.75" thickTop="1" x14ac:dyDescent="0.25">
      <c r="B16" s="32"/>
      <c r="D16" s="33"/>
      <c r="E16" s="34"/>
      <c r="J16" s="39">
        <v>0.09</v>
      </c>
      <c r="K16" s="40">
        <v>3589.0756145777123</v>
      </c>
      <c r="L16" s="40">
        <v>2364.6309667246569</v>
      </c>
      <c r="M16" s="27" t="str">
        <f t="shared" si="0"/>
        <v>Loan 1</v>
      </c>
    </row>
    <row r="17" spans="2:13" s="27" customFormat="1" ht="15" x14ac:dyDescent="0.25">
      <c r="B17" s="32"/>
      <c r="D17" s="33"/>
      <c r="E17" s="34"/>
      <c r="J17" s="39">
        <v>0.1</v>
      </c>
      <c r="K17" s="40">
        <v>4322.9812577721132</v>
      </c>
      <c r="L17" s="40">
        <v>3223.6965026888793</v>
      </c>
      <c r="M17" s="27" t="str">
        <f t="shared" si="0"/>
        <v>Loan 1</v>
      </c>
    </row>
    <row r="18" spans="2:13" s="27" customFormat="1" ht="15" x14ac:dyDescent="0.25">
      <c r="J18" s="39">
        <v>0.11</v>
      </c>
      <c r="K18" s="40">
        <v>5022.1782829758704</v>
      </c>
      <c r="L18" s="40">
        <v>4037.8754994951305</v>
      </c>
      <c r="M18" s="27" t="str">
        <f t="shared" si="0"/>
        <v>Loan 1</v>
      </c>
    </row>
    <row r="19" spans="2:13" s="27" customFormat="1" ht="15" x14ac:dyDescent="0.25">
      <c r="J19" s="39">
        <v>0.12</v>
      </c>
      <c r="K19" s="40">
        <v>5688.698916008907</v>
      </c>
      <c r="L19" s="40">
        <v>4810.0533219885838</v>
      </c>
      <c r="M19" s="27" t="str">
        <f t="shared" si="0"/>
        <v>Loan 1</v>
      </c>
    </row>
    <row r="20" spans="2:13" s="27" customFormat="1" ht="15" x14ac:dyDescent="0.25">
      <c r="J20" s="39">
        <v>0.13</v>
      </c>
      <c r="K20" s="40">
        <v>6324.4357794192547</v>
      </c>
      <c r="L20" s="40">
        <v>5542.8992571972049</v>
      </c>
      <c r="M20" s="27" t="str">
        <f t="shared" si="0"/>
        <v>Loan 1</v>
      </c>
    </row>
    <row r="21" spans="2:13" s="27" customFormat="1" ht="15" x14ac:dyDescent="0.25">
      <c r="J21" s="39">
        <v>0.14000000000000001</v>
      </c>
      <c r="K21" s="40">
        <v>6931.1527954817939</v>
      </c>
      <c r="L21" s="40">
        <v>6238.8847886107105</v>
      </c>
      <c r="M21" s="27" t="str">
        <f t="shared" si="0"/>
        <v>Loan 1</v>
      </c>
    </row>
    <row r="22" spans="2:13" s="27" customFormat="1" ht="15" x14ac:dyDescent="0.25">
      <c r="J22" s="39">
        <v>0.15</v>
      </c>
      <c r="K22" s="40">
        <v>7510.4951408100715</v>
      </c>
      <c r="L22" s="40">
        <v>6900.3001594988928</v>
      </c>
      <c r="M22" s="27" t="str">
        <f t="shared" si="0"/>
        <v>Loan 1</v>
      </c>
    </row>
    <row r="23" spans="2:13" s="27" customFormat="1" ht="15" x14ac:dyDescent="0.25">
      <c r="J23" s="39">
        <v>0.16</v>
      </c>
      <c r="K23" s="40">
        <v>8063.9983431315377</v>
      </c>
      <c r="L23" s="40">
        <v>7529.2694001658747</v>
      </c>
      <c r="M23" s="27" t="str">
        <f t="shared" si="0"/>
        <v>Loan 1</v>
      </c>
    </row>
    <row r="24" spans="2:13" s="27" customFormat="1" ht="15" x14ac:dyDescent="0.25">
      <c r="J24" s="39">
        <v>0.17</v>
      </c>
      <c r="K24" s="40">
        <v>8593.0966013886355</v>
      </c>
      <c r="L24" s="40">
        <v>8127.7639747164176</v>
      </c>
      <c r="M24" s="27" t="str">
        <f t="shared" si="0"/>
        <v>Loan 1</v>
      </c>
    </row>
    <row r="25" spans="2:13" s="27" customFormat="1" ht="15" x14ac:dyDescent="0.25">
      <c r="J25" s="39">
        <v>0.18</v>
      </c>
      <c r="K25" s="40">
        <v>9099.1304019903509</v>
      </c>
      <c r="L25" s="40">
        <v>8697.6151858801786</v>
      </c>
      <c r="M25" s="27" t="str">
        <f t="shared" si="0"/>
        <v>Loan 1</v>
      </c>
    </row>
    <row r="26" spans="2:13" s="27" customFormat="1" ht="15" x14ac:dyDescent="0.25">
      <c r="J26" s="39">
        <v>0.19</v>
      </c>
      <c r="K26" s="40">
        <v>9583.3534966211319</v>
      </c>
      <c r="L26" s="40">
        <v>9240.5254614063651</v>
      </c>
      <c r="M26" s="27" t="str">
        <f t="shared" si="0"/>
        <v>Loan 1</v>
      </c>
    </row>
    <row r="27" spans="2:13" s="27" customFormat="1" ht="15" x14ac:dyDescent="0.25">
      <c r="J27" s="39">
        <v>0.2</v>
      </c>
      <c r="K27" s="40">
        <v>10046.939300411523</v>
      </c>
      <c r="L27" s="40">
        <v>9758.0786322587992</v>
      </c>
      <c r="M27" s="27" t="str">
        <f t="shared" si="0"/>
        <v>Loan 1</v>
      </c>
    </row>
    <row r="28" spans="2:13" s="27" customFormat="1" ht="15" x14ac:dyDescent="0.25">
      <c r="J28" s="39">
        <v>0.21</v>
      </c>
      <c r="K28" s="40">
        <v>10490.986763389179</v>
      </c>
      <c r="L28" s="40">
        <v>10251.749301089973</v>
      </c>
      <c r="M28" s="27" t="str">
        <f t="shared" si="0"/>
        <v>Loan 1</v>
      </c>
    </row>
    <row r="29" spans="2:13" s="27" customFormat="1" ht="15" x14ac:dyDescent="0.25">
      <c r="J29" s="39">
        <v>0.22</v>
      </c>
      <c r="K29" s="40">
        <v>10916.525762878471</v>
      </c>
      <c r="L29" s="40">
        <v>10722.911389065946</v>
      </c>
      <c r="M29" s="27" t="str">
        <f t="shared" si="0"/>
        <v>Loan 1</v>
      </c>
    </row>
    <row r="30" spans="2:13" s="27" customFormat="1" ht="15" x14ac:dyDescent="0.25">
      <c r="J30" s="39">
        <v>0.23</v>
      </c>
      <c r="K30" s="40">
        <v>11324.522059827175</v>
      </c>
      <c r="L30" s="40">
        <v>11172.845939887064</v>
      </c>
      <c r="M30" s="27" t="str">
        <f t="shared" si="0"/>
        <v>Loan 1</v>
      </c>
    </row>
    <row r="31" spans="2:13" s="27" customFormat="1" ht="15" x14ac:dyDescent="0.25">
      <c r="J31" s="39">
        <v>0.24</v>
      </c>
      <c r="K31" s="40">
        <v>11715.881857846627</v>
      </c>
      <c r="L31" s="40">
        <v>11602.748251659945</v>
      </c>
      <c r="M31" s="27" t="str">
        <f t="shared" si="0"/>
        <v>Loan 1</v>
      </c>
    </row>
    <row r="32" spans="2:13" s="27" customFormat="1" ht="15" x14ac:dyDescent="0.25">
      <c r="H32" s="33"/>
      <c r="J32" s="39">
        <v>0.25</v>
      </c>
      <c r="K32" s="40">
        <v>12091.456</v>
      </c>
      <c r="L32" s="40">
        <v>12013.734400000001</v>
      </c>
      <c r="M32" s="27" t="str">
        <f t="shared" si="0"/>
        <v>Loan 1</v>
      </c>
    </row>
    <row r="33" spans="8:13" s="27" customFormat="1" ht="15" x14ac:dyDescent="0.25">
      <c r="H33" s="33"/>
      <c r="J33" s="39">
        <v>0.26</v>
      </c>
      <c r="K33" s="40">
        <v>12452.043835012999</v>
      </c>
      <c r="L33" s="40">
        <v>12406.847209271866</v>
      </c>
      <c r="M33" s="27" t="str">
        <f t="shared" si="0"/>
        <v>Loan 1</v>
      </c>
    </row>
    <row r="34" spans="8:13" s="27" customFormat="1" ht="15" x14ac:dyDescent="0.25">
      <c r="J34" s="39">
        <v>0.27</v>
      </c>
      <c r="K34" s="40">
        <v>12798.396781568228</v>
      </c>
      <c r="L34" s="40">
        <v>12783.061723113033</v>
      </c>
      <c r="M34" s="27" t="str">
        <f t="shared" si="0"/>
        <v>Loan 1</v>
      </c>
    </row>
    <row r="35" spans="8:13" s="27" customFormat="1" ht="15" x14ac:dyDescent="0.25">
      <c r="J35" s="39">
        <v>0.28000000000000003</v>
      </c>
      <c r="K35" s="40">
        <v>13131.221616640687</v>
      </c>
      <c r="L35" s="40">
        <v>13143.290220250492</v>
      </c>
      <c r="M35" s="27" t="str">
        <f t="shared" si="0"/>
        <v>Loan 2</v>
      </c>
    </row>
    <row r="36" spans="8:13" s="27" customFormat="1" ht="15" x14ac:dyDescent="0.25">
      <c r="J36" s="39">
        <v>0.28999999999999998</v>
      </c>
      <c r="K36" s="40">
        <v>13451.183511402909</v>
      </c>
      <c r="L36" s="40">
        <v>13488.386817038605</v>
      </c>
      <c r="M36" s="27" t="str">
        <f t="shared" si="0"/>
        <v>Loan 2</v>
      </c>
    </row>
    <row r="37" spans="8:13" s="27" customFormat="1" ht="15" x14ac:dyDescent="0.25">
      <c r="J37" s="39">
        <v>0.3</v>
      </c>
      <c r="K37" s="40">
        <v>13758.908836044686</v>
      </c>
      <c r="L37" s="40">
        <v>13819.151694055179</v>
      </c>
      <c r="M37" s="27" t="str">
        <f t="shared" si="0"/>
        <v>Loan 2</v>
      </c>
    </row>
    <row r="38" spans="8:13" s="27" customFormat="1" ht="15" x14ac:dyDescent="0.25">
      <c r="J38" s="39">
        <v>0.31</v>
      </c>
      <c r="K38" s="40">
        <v>14054.987752887184</v>
      </c>
      <c r="L38" s="40">
        <v>14136.334980435498</v>
      </c>
      <c r="M38" s="27" t="str">
        <f t="shared" si="0"/>
        <v>Loan 2</v>
      </c>
    </row>
    <row r="39" spans="8:13" s="27" customFormat="1" ht="15" x14ac:dyDescent="0.25">
      <c r="J39" s="39">
        <v>0.32</v>
      </c>
      <c r="K39" s="40">
        <v>14339.976615401447</v>
      </c>
      <c r="L39" s="40">
        <v>14440.640326352015</v>
      </c>
      <c r="M39" s="27" t="str">
        <f t="shared" si="0"/>
        <v>Loan 2</v>
      </c>
    </row>
    <row r="40" spans="8:13" s="27" customFormat="1" ht="15" x14ac:dyDescent="0.25">
      <c r="J40" s="39">
        <v>0.33</v>
      </c>
      <c r="K40" s="40">
        <v>14614.400189145816</v>
      </c>
      <c r="L40" s="40">
        <v>14732.728191117045</v>
      </c>
      <c r="M40" s="27" t="str">
        <f t="shared" si="0"/>
        <v>Loan 2</v>
      </c>
    </row>
    <row r="41" spans="8:13" s="27" customFormat="1" ht="15" x14ac:dyDescent="0.25">
      <c r="J41" s="39">
        <v>0.34</v>
      </c>
      <c r="K41" s="40">
        <v>14878.75370919735</v>
      </c>
      <c r="L41" s="40">
        <v>15013.218871759158</v>
      </c>
      <c r="M41" s="27" t="str">
        <f t="shared" si="0"/>
        <v>Loan 2</v>
      </c>
    </row>
    <row r="42" spans="8:13" s="27" customFormat="1" ht="15" x14ac:dyDescent="0.25">
      <c r="J42" s="39">
        <v>0.35</v>
      </c>
      <c r="K42" s="40">
        <v>15133.504787352642</v>
      </c>
      <c r="L42" s="40">
        <v>15282.695294567295</v>
      </c>
      <c r="M42" s="27" t="str">
        <f t="shared" si="0"/>
        <v>Loan 2</v>
      </c>
    </row>
    <row r="43" spans="8:13" s="27" customFormat="1" ht="15" x14ac:dyDescent="0.25">
      <c r="J43" s="39">
        <v>0.36</v>
      </c>
      <c r="K43" s="40">
        <v>15379.095181198651</v>
      </c>
      <c r="L43" s="40">
        <v>15541.705589980347</v>
      </c>
      <c r="M43" s="27" t="str">
        <f t="shared" si="0"/>
        <v>Loan 2</v>
      </c>
    </row>
    <row r="44" spans="8:13" s="27" customFormat="1" ht="15" x14ac:dyDescent="0.25">
      <c r="J44" s="39">
        <v>0.37</v>
      </c>
      <c r="K44" s="40">
        <v>15615.942436091967</v>
      </c>
      <c r="L44" s="40">
        <v>15790.765469298043</v>
      </c>
      <c r="M44" s="27" t="str">
        <f t="shared" si="0"/>
        <v>Loan 2</v>
      </c>
    </row>
    <row r="45" spans="8:13" s="27" customFormat="1" ht="15" x14ac:dyDescent="0.25">
      <c r="J45" s="39">
        <v>0.38</v>
      </c>
      <c r="K45" s="40">
        <v>15844.441410122965</v>
      </c>
      <c r="L45" s="40">
        <v>16030.360419977709</v>
      </c>
      <c r="M45" s="27" t="str">
        <f t="shared" si="0"/>
        <v>Loan 2</v>
      </c>
    </row>
    <row r="46" spans="8:13" s="27" customFormat="1" ht="15" x14ac:dyDescent="0.25">
      <c r="J46" s="39">
        <v>0.39</v>
      </c>
      <c r="K46" s="40">
        <v>16064.965691270552</v>
      </c>
      <c r="L46" s="40">
        <v>16260.947734741419</v>
      </c>
      <c r="M46" s="27" t="str">
        <f t="shared" si="0"/>
        <v>Loan 2</v>
      </c>
    </row>
    <row r="47" spans="8:13" s="27" customFormat="1" ht="15" x14ac:dyDescent="0.25">
      <c r="J47" s="39">
        <v>0.4</v>
      </c>
      <c r="K47" s="40">
        <v>16277.868915162899</v>
      </c>
      <c r="L47" s="40">
        <v>16482.958388329447</v>
      </c>
      <c r="M47" s="27" t="str">
        <f t="shared" si="0"/>
        <v>Loan 2</v>
      </c>
    </row>
    <row r="48" spans="8:13" s="27" customFormat="1" ht="15" x14ac:dyDescent="0.25"/>
    <row r="49" spans="5:8" s="27" customFormat="1" ht="15" x14ac:dyDescent="0.25"/>
    <row r="50" spans="5:8" s="27" customFormat="1" ht="15" x14ac:dyDescent="0.25"/>
    <row r="51" spans="5:8" s="27" customFormat="1" ht="15" x14ac:dyDescent="0.25"/>
    <row r="52" spans="5:8" s="27" customFormat="1" ht="15" x14ac:dyDescent="0.25"/>
    <row r="53" spans="5:8" s="27" customFormat="1" ht="15" x14ac:dyDescent="0.25"/>
    <row r="54" spans="5:8" s="27" customFormat="1" ht="15" x14ac:dyDescent="0.25">
      <c r="E54" s="34"/>
    </row>
    <row r="55" spans="5:8" s="27" customFormat="1" ht="15" x14ac:dyDescent="0.25">
      <c r="E55" s="34"/>
    </row>
    <row r="56" spans="5:8" s="27" customFormat="1" ht="15" x14ac:dyDescent="0.25">
      <c r="E56" s="34"/>
    </row>
    <row r="57" spans="5:8" s="27" customFormat="1" x14ac:dyDescent="0.3">
      <c r="E57" s="34"/>
      <c r="F57" s="3"/>
      <c r="G57" s="3"/>
      <c r="H57" s="3"/>
    </row>
    <row r="58" spans="5:8" s="27" customFormat="1" x14ac:dyDescent="0.3">
      <c r="E58" s="34"/>
      <c r="F58" s="3"/>
      <c r="G58" s="3"/>
      <c r="H58" s="3"/>
    </row>
    <row r="59" spans="5:8" s="27" customFormat="1" x14ac:dyDescent="0.3">
      <c r="E59" s="34"/>
      <c r="F59" s="3"/>
      <c r="G59" s="3"/>
      <c r="H59" s="3"/>
    </row>
    <row r="60" spans="5:8" s="27" customFormat="1" x14ac:dyDescent="0.3">
      <c r="E60" s="34"/>
      <c r="F60" s="3"/>
      <c r="G60" s="3"/>
      <c r="H60" s="3"/>
    </row>
    <row r="61" spans="5:8" s="27" customFormat="1" x14ac:dyDescent="0.3">
      <c r="E61" s="34"/>
      <c r="F61" s="3"/>
      <c r="G61" s="3"/>
      <c r="H61" s="3"/>
    </row>
  </sheetData>
  <mergeCells count="2">
    <mergeCell ref="B5:C5"/>
    <mergeCell ref="E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4349-6673-4305-BDF6-446A805E4C91}">
  <sheetPr codeName="Sheet3"/>
  <dimension ref="B1:L20"/>
  <sheetViews>
    <sheetView showGridLines="0" topLeftCell="A2" zoomScale="145" zoomScaleNormal="145" workbookViewId="0">
      <selection activeCell="B6" sqref="B6:D6"/>
    </sheetView>
  </sheetViews>
  <sheetFormatPr defaultRowHeight="15" x14ac:dyDescent="0.25"/>
  <cols>
    <col min="2" max="2" width="14" customWidth="1"/>
    <col min="3" max="4" width="11.7109375" bestFit="1" customWidth="1"/>
    <col min="6" max="6" width="20.85546875" bestFit="1" customWidth="1"/>
    <col min="7" max="7" width="11.7109375" bestFit="1" customWidth="1"/>
    <col min="11" max="11" width="19.140625" bestFit="1" customWidth="1"/>
  </cols>
  <sheetData>
    <row r="1" spans="2:12" ht="21" x14ac:dyDescent="0.35">
      <c r="B1" s="44" t="s">
        <v>30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2:12" x14ac:dyDescent="0.25">
      <c r="B3" t="s">
        <v>1</v>
      </c>
      <c r="C3" s="16">
        <v>0.08</v>
      </c>
    </row>
    <row r="6" spans="2:12" x14ac:dyDescent="0.25">
      <c r="B6" s="70" t="s">
        <v>24</v>
      </c>
      <c r="C6" s="70" t="s">
        <v>31</v>
      </c>
      <c r="D6" s="70" t="s">
        <v>32</v>
      </c>
    </row>
    <row r="7" spans="2:12" x14ac:dyDescent="0.25">
      <c r="B7">
        <v>0</v>
      </c>
      <c r="C7" s="1">
        <v>-50000</v>
      </c>
      <c r="D7" s="1">
        <v>-75000</v>
      </c>
    </row>
    <row r="8" spans="2:12" x14ac:dyDescent="0.25">
      <c r="B8">
        <v>1</v>
      </c>
      <c r="C8" s="1">
        <v>0</v>
      </c>
      <c r="D8" s="1">
        <v>0</v>
      </c>
    </row>
    <row r="9" spans="2:12" x14ac:dyDescent="0.25">
      <c r="B9">
        <v>2</v>
      </c>
      <c r="C9" s="1">
        <v>0</v>
      </c>
      <c r="D9" s="1">
        <v>0</v>
      </c>
    </row>
    <row r="10" spans="2:12" x14ac:dyDescent="0.25">
      <c r="B10">
        <v>3</v>
      </c>
      <c r="C10" s="1">
        <v>0</v>
      </c>
      <c r="D10" s="1">
        <v>0</v>
      </c>
    </row>
    <row r="11" spans="2:12" x14ac:dyDescent="0.25">
      <c r="B11">
        <v>4</v>
      </c>
      <c r="C11" s="1">
        <v>0</v>
      </c>
      <c r="D11" s="1">
        <v>0</v>
      </c>
    </row>
    <row r="12" spans="2:12" x14ac:dyDescent="0.25">
      <c r="B12">
        <v>5</v>
      </c>
      <c r="C12" s="1">
        <v>0</v>
      </c>
      <c r="D12" s="1">
        <v>0</v>
      </c>
    </row>
    <row r="13" spans="2:12" x14ac:dyDescent="0.25">
      <c r="B13">
        <v>6</v>
      </c>
      <c r="C13" s="1">
        <v>0</v>
      </c>
      <c r="D13" s="1">
        <v>0</v>
      </c>
    </row>
    <row r="14" spans="2:12" x14ac:dyDescent="0.25">
      <c r="B14">
        <v>7</v>
      </c>
      <c r="C14" s="1">
        <v>-40000</v>
      </c>
      <c r="D14" s="1">
        <v>0</v>
      </c>
    </row>
    <row r="15" spans="2:12" x14ac:dyDescent="0.25">
      <c r="B15">
        <v>8</v>
      </c>
      <c r="C15" s="1">
        <v>0</v>
      </c>
      <c r="D15" s="1">
        <v>0</v>
      </c>
      <c r="K15" s="47"/>
    </row>
    <row r="16" spans="2:12" x14ac:dyDescent="0.25">
      <c r="B16">
        <v>9</v>
      </c>
      <c r="C16" s="1">
        <v>0</v>
      </c>
      <c r="D16" s="1">
        <v>0</v>
      </c>
    </row>
    <row r="17" spans="2:4" x14ac:dyDescent="0.25">
      <c r="B17">
        <v>10</v>
      </c>
      <c r="C17" s="1">
        <v>20000</v>
      </c>
      <c r="D17" s="1">
        <v>15000</v>
      </c>
    </row>
    <row r="19" spans="2:4" x14ac:dyDescent="0.25">
      <c r="B19" t="s">
        <v>26</v>
      </c>
      <c r="C19" s="45">
        <f>NPV($C$3, C8:C17)+C7</f>
        <v>-64075.746048791669</v>
      </c>
      <c r="D19" s="45">
        <f>NPV($C$3, D8:D17)+D7</f>
        <v>-68052.09767872974</v>
      </c>
    </row>
    <row r="20" spans="2:4" x14ac:dyDescent="0.25">
      <c r="B20" t="s">
        <v>26</v>
      </c>
      <c r="C20" s="45">
        <f>-PV($C$3, 10, 0, 20000)-PV($C$3, 7, 0, -40000)-50000</f>
        <v>-64075.746048791669</v>
      </c>
      <c r="D20" s="45">
        <f>-PV($C$3, 10, 0, 15000)-75000</f>
        <v>-68052.09767872974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3F4F-4AAA-4A98-B02C-7C1E61749283}">
  <sheetPr codeName="Sheet4"/>
  <dimension ref="A1:H20"/>
  <sheetViews>
    <sheetView showGridLines="0" zoomScale="115" zoomScaleNormal="115" workbookViewId="0">
      <selection activeCell="N28" sqref="N28"/>
    </sheetView>
  </sheetViews>
  <sheetFormatPr defaultRowHeight="15" x14ac:dyDescent="0.25"/>
  <cols>
    <col min="1" max="1" width="37.140625" customWidth="1"/>
    <col min="2" max="2" width="25.28515625" bestFit="1" customWidth="1"/>
    <col min="3" max="3" width="9.42578125" bestFit="1" customWidth="1"/>
    <col min="5" max="5" width="2" customWidth="1"/>
    <col min="6" max="6" width="1.42578125" customWidth="1"/>
  </cols>
  <sheetData>
    <row r="1" spans="1:8" s="11" customFormat="1" ht="31.5" x14ac:dyDescent="0.5">
      <c r="A1" s="48" t="s">
        <v>8</v>
      </c>
      <c r="B1" s="49"/>
      <c r="C1" s="49"/>
      <c r="D1" s="49"/>
      <c r="E1" s="49"/>
      <c r="F1" s="49"/>
      <c r="G1" s="49"/>
      <c r="H1" s="49"/>
    </row>
    <row r="3" spans="1:8" x14ac:dyDescent="0.25">
      <c r="A3" t="s">
        <v>1</v>
      </c>
      <c r="B3" s="9">
        <v>0.05</v>
      </c>
    </row>
    <row r="5" spans="1:8" ht="15.75" x14ac:dyDescent="0.25">
      <c r="A5" s="50"/>
      <c r="B5" s="51" t="s">
        <v>9</v>
      </c>
      <c r="C5" s="51" t="s">
        <v>10</v>
      </c>
    </row>
    <row r="6" spans="1:8" x14ac:dyDescent="0.25">
      <c r="A6" t="s">
        <v>11</v>
      </c>
      <c r="B6" s="2">
        <v>-20</v>
      </c>
      <c r="C6" s="2">
        <v>-12</v>
      </c>
    </row>
    <row r="7" spans="1:8" x14ac:dyDescent="0.25">
      <c r="A7" t="s">
        <v>12</v>
      </c>
      <c r="B7" s="2">
        <v>-1</v>
      </c>
      <c r="C7" s="2">
        <v>-2</v>
      </c>
    </row>
    <row r="8" spans="1:8" x14ac:dyDescent="0.25">
      <c r="A8" t="s">
        <v>13</v>
      </c>
      <c r="B8" s="2">
        <v>20</v>
      </c>
      <c r="C8" s="2">
        <v>12</v>
      </c>
    </row>
    <row r="9" spans="1:8" ht="15.75" x14ac:dyDescent="0.25">
      <c r="B9" s="8"/>
      <c r="C9" s="8"/>
    </row>
    <row r="10" spans="1:8" ht="15.75" x14ac:dyDescent="0.25">
      <c r="A10" s="52" t="s">
        <v>20</v>
      </c>
      <c r="B10" s="51" t="s">
        <v>9</v>
      </c>
      <c r="C10" s="51" t="s">
        <v>10</v>
      </c>
    </row>
    <row r="11" spans="1:8" ht="15.75" x14ac:dyDescent="0.25">
      <c r="A11" t="s">
        <v>7</v>
      </c>
      <c r="B11" s="53">
        <f>-PV($B$3, B8, B7)+B6</f>
        <v>-32.46221034253999</v>
      </c>
      <c r="C11" s="53">
        <f>-PV($B$3, C8, C7)+C6</f>
        <v>-29.72650327289762</v>
      </c>
    </row>
    <row r="12" spans="1:8" x14ac:dyDescent="0.25">
      <c r="B12" s="10"/>
      <c r="C12" s="10"/>
    </row>
    <row r="13" spans="1:8" ht="31.5" x14ac:dyDescent="0.25">
      <c r="A13" s="52" t="s">
        <v>21</v>
      </c>
      <c r="B13" s="54" t="s">
        <v>14</v>
      </c>
      <c r="C13" s="54" t="s">
        <v>15</v>
      </c>
    </row>
    <row r="14" spans="1:8" ht="15.75" x14ac:dyDescent="0.25">
      <c r="A14" t="s">
        <v>16</v>
      </c>
      <c r="B14" s="53">
        <f>B6-PV($B$3, 20, 0, B6)-PV($B$3, 40, 0, B6)-PV($B$3, 60, B7)</f>
        <v>-49.307992828535681</v>
      </c>
      <c r="C14" s="55">
        <f>C6-PV(5%, 12, 0, -12)-PV(5%, 24, 0, -12)-PV(5%, 36, 0, -12) - PV(5%, 48, 0, -12)-PV(5%, 60, -2, 0)</f>
        <v>-63.487037274965367</v>
      </c>
    </row>
    <row r="15" spans="1:8" x14ac:dyDescent="0.25">
      <c r="B15" s="56"/>
      <c r="C15" s="2"/>
    </row>
    <row r="16" spans="1:8" x14ac:dyDescent="0.25">
      <c r="B16" s="2"/>
      <c r="C16" s="2"/>
    </row>
    <row r="17" spans="1:3" ht="47.25" x14ac:dyDescent="0.25">
      <c r="A17" s="57" t="s">
        <v>22</v>
      </c>
      <c r="B17" s="58" t="s">
        <v>9</v>
      </c>
      <c r="C17" s="58" t="s">
        <v>10</v>
      </c>
    </row>
    <row r="18" spans="1:3" ht="15.75" x14ac:dyDescent="0.25">
      <c r="A18" t="s">
        <v>17</v>
      </c>
      <c r="B18" s="53">
        <f>-PMT(5%, 20, B11)</f>
        <v>-2.6048517438138266</v>
      </c>
      <c r="C18" s="53">
        <f>-PMT(5%, 12, C11)</f>
        <v>-3.3539049202497853</v>
      </c>
    </row>
    <row r="19" spans="1:3" ht="15.75" x14ac:dyDescent="0.25">
      <c r="A19" t="s">
        <v>18</v>
      </c>
      <c r="B19" s="53">
        <f>-PMT($B$3, 60, B14)</f>
        <v>-2.6048517438138266</v>
      </c>
      <c r="C19" s="53">
        <f>-PMT($B$3, 60, C14)</f>
        <v>-3.3539049202497853</v>
      </c>
    </row>
    <row r="20" spans="1:3" ht="15.75" x14ac:dyDescent="0.25">
      <c r="A20" t="s">
        <v>19</v>
      </c>
      <c r="B20" s="53">
        <f>B7-PMT($B$3, B8,B6)</f>
        <v>-2.6048517438138266</v>
      </c>
      <c r="C20" s="53">
        <f>C7-PMT($B$3, C8,C6)</f>
        <v>-3.3539049202497848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86C5-763E-4CAE-ADB1-2AC6011F841B}">
  <sheetPr codeName="Sheet7"/>
  <dimension ref="B1:J15"/>
  <sheetViews>
    <sheetView showGridLines="0" zoomScale="140" zoomScaleNormal="140" workbookViewId="0">
      <selection activeCell="I29" sqref="I29"/>
    </sheetView>
  </sheetViews>
  <sheetFormatPr defaultRowHeight="15" x14ac:dyDescent="0.25"/>
  <cols>
    <col min="2" max="2" width="14.42578125" customWidth="1"/>
    <col min="3" max="3" width="10.42578125" bestFit="1" customWidth="1"/>
    <col min="4" max="4" width="10.28515625" bestFit="1" customWidth="1"/>
    <col min="7" max="7" width="10.5703125" bestFit="1" customWidth="1"/>
  </cols>
  <sheetData>
    <row r="1" spans="2:10" ht="21" x14ac:dyDescent="0.35">
      <c r="B1" s="14" t="s">
        <v>33</v>
      </c>
      <c r="C1" s="14"/>
      <c r="D1" s="14"/>
      <c r="E1" s="14"/>
      <c r="F1" s="14"/>
      <c r="G1" s="14"/>
    </row>
    <row r="3" spans="2:10" x14ac:dyDescent="0.25">
      <c r="B3" t="s">
        <v>5</v>
      </c>
      <c r="C3" s="59">
        <v>0.02</v>
      </c>
    </row>
    <row r="5" spans="2:10" x14ac:dyDescent="0.25">
      <c r="B5" s="60" t="s">
        <v>34</v>
      </c>
      <c r="F5" s="60" t="s">
        <v>35</v>
      </c>
    </row>
    <row r="6" spans="2:10" x14ac:dyDescent="0.25">
      <c r="B6" s="61" t="s">
        <v>0</v>
      </c>
      <c r="C6" s="62" t="s">
        <v>6</v>
      </c>
      <c r="F6" s="46" t="s">
        <v>0</v>
      </c>
      <c r="G6" s="62" t="s">
        <v>6</v>
      </c>
    </row>
    <row r="7" spans="2:10" x14ac:dyDescent="0.25">
      <c r="B7" s="2">
        <v>0</v>
      </c>
      <c r="C7" s="1">
        <v>-45000</v>
      </c>
      <c r="D7">
        <v>45000</v>
      </c>
      <c r="F7" s="2">
        <v>0</v>
      </c>
      <c r="G7" s="1">
        <v>45000</v>
      </c>
    </row>
    <row r="8" spans="2:10" x14ac:dyDescent="0.25">
      <c r="B8" s="2">
        <v>1</v>
      </c>
      <c r="C8" s="1">
        <v>10000</v>
      </c>
      <c r="D8" s="1">
        <f>D7*(1+Interest_Rate)-C8</f>
        <v>35900</v>
      </c>
      <c r="F8" s="2">
        <v>1</v>
      </c>
      <c r="G8" s="1">
        <v>-10000</v>
      </c>
      <c r="J8" s="1"/>
    </row>
    <row r="9" spans="2:10" x14ac:dyDescent="0.25">
      <c r="B9" s="2">
        <v>2</v>
      </c>
      <c r="C9" s="1">
        <v>13000</v>
      </c>
      <c r="D9" s="1">
        <f>D8*(1+Interest_Rate)-C9</f>
        <v>23618</v>
      </c>
      <c r="F9" s="2">
        <v>2</v>
      </c>
      <c r="G9" s="1">
        <v>-13000</v>
      </c>
      <c r="J9" s="1"/>
    </row>
    <row r="10" spans="2:10" x14ac:dyDescent="0.25">
      <c r="B10" s="2">
        <v>3</v>
      </c>
      <c r="C10" s="1">
        <v>11000</v>
      </c>
      <c r="D10" s="63">
        <f>D9*(1+Interest_Rate)-C10</f>
        <v>13090.36</v>
      </c>
      <c r="F10" s="2">
        <v>3</v>
      </c>
      <c r="G10" s="1">
        <v>-11000</v>
      </c>
      <c r="J10" s="1"/>
    </row>
    <row r="11" spans="2:10" x14ac:dyDescent="0.25">
      <c r="B11" s="2">
        <v>4</v>
      </c>
      <c r="C11" s="1">
        <v>10000</v>
      </c>
      <c r="D11" s="63">
        <f>D10*(1+Interest_Rate)-C11</f>
        <v>3352.1672000000017</v>
      </c>
      <c r="F11" s="2">
        <v>4</v>
      </c>
      <c r="G11" s="1">
        <v>-10000</v>
      </c>
      <c r="J11" s="1"/>
    </row>
    <row r="12" spans="2:10" x14ac:dyDescent="0.25">
      <c r="B12" s="2">
        <v>5</v>
      </c>
      <c r="C12" s="1">
        <v>12000</v>
      </c>
      <c r="D12" s="63">
        <f>D11*(1+Interest_Rate)-C12</f>
        <v>-8580.7894559999986</v>
      </c>
      <c r="F12" s="2">
        <v>5</v>
      </c>
      <c r="G12" s="1">
        <v>-12000</v>
      </c>
      <c r="J12" s="1"/>
    </row>
    <row r="13" spans="2:10" ht="15.75" x14ac:dyDescent="0.25">
      <c r="B13" s="64" t="s">
        <v>26</v>
      </c>
      <c r="C13" s="65">
        <f>NPV(Interest_Rate, C8:C12)+C7</f>
        <v>7771.8853829628861</v>
      </c>
      <c r="D13" s="66"/>
      <c r="F13" t="s">
        <v>26</v>
      </c>
      <c r="G13" s="67">
        <f>NPV(Interest_Rate, G8:G12)+G7</f>
        <v>-7771.8853829628861</v>
      </c>
    </row>
    <row r="14" spans="2:10" x14ac:dyDescent="0.25">
      <c r="C14" s="68"/>
      <c r="G14" s="68"/>
    </row>
    <row r="15" spans="2:10" ht="15.75" x14ac:dyDescent="0.25">
      <c r="B15" t="s">
        <v>36</v>
      </c>
      <c r="C15" s="69">
        <f>IRR(C7:C12)</f>
        <v>7.7099023038159187E-2</v>
      </c>
      <c r="F15" t="s">
        <v>36</v>
      </c>
      <c r="G15" s="69">
        <f>IRR(G7:G12)</f>
        <v>7.7099023038280201E-2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D6B-14DD-4EE3-9732-4FC9E86E892C}">
  <sheetPr codeName="Sheet8"/>
  <dimension ref="B1:G11"/>
  <sheetViews>
    <sheetView showGridLines="0" zoomScale="160" zoomScaleNormal="160" workbookViewId="0">
      <selection activeCell="B19" sqref="B19"/>
    </sheetView>
  </sheetViews>
  <sheetFormatPr defaultRowHeight="15" x14ac:dyDescent="0.25"/>
  <cols>
    <col min="2" max="2" width="12" customWidth="1"/>
  </cols>
  <sheetData>
    <row r="1" spans="2:7" ht="21" x14ac:dyDescent="0.35">
      <c r="B1" s="14" t="s">
        <v>37</v>
      </c>
      <c r="C1" s="14"/>
      <c r="D1" s="14"/>
      <c r="E1" s="14"/>
      <c r="F1" s="14"/>
      <c r="G1" s="14"/>
    </row>
    <row r="4" spans="2:7" x14ac:dyDescent="0.25">
      <c r="B4" s="70" t="s">
        <v>38</v>
      </c>
      <c r="C4" s="70" t="s">
        <v>4</v>
      </c>
    </row>
    <row r="5" spans="2:7" x14ac:dyDescent="0.25">
      <c r="B5" s="71">
        <v>44562</v>
      </c>
      <c r="C5" s="72">
        <v>-10000</v>
      </c>
    </row>
    <row r="6" spans="2:7" x14ac:dyDescent="0.25">
      <c r="B6" s="71">
        <v>44621</v>
      </c>
      <c r="C6" s="72">
        <v>2750</v>
      </c>
    </row>
    <row r="7" spans="2:7" x14ac:dyDescent="0.25">
      <c r="B7" s="71">
        <v>44864</v>
      </c>
      <c r="C7" s="72">
        <v>4250</v>
      </c>
    </row>
    <row r="8" spans="2:7" x14ac:dyDescent="0.25">
      <c r="B8" s="71">
        <v>44972</v>
      </c>
      <c r="C8" s="72">
        <v>3250</v>
      </c>
    </row>
    <row r="9" spans="2:7" x14ac:dyDescent="0.25">
      <c r="B9" s="71">
        <v>45017</v>
      </c>
      <c r="C9" s="72">
        <v>2750</v>
      </c>
    </row>
    <row r="11" spans="2:7" ht="15.75" x14ac:dyDescent="0.25">
      <c r="B11" t="s">
        <v>36</v>
      </c>
      <c r="C11" s="69">
        <f>XIRR(C5:C9,B5:B9)</f>
        <v>0.37485859990119941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5609-9824-48E4-B24C-F563AAB02D2E}">
  <sheetPr codeName="Sheet9"/>
  <dimension ref="A1:H37"/>
  <sheetViews>
    <sheetView showGridLines="0" topLeftCell="A10" zoomScale="175" zoomScaleNormal="175" workbookViewId="0">
      <selection activeCell="B19" sqref="B19"/>
    </sheetView>
  </sheetViews>
  <sheetFormatPr defaultRowHeight="15" x14ac:dyDescent="0.25"/>
  <cols>
    <col min="2" max="2" width="12.28515625" bestFit="1" customWidth="1"/>
    <col min="3" max="3" width="10.7109375" bestFit="1" customWidth="1"/>
    <col min="7" max="7" width="12.42578125" bestFit="1" customWidth="1"/>
  </cols>
  <sheetData>
    <row r="1" spans="1:8" x14ac:dyDescent="0.25">
      <c r="B1" s="13" t="s">
        <v>39</v>
      </c>
      <c r="C1" s="13"/>
      <c r="D1" s="13"/>
      <c r="E1" s="13"/>
      <c r="F1" s="13"/>
      <c r="G1" s="13"/>
    </row>
    <row r="3" spans="1:8" x14ac:dyDescent="0.25">
      <c r="B3" t="s">
        <v>1</v>
      </c>
      <c r="C3" s="73">
        <v>0.1</v>
      </c>
    </row>
    <row r="4" spans="1:8" x14ac:dyDescent="0.25">
      <c r="E4" t="s">
        <v>40</v>
      </c>
    </row>
    <row r="5" spans="1:8" x14ac:dyDescent="0.25">
      <c r="B5" s="46" t="s">
        <v>0</v>
      </c>
      <c r="C5" s="46" t="s">
        <v>4</v>
      </c>
      <c r="H5">
        <f>-75+16</f>
        <v>-59</v>
      </c>
    </row>
    <row r="6" spans="1:8" x14ac:dyDescent="0.25">
      <c r="B6" s="2">
        <v>0</v>
      </c>
      <c r="C6" s="72">
        <v>-17000</v>
      </c>
    </row>
    <row r="7" spans="1:8" x14ac:dyDescent="0.25">
      <c r="B7" s="2">
        <v>1</v>
      </c>
      <c r="C7" s="72">
        <v>16000</v>
      </c>
    </row>
    <row r="8" spans="1:8" x14ac:dyDescent="0.25">
      <c r="B8" s="2">
        <v>2</v>
      </c>
      <c r="C8" s="72">
        <v>16000</v>
      </c>
    </row>
    <row r="9" spans="1:8" x14ac:dyDescent="0.25">
      <c r="B9" s="2">
        <v>3</v>
      </c>
      <c r="C9" s="72">
        <v>16000</v>
      </c>
    </row>
    <row r="10" spans="1:8" x14ac:dyDescent="0.25">
      <c r="B10" s="2">
        <v>4</v>
      </c>
      <c r="C10" s="72">
        <v>16000</v>
      </c>
    </row>
    <row r="11" spans="1:8" x14ac:dyDescent="0.25">
      <c r="B11" s="2">
        <v>5</v>
      </c>
      <c r="C11" s="72">
        <v>-59000</v>
      </c>
      <c r="E11" s="74" t="s">
        <v>41</v>
      </c>
    </row>
    <row r="12" spans="1:8" ht="15.75" x14ac:dyDescent="0.25">
      <c r="B12" t="s">
        <v>26</v>
      </c>
      <c r="C12" s="65">
        <f>NPV(C3, C7:C11)+C6</f>
        <v>-2916.5109189014584</v>
      </c>
    </row>
    <row r="15" spans="1:8" ht="15.75" x14ac:dyDescent="0.25">
      <c r="B15" s="75" t="s">
        <v>36</v>
      </c>
      <c r="C15" s="69">
        <f>IRR(C6:C11, 0.6)</f>
        <v>0.59706780409298532</v>
      </c>
    </row>
    <row r="16" spans="1:8" ht="15.75" x14ac:dyDescent="0.25">
      <c r="A16" s="72"/>
      <c r="B16" s="76" t="s">
        <v>42</v>
      </c>
      <c r="C16" s="77">
        <f>RATE(5, 16000, -17000, -75000, 0, 0.6)</f>
        <v>0.59706780409188842</v>
      </c>
      <c r="D16" s="72"/>
      <c r="E16" s="72"/>
    </row>
    <row r="17" spans="2:6" x14ac:dyDescent="0.25">
      <c r="F17" s="78" t="s">
        <v>43</v>
      </c>
    </row>
    <row r="20" spans="2:6" x14ac:dyDescent="0.25">
      <c r="B20" s="2" t="s">
        <v>44</v>
      </c>
      <c r="C20" s="79">
        <f>C12</f>
        <v>-2916.5109189014584</v>
      </c>
    </row>
    <row r="21" spans="2:6" x14ac:dyDescent="0.25">
      <c r="B21" s="80">
        <v>0</v>
      </c>
      <c r="C21" s="63">
        <f t="dataTable" ref="C21:C34" dt2D="0" dtr="0" r1="C3"/>
        <v>-12000</v>
      </c>
    </row>
    <row r="22" spans="2:6" x14ac:dyDescent="0.25">
      <c r="B22" s="80">
        <v>0.05</v>
      </c>
      <c r="C22" s="63">
        <v>-6492.8357550413057</v>
      </c>
    </row>
    <row r="23" spans="2:6" x14ac:dyDescent="0.25">
      <c r="B23" s="80">
        <v>0.1</v>
      </c>
      <c r="C23" s="63">
        <v>-2916.5109189014584</v>
      </c>
    </row>
    <row r="24" spans="2:6" x14ac:dyDescent="0.25">
      <c r="B24" s="80">
        <v>0.15</v>
      </c>
      <c r="C24" s="63">
        <v>-653.77357918929738</v>
      </c>
    </row>
    <row r="25" spans="2:6" x14ac:dyDescent="0.25">
      <c r="B25" s="80">
        <v>0.2</v>
      </c>
      <c r="C25" s="63">
        <v>708.97633744856284</v>
      </c>
    </row>
    <row r="26" spans="2:6" x14ac:dyDescent="0.25">
      <c r="B26" s="80">
        <v>0.25</v>
      </c>
      <c r="C26" s="63">
        <v>1452.4799999999996</v>
      </c>
    </row>
    <row r="27" spans="2:6" x14ac:dyDescent="0.25">
      <c r="B27" s="80">
        <v>0.3</v>
      </c>
      <c r="C27" s="63">
        <v>1769.4354593272692</v>
      </c>
    </row>
    <row r="28" spans="2:6" x14ac:dyDescent="0.25">
      <c r="B28" s="80">
        <v>0.35</v>
      </c>
      <c r="C28" s="63">
        <v>1793.3701152289832</v>
      </c>
    </row>
    <row r="29" spans="2:6" x14ac:dyDescent="0.25">
      <c r="B29" s="80">
        <v>0.4</v>
      </c>
      <c r="C29" s="63">
        <v>1617.5403105848745</v>
      </c>
    </row>
    <row r="30" spans="2:6" x14ac:dyDescent="0.25">
      <c r="B30" s="80">
        <v>0.45</v>
      </c>
      <c r="C30" s="63">
        <v>1307.4834081698682</v>
      </c>
    </row>
    <row r="31" spans="2:6" x14ac:dyDescent="0.25">
      <c r="B31" s="80">
        <v>0.5</v>
      </c>
      <c r="C31" s="63">
        <v>909.46502057612815</v>
      </c>
    </row>
    <row r="32" spans="2:6" x14ac:dyDescent="0.25">
      <c r="B32" s="80">
        <v>0.55000000000000004</v>
      </c>
      <c r="C32" s="63">
        <v>456.23263505089199</v>
      </c>
    </row>
    <row r="33" spans="2:3" x14ac:dyDescent="0.25">
      <c r="B33" s="80">
        <v>0.6</v>
      </c>
      <c r="C33" s="63">
        <v>-29.022216796875</v>
      </c>
    </row>
    <row r="34" spans="2:3" x14ac:dyDescent="0.25">
      <c r="B34" s="80">
        <v>0.65</v>
      </c>
      <c r="C34" s="63">
        <v>-529.90808090262362</v>
      </c>
    </row>
    <row r="35" spans="2:3" x14ac:dyDescent="0.25">
      <c r="B35" s="80"/>
      <c r="C35" s="63"/>
    </row>
    <row r="36" spans="2:3" x14ac:dyDescent="0.25">
      <c r="B36" s="80"/>
      <c r="C36" s="63"/>
    </row>
    <row r="37" spans="2:3" x14ac:dyDescent="0.25">
      <c r="B37" s="80"/>
      <c r="C37" s="63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C66D-3096-4637-80BE-C3575D16F7EA}">
  <dimension ref="B1:G44"/>
  <sheetViews>
    <sheetView showGridLines="0" zoomScale="115" zoomScaleNormal="115" workbookViewId="0">
      <selection activeCell="C19" sqref="C19:E19"/>
    </sheetView>
  </sheetViews>
  <sheetFormatPr defaultColWidth="9.7109375" defaultRowHeight="15.75" x14ac:dyDescent="0.25"/>
  <cols>
    <col min="1" max="1" width="9.7109375" style="82"/>
    <col min="2" max="2" width="29.28515625" style="82" customWidth="1"/>
    <col min="3" max="3" width="19.28515625" style="82" bestFit="1" customWidth="1"/>
    <col min="4" max="4" width="13.140625" style="82" customWidth="1"/>
    <col min="5" max="5" width="10.140625" style="82" customWidth="1"/>
    <col min="6" max="16384" width="9.7109375" style="82"/>
  </cols>
  <sheetData>
    <row r="1" spans="2:7" ht="21" x14ac:dyDescent="0.35">
      <c r="B1" s="81" t="s">
        <v>45</v>
      </c>
      <c r="C1" s="81"/>
      <c r="D1" s="81"/>
      <c r="E1" s="81"/>
      <c r="F1" s="81"/>
      <c r="G1" s="81"/>
    </row>
    <row r="4" spans="2:7" x14ac:dyDescent="0.25">
      <c r="B4" s="70" t="s">
        <v>46</v>
      </c>
      <c r="C4" s="70" t="s">
        <v>47</v>
      </c>
      <c r="D4" s="70" t="s">
        <v>48</v>
      </c>
    </row>
    <row r="5" spans="2:7" ht="18" x14ac:dyDescent="0.25">
      <c r="B5" s="83" t="s">
        <v>11</v>
      </c>
      <c r="C5" s="84">
        <v>20</v>
      </c>
      <c r="D5" s="85">
        <v>40</v>
      </c>
    </row>
    <row r="6" spans="2:7" ht="18" x14ac:dyDescent="0.25">
      <c r="B6" s="83" t="s">
        <v>49</v>
      </c>
      <c r="C6" s="84">
        <v>1</v>
      </c>
      <c r="D6" s="85">
        <v>2</v>
      </c>
    </row>
    <row r="7" spans="2:7" ht="18" x14ac:dyDescent="0.25">
      <c r="B7" s="83" t="s">
        <v>50</v>
      </c>
      <c r="C7" s="84">
        <v>4.5</v>
      </c>
      <c r="D7" s="85">
        <v>8</v>
      </c>
    </row>
    <row r="8" spans="2:7" ht="18" x14ac:dyDescent="0.25">
      <c r="B8" s="86" t="s">
        <v>51</v>
      </c>
      <c r="C8" s="87">
        <v>20</v>
      </c>
      <c r="D8" s="88">
        <v>20</v>
      </c>
    </row>
    <row r="9" spans="2:7" ht="18" x14ac:dyDescent="0.25">
      <c r="B9" s="89"/>
      <c r="C9" s="90"/>
      <c r="D9" s="90"/>
    </row>
    <row r="11" spans="2:7" x14ac:dyDescent="0.25">
      <c r="B11" s="70" t="s">
        <v>46</v>
      </c>
      <c r="C11" s="70" t="s">
        <v>47</v>
      </c>
      <c r="D11" s="70" t="s">
        <v>48</v>
      </c>
      <c r="E11" s="70" t="s">
        <v>52</v>
      </c>
    </row>
    <row r="12" spans="2:7" ht="18" x14ac:dyDescent="0.25">
      <c r="B12" s="83" t="s">
        <v>53</v>
      </c>
      <c r="C12" s="84">
        <f>-C5</f>
        <v>-20</v>
      </c>
      <c r="D12" s="85">
        <f>-D5</f>
        <v>-40</v>
      </c>
      <c r="E12" s="91">
        <f>D12-C12</f>
        <v>-20</v>
      </c>
    </row>
    <row r="13" spans="2:7" ht="18" x14ac:dyDescent="0.25">
      <c r="B13" s="83" t="s">
        <v>54</v>
      </c>
      <c r="C13" s="84">
        <f>C7-C6</f>
        <v>3.5</v>
      </c>
      <c r="D13" s="85">
        <f>D7-D6</f>
        <v>6</v>
      </c>
      <c r="E13" s="91">
        <f>D13-C13</f>
        <v>2.5</v>
      </c>
    </row>
    <row r="14" spans="2:7" ht="18" x14ac:dyDescent="0.25">
      <c r="B14" s="83" t="s">
        <v>51</v>
      </c>
      <c r="C14" s="84">
        <v>20</v>
      </c>
      <c r="D14" s="85">
        <v>20</v>
      </c>
      <c r="E14" s="91">
        <v>20</v>
      </c>
    </row>
    <row r="15" spans="2:7" ht="18.75" x14ac:dyDescent="0.3">
      <c r="B15" s="92" t="s">
        <v>36</v>
      </c>
      <c r="C15" s="93">
        <f>RATE(C14, C13,C12)</f>
        <v>0.16703128958005331</v>
      </c>
      <c r="D15" s="93">
        <f>RATE(D14, D13,D12)</f>
        <v>0.13886639866064573</v>
      </c>
      <c r="E15" s="93">
        <f>RATE(E14, E13,E12)</f>
        <v>0.10929848210691598</v>
      </c>
    </row>
    <row r="16" spans="2:7" x14ac:dyDescent="0.25">
      <c r="B16" s="94"/>
      <c r="C16" s="95"/>
      <c r="D16" s="94"/>
      <c r="E16" s="94"/>
    </row>
    <row r="17" spans="2:6" x14ac:dyDescent="0.25">
      <c r="B17" s="96" t="s">
        <v>1</v>
      </c>
      <c r="C17" s="97">
        <v>0.08</v>
      </c>
    </row>
    <row r="18" spans="2:6" x14ac:dyDescent="0.25">
      <c r="B18" s="98"/>
      <c r="C18" s="97"/>
    </row>
    <row r="19" spans="2:6" x14ac:dyDescent="0.25">
      <c r="B19" s="98"/>
      <c r="C19" s="70" t="s">
        <v>47</v>
      </c>
      <c r="D19" s="70" t="s">
        <v>48</v>
      </c>
      <c r="E19" s="70" t="s">
        <v>55</v>
      </c>
    </row>
    <row r="20" spans="2:6" x14ac:dyDescent="0.25">
      <c r="B20" s="98" t="s">
        <v>26</v>
      </c>
      <c r="C20" s="99">
        <f>-PV($C$17, C14, C13)+C12</f>
        <v>14.36351592607253</v>
      </c>
      <c r="D20" s="99">
        <f>-PV($C$17, D14, D13)+D12</f>
        <v>18.908884444695758</v>
      </c>
      <c r="E20" s="99">
        <f>-PV($C$17, E14, E13)+E12</f>
        <v>4.5453685186232349</v>
      </c>
    </row>
    <row r="21" spans="2:6" x14ac:dyDescent="0.25">
      <c r="B21" s="94"/>
      <c r="C21" s="94"/>
      <c r="D21" s="94"/>
      <c r="E21" s="94"/>
    </row>
    <row r="22" spans="2:6" ht="18" x14ac:dyDescent="0.25">
      <c r="B22" s="100"/>
      <c r="C22" s="99">
        <f>C20+E20</f>
        <v>18.908884444695765</v>
      </c>
      <c r="D22" s="100"/>
      <c r="E22" s="100"/>
    </row>
    <row r="23" spans="2:6" x14ac:dyDescent="0.25">
      <c r="B23" s="95"/>
      <c r="C23" s="101"/>
      <c r="D23" s="102"/>
      <c r="E23" s="102"/>
    </row>
    <row r="24" spans="2:6" x14ac:dyDescent="0.25">
      <c r="B24" s="95"/>
      <c r="C24" s="103"/>
      <c r="D24" s="103"/>
      <c r="E24" s="103"/>
    </row>
    <row r="25" spans="2:6" x14ac:dyDescent="0.25">
      <c r="B25" s="95"/>
      <c r="C25" s="103"/>
      <c r="D25" s="103"/>
      <c r="E25" s="103"/>
      <c r="F25" s="104"/>
    </row>
    <row r="26" spans="2:6" x14ac:dyDescent="0.25">
      <c r="B26" s="95"/>
      <c r="C26" s="103"/>
      <c r="D26" s="103"/>
      <c r="E26" s="103"/>
    </row>
    <row r="27" spans="2:6" x14ac:dyDescent="0.25">
      <c r="B27" s="95"/>
      <c r="C27" s="103"/>
      <c r="D27" s="103"/>
      <c r="E27" s="103"/>
    </row>
    <row r="28" spans="2:6" x14ac:dyDescent="0.25">
      <c r="B28" s="95"/>
      <c r="C28" s="103"/>
      <c r="D28" s="103"/>
      <c r="E28" s="103"/>
    </row>
    <row r="29" spans="2:6" x14ac:dyDescent="0.25">
      <c r="B29" s="95"/>
      <c r="C29" s="103"/>
      <c r="D29" s="103"/>
      <c r="E29" s="103"/>
    </row>
    <row r="30" spans="2:6" x14ac:dyDescent="0.25">
      <c r="B30" s="95"/>
      <c r="C30" s="103"/>
      <c r="D30" s="103"/>
      <c r="E30" s="103"/>
    </row>
    <row r="31" spans="2:6" x14ac:dyDescent="0.25">
      <c r="B31" s="95"/>
      <c r="C31" s="103"/>
      <c r="D31" s="103"/>
      <c r="E31" s="103"/>
    </row>
    <row r="32" spans="2:6" x14ac:dyDescent="0.25">
      <c r="B32" s="95"/>
      <c r="C32" s="103"/>
      <c r="D32" s="103"/>
      <c r="E32" s="103"/>
    </row>
    <row r="33" spans="2:5" x14ac:dyDescent="0.25">
      <c r="B33" s="95"/>
      <c r="C33" s="103"/>
      <c r="D33" s="103"/>
      <c r="E33" s="103"/>
    </row>
    <row r="34" spans="2:5" x14ac:dyDescent="0.25">
      <c r="B34" s="95"/>
      <c r="C34" s="103"/>
      <c r="D34" s="103"/>
      <c r="E34" s="103"/>
    </row>
    <row r="35" spans="2:5" x14ac:dyDescent="0.25">
      <c r="B35" s="95"/>
      <c r="C35" s="103"/>
      <c r="D35" s="103"/>
      <c r="E35" s="103"/>
    </row>
    <row r="36" spans="2:5" x14ac:dyDescent="0.25">
      <c r="B36" s="95"/>
      <c r="C36" s="103"/>
      <c r="D36" s="103"/>
      <c r="E36" s="103"/>
    </row>
    <row r="37" spans="2:5" x14ac:dyDescent="0.25">
      <c r="B37" s="95"/>
      <c r="C37" s="103"/>
      <c r="D37" s="103"/>
      <c r="E37" s="103"/>
    </row>
    <row r="38" spans="2:5" x14ac:dyDescent="0.25">
      <c r="B38" s="95"/>
      <c r="C38" s="103"/>
      <c r="D38" s="103"/>
      <c r="E38" s="103"/>
    </row>
    <row r="39" spans="2:5" x14ac:dyDescent="0.25">
      <c r="B39" s="95"/>
      <c r="C39" s="103"/>
      <c r="D39" s="103"/>
      <c r="E39" s="103"/>
    </row>
    <row r="40" spans="2:5" x14ac:dyDescent="0.25">
      <c r="B40" s="95"/>
      <c r="C40" s="103"/>
      <c r="D40" s="103"/>
      <c r="E40" s="103"/>
    </row>
    <row r="41" spans="2:5" x14ac:dyDescent="0.25">
      <c r="B41" s="95"/>
      <c r="C41" s="103"/>
      <c r="D41" s="103"/>
      <c r="E41" s="103"/>
    </row>
    <row r="42" spans="2:5" x14ac:dyDescent="0.25">
      <c r="B42" s="95"/>
      <c r="C42" s="103"/>
      <c r="D42" s="103"/>
      <c r="E42" s="103"/>
    </row>
    <row r="43" spans="2:5" x14ac:dyDescent="0.25">
      <c r="B43" s="95"/>
      <c r="C43" s="103"/>
      <c r="D43" s="103"/>
      <c r="E43" s="103"/>
    </row>
    <row r="44" spans="2:5" x14ac:dyDescent="0.25">
      <c r="B44" s="95"/>
      <c r="C44" s="94"/>
      <c r="D44" s="94"/>
      <c r="E44" s="9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F55019BAB0549B2C20BFAAB8A2896" ma:contentTypeVersion="16" ma:contentTypeDescription="Create a new document." ma:contentTypeScope="" ma:versionID="85cef1d12f529d56583853ef5dc33f7c">
  <xsd:schema xmlns:xsd="http://www.w3.org/2001/XMLSchema" xmlns:xs="http://www.w3.org/2001/XMLSchema" xmlns:p="http://schemas.microsoft.com/office/2006/metadata/properties" xmlns:ns2="5e41b080-9453-459c-bb93-b19be7335f42" xmlns:ns3="4e58ebf2-e4df-4cd3-9186-1e42b3ede124" targetNamespace="http://schemas.microsoft.com/office/2006/metadata/properties" ma:root="true" ma:fieldsID="ccccdfc22f8c8f07a3477280a29706aa" ns2:_="" ns3:_="">
    <xsd:import namespace="5e41b080-9453-459c-bb93-b19be7335f42"/>
    <xsd:import namespace="4e58ebf2-e4df-4cd3-9186-1e42b3ede124"/>
    <xsd:element name="properties">
      <xsd:complexType>
        <xsd:sequence>
          <xsd:element name="documentManagement">
            <xsd:complexType>
              <xsd:all>
                <xsd:element ref="ns2:Due_x0020_Date" minOccurs="0"/>
                <xsd:element ref="ns2:Status" minOccurs="0"/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41b080-9453-459c-bb93-b19be7335f42" elementFormDefault="qualified">
    <xsd:import namespace="http://schemas.microsoft.com/office/2006/documentManagement/types"/>
    <xsd:import namespace="http://schemas.microsoft.com/office/infopath/2007/PartnerControls"/>
    <xsd:element name="Due_x0020_Date" ma:index="8" nillable="true" ma:displayName="Due Date" ma:format="DateOnly" ma:internalName="Due_x0020_Date">
      <xsd:simpleType>
        <xsd:restriction base="dms:DateTime"/>
      </xsd:simpleType>
    </xsd:element>
    <xsd:element name="Status" ma:index="9" nillable="true" ma:displayName="Status" ma:format="Dropdown" ma:internalName="Status">
      <xsd:simpleType>
        <xsd:restriction base="dms:Choice">
          <xsd:enumeration value="For Partner Review"/>
          <xsd:enumeration value="For Collegis Review"/>
          <xsd:enumeration value="Approved by Partner"/>
        </xsd:restriction>
      </xsd:simpleType>
    </xsd:element>
    <xsd:element name="Comments" ma:index="10" nillable="true" ma:displayName="Comments" ma:internalName="Comments">
      <xsd:simpleType>
        <xsd:restriction base="dms:Note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040b95-0fdc-46ce-be91-73dc895452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8ebf2-e4df-4cd3-9186-1e42b3ede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f5f3a8b-878a-4d06-a8de-79a1d9f1fffd}" ma:internalName="TaxCatchAll" ma:showField="CatchAllData" ma:web="4e58ebf2-e4df-4cd3-9186-1e42b3ede1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5e41b080-9453-459c-bb93-b19be7335f42" xsi:nil="true"/>
    <Comments xmlns="5e41b080-9453-459c-bb93-b19be7335f42" xsi:nil="true"/>
    <Due_x0020_Date xmlns="5e41b080-9453-459c-bb93-b19be7335f42" xsi:nil="true"/>
    <lcf76f155ced4ddcb4097134ff3c332f xmlns="5e41b080-9453-459c-bb93-b19be7335f42">
      <Terms xmlns="http://schemas.microsoft.com/office/infopath/2007/PartnerControls"/>
    </lcf76f155ced4ddcb4097134ff3c332f>
    <TaxCatchAll xmlns="4e58ebf2-e4df-4cd3-9186-1e42b3ede12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B809F2-905F-4764-ADB2-96E623D57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1b080-9453-459c-bb93-b19be7335f42"/>
    <ds:schemaRef ds:uri="4e58ebf2-e4df-4cd3-9186-1e42b3ede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ACEBB-A79E-42D6-80CA-83F5363497A3}">
  <ds:schemaRefs>
    <ds:schemaRef ds:uri="http://schemas.microsoft.com/office/2006/metadata/properties"/>
    <ds:schemaRef ds:uri="http://schemas.microsoft.com/office/infopath/2007/PartnerControls"/>
    <ds:schemaRef ds:uri="5e41b080-9453-459c-bb93-b19be7335f42"/>
    <ds:schemaRef ds:uri="4e58ebf2-e4df-4cd3-9186-1e42b3ede124"/>
  </ds:schemaRefs>
</ds:datastoreItem>
</file>

<file path=customXml/itemProps3.xml><?xml version="1.0" encoding="utf-8"?>
<ds:datastoreItem xmlns:ds="http://schemas.openxmlformats.org/officeDocument/2006/customXml" ds:itemID="{D3EED51A-76AA-4FAA-A616-41A5FA3488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Student Loan Example</vt:lpstr>
      <vt:lpstr>Interest Rate Comparison</vt:lpstr>
      <vt:lpstr>Bank Server Example</vt:lpstr>
      <vt:lpstr>Common Cycle Analysis</vt:lpstr>
      <vt:lpstr>IRR</vt:lpstr>
      <vt:lpstr>XIRR</vt:lpstr>
      <vt:lpstr>RATE</vt:lpstr>
      <vt:lpstr>Individual Project Viability</vt:lpstr>
      <vt:lpstr>Interest_Rate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MBOGO.A.ALFRED</cp:lastModifiedBy>
  <cp:lastPrinted>2012-01-09T22:43:33Z</cp:lastPrinted>
  <dcterms:created xsi:type="dcterms:W3CDTF">2009-08-25T00:34:21Z</dcterms:created>
  <dcterms:modified xsi:type="dcterms:W3CDTF">2025-01-25T08:39:16Z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0x010100F3EF55019BAB0549B2C20BFAAB8A2896</vt:lpwstr>
  </property>
</Properties>
</file>