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excel predictive analytics\"/>
    </mc:Choice>
  </mc:AlternateContent>
  <bookViews>
    <workbookView xWindow="0" yWindow="0" windowWidth="20460" windowHeight="7290" activeTab="2"/>
  </bookViews>
  <sheets>
    <sheet name="BUSINESS CASE 1" sheetId="1" r:id="rId1"/>
    <sheet name="BUSINESS CASE 2" sheetId="2" r:id="rId2"/>
    <sheet name="BUSINESS CASE 3 NPV"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 i="3" l="1"/>
  <c r="F26" i="3"/>
  <c r="F27" i="3"/>
  <c r="F28" i="3" s="1"/>
  <c r="F29" i="3" s="1"/>
  <c r="F30" i="3" s="1"/>
  <c r="F13" i="3"/>
  <c r="B15" i="3"/>
  <c r="F15" i="3"/>
  <c r="F16" i="3"/>
  <c r="F17" i="3" s="1"/>
  <c r="F18" i="3" s="1"/>
  <c r="F19" i="3" s="1"/>
  <c r="F20" i="3" s="1"/>
  <c r="F21" i="3" s="1"/>
  <c r="F22" i="3" s="1"/>
  <c r="F23" i="3" s="1"/>
  <c r="F24" i="3" s="1"/>
  <c r="F25" i="3" s="1"/>
  <c r="F14" i="3"/>
  <c r="F8" i="3"/>
  <c r="F9" i="3"/>
  <c r="F10" i="3" s="1"/>
  <c r="F11" i="3" s="1"/>
  <c r="F12" i="3" s="1"/>
  <c r="F7" i="3"/>
  <c r="E24" i="2"/>
  <c r="F24" i="2"/>
  <c r="E23" i="2"/>
  <c r="F23" i="2"/>
  <c r="H23" i="2" l="1"/>
  <c r="G23" i="2"/>
  <c r="H19" i="2"/>
  <c r="H20" i="2"/>
  <c r="H21" i="2"/>
  <c r="H22" i="2"/>
  <c r="H18" i="2"/>
  <c r="G18" i="2"/>
  <c r="G19" i="2"/>
  <c r="G20" i="2"/>
  <c r="G21" i="2"/>
  <c r="G22" i="2"/>
  <c r="F19" i="2"/>
  <c r="F20" i="2"/>
  <c r="F21" i="2"/>
  <c r="F22" i="2"/>
  <c r="F18" i="2"/>
  <c r="E19" i="2"/>
  <c r="E20" i="2"/>
  <c r="E21" i="2"/>
  <c r="E22" i="2"/>
  <c r="E18" i="2"/>
  <c r="B7" i="1" l="1"/>
  <c r="B8" i="1" s="1"/>
  <c r="B10" i="1" s="1"/>
  <c r="H35" i="1"/>
  <c r="H24" i="1"/>
  <c r="H25" i="1"/>
  <c r="H26" i="1"/>
  <c r="H27" i="1"/>
  <c r="H28" i="1"/>
  <c r="H29" i="1"/>
  <c r="H30" i="1"/>
  <c r="H31" i="1"/>
  <c r="H32" i="1"/>
  <c r="H33" i="1"/>
  <c r="H34" i="1"/>
  <c r="H23" i="1"/>
  <c r="G35" i="1"/>
  <c r="G24" i="1"/>
  <c r="G25" i="1"/>
  <c r="G26" i="1"/>
  <c r="G27" i="1"/>
  <c r="G28" i="1"/>
  <c r="G29" i="1"/>
  <c r="G30" i="1"/>
  <c r="G31" i="1"/>
  <c r="G32" i="1"/>
  <c r="G33" i="1"/>
  <c r="G34" i="1"/>
  <c r="G23" i="1"/>
  <c r="F35" i="1"/>
  <c r="F24" i="1"/>
  <c r="F25" i="1"/>
  <c r="F26" i="1"/>
  <c r="F27" i="1"/>
  <c r="F28" i="1"/>
  <c r="F29" i="1"/>
  <c r="F30" i="1"/>
  <c r="F31" i="1"/>
  <c r="F32" i="1"/>
  <c r="F33" i="1"/>
  <c r="F34" i="1"/>
  <c r="F23" i="1"/>
  <c r="D24" i="1"/>
  <c r="D25" i="1"/>
  <c r="D26" i="1"/>
  <c r="D27" i="1"/>
  <c r="D28" i="1"/>
  <c r="D29" i="1"/>
  <c r="D30" i="1"/>
  <c r="D31" i="1"/>
  <c r="D32" i="1"/>
  <c r="D33" i="1"/>
  <c r="D34" i="1"/>
  <c r="D23" i="1"/>
  <c r="C24" i="1"/>
  <c r="C25" i="1"/>
  <c r="C26" i="1"/>
  <c r="C27" i="1"/>
  <c r="C28" i="1"/>
  <c r="C29" i="1"/>
  <c r="C30" i="1"/>
  <c r="C31" i="1"/>
  <c r="C32" i="1"/>
  <c r="C33" i="1"/>
  <c r="C34" i="1"/>
  <c r="C23" i="1"/>
  <c r="B24" i="1"/>
  <c r="B25" i="1"/>
  <c r="B26" i="1"/>
  <c r="B27" i="1"/>
  <c r="B28" i="1"/>
  <c r="B29" i="1"/>
  <c r="B30" i="1"/>
  <c r="B31" i="1"/>
  <c r="B32" i="1"/>
  <c r="B33" i="1"/>
  <c r="B34" i="1"/>
  <c r="B23" i="1"/>
  <c r="B12" i="1" l="1"/>
  <c r="B14" i="1" s="1"/>
  <c r="C40" i="1" l="1"/>
  <c r="I43" i="1"/>
</calcChain>
</file>

<file path=xl/sharedStrings.xml><?xml version="1.0" encoding="utf-8"?>
<sst xmlns="http://schemas.openxmlformats.org/spreadsheetml/2006/main" count="96" uniqueCount="78">
  <si>
    <t>THE 19TH HOLE</t>
  </si>
  <si>
    <t>REVENUE</t>
  </si>
  <si>
    <t>PROFIT</t>
  </si>
  <si>
    <t>UNIT COST FOR CLUBS</t>
  </si>
  <si>
    <t>PRICE</t>
  </si>
  <si>
    <t>MONTH</t>
  </si>
  <si>
    <t>DEMAND(00s)</t>
  </si>
  <si>
    <t>Linear:</t>
  </si>
  <si>
    <t>Intercept(b):</t>
  </si>
  <si>
    <t>slope(m):</t>
  </si>
  <si>
    <t>Power</t>
  </si>
  <si>
    <t>y =mx+b</t>
  </si>
  <si>
    <t>y=ax^b</t>
  </si>
  <si>
    <t>Exponent(b)</t>
  </si>
  <si>
    <t>Constant (a)</t>
  </si>
  <si>
    <t>Exponential:</t>
  </si>
  <si>
    <t>y=ae^(bx)</t>
  </si>
  <si>
    <t>Constant(a)</t>
  </si>
  <si>
    <t>PREDICTION BASED ON MODELS</t>
  </si>
  <si>
    <t>LINEAR</t>
  </si>
  <si>
    <t>POWER</t>
  </si>
  <si>
    <t>EXPONENTIAL</t>
  </si>
  <si>
    <t>NB: BE AWARE OF ROUNDING OFF AS IT AFFECTS VALUES</t>
  </si>
  <si>
    <t>DEMAND</t>
  </si>
  <si>
    <t>ABSOLUTE PERCENT ERROR</t>
  </si>
  <si>
    <t>AVERAGE</t>
  </si>
  <si>
    <t>USE MODEL WITH LESS ERROR</t>
  </si>
  <si>
    <t>MODEL THE BUSINESS</t>
  </si>
  <si>
    <t>SALE PRICE</t>
  </si>
  <si>
    <t>ACTUAL DEMAND</t>
  </si>
  <si>
    <t>PER SET</t>
  </si>
  <si>
    <t>MULTIPLE OF 10</t>
  </si>
  <si>
    <t>DEMAND IS IN HUNDREDS</t>
  </si>
  <si>
    <t>G17*B6%^G18</t>
  </si>
  <si>
    <t>B7*100</t>
  </si>
  <si>
    <t>COST</t>
  </si>
  <si>
    <t>B5*B8</t>
  </si>
  <si>
    <t>B6*B8</t>
  </si>
  <si>
    <t>B12-B10</t>
  </si>
  <si>
    <t>ANSWER1.</t>
  </si>
  <si>
    <t>SELLING PRICE OF $ 530</t>
  </si>
  <si>
    <t>PROFIT $ 1,042,213</t>
  </si>
  <si>
    <t>QN1. PROFIT VS PRICE(1 WAY TABLE)</t>
  </si>
  <si>
    <t>QN2. HOW PRICE DEPENDS ON UNIT COST(2WAY TABLE)</t>
  </si>
  <si>
    <t>UNIT COST</t>
  </si>
  <si>
    <t>GOPHER DRUGS</t>
  </si>
  <si>
    <t>DEVELOPMENT COSTS</t>
  </si>
  <si>
    <t>PELOTON BICYCLES</t>
  </si>
  <si>
    <t>Year Number</t>
  </si>
  <si>
    <t>Year</t>
  </si>
  <si>
    <t>Revenue(millions of USD)</t>
  </si>
  <si>
    <t>EXACT DATA</t>
  </si>
  <si>
    <t>Revenue</t>
  </si>
  <si>
    <t>FORECASTS</t>
  </si>
  <si>
    <t>Exponential</t>
  </si>
  <si>
    <t>Exponential: y=ae^bx</t>
  </si>
  <si>
    <t>Power: y=ax^b</t>
  </si>
  <si>
    <t>a:</t>
  </si>
  <si>
    <t>b:</t>
  </si>
  <si>
    <t>less error</t>
  </si>
  <si>
    <t>COSTS</t>
  </si>
  <si>
    <t>LIFETIME OF DRUG</t>
  </si>
  <si>
    <t>YEARS</t>
  </si>
  <si>
    <t>YEAR 1 GROSS MARGINS</t>
  </si>
  <si>
    <t>MILLIONS</t>
  </si>
  <si>
    <t xml:space="preserve">INC THROUGH </t>
  </si>
  <si>
    <t>RATE OF INCREASE</t>
  </si>
  <si>
    <t>RATE OF DECREASE</t>
  </si>
  <si>
    <t>CASHFLOWS</t>
  </si>
  <si>
    <t>END OF YEAR</t>
  </si>
  <si>
    <t>DISCOUNT RATE</t>
  </si>
  <si>
    <t>GROSS MARGIN($M)</t>
  </si>
  <si>
    <t>NET PRESENT VALUE</t>
  </si>
  <si>
    <t>TRUE NET PRESENT VALUE</t>
  </si>
  <si>
    <t>F6*(1+$B$11)</t>
  </si>
  <si>
    <t>F13*(1-$B$12)</t>
  </si>
  <si>
    <t>1. YES THE DRUG SHOULD BE CONSIDERED AS IT GIVES A NET VALUE OF 3.30 MILLION</t>
  </si>
  <si>
    <t>2. DECREASE OF 5 YEARS LEADS TO A LOWER TRUE NET PRESENT VALUE WHILE AN INCREASE OF 5 YEARS INCREASES NPV SLIGHTLY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</si>
</sst>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8" formatCode="&quot;$&quot;#,##0.00_);[Red]\(&quot;$&quot;#,##0.00\)"/>
    <numFmt numFmtId="44" formatCode="_(&quot;$&quot;* #,##0.00_);_(&quot;$&quot;* \(#,##0.00\);_(&quot;$&quot;* &quot;-&quot;??_);_(@_)"/>
    <numFmt numFmtId="164" formatCode="0.0"/>
    <numFmt numFmtId="165" formatCode="0.0%"/>
    <numFmt numFmtId="166" formatCode="_(&quot;$&quot;* #,##0_);_(&quot;$&quot;* \(#,##0\);_(&quot;$&quot;* &quot;-&quot;??_);_(@_)"/>
    <numFmt numFmtId="167" formatCode="0.00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color theme="7"/>
      <name val="Calibri"/>
      <family val="2"/>
      <scheme val="minor"/>
    </font>
    <font>
      <b/>
      <sz val="18"/>
      <color theme="1"/>
      <name val="Calibri"/>
      <family val="2"/>
      <scheme val="minor"/>
    </font>
    <font>
      <b/>
      <sz val="20"/>
      <color theme="0"/>
      <name val="Calibri"/>
      <family val="2"/>
      <scheme val="minor"/>
    </font>
    <font>
      <sz val="12"/>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0"/>
        <bgColor indexed="64"/>
      </patternFill>
    </fill>
    <fill>
      <patternFill patternType="solid">
        <fgColor theme="7"/>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0" fontId="3" fillId="2" borderId="0" xfId="0" applyFont="1" applyFill="1"/>
    <xf numFmtId="0" fontId="4" fillId="0" borderId="0" xfId="0" applyFont="1"/>
    <xf numFmtId="44" fontId="0" fillId="0" borderId="0" xfId="1" applyFont="1"/>
    <xf numFmtId="0" fontId="0" fillId="0" borderId="1" xfId="0" applyBorder="1"/>
    <xf numFmtId="0" fontId="2" fillId="0" borderId="1" xfId="0" applyFont="1" applyBorder="1"/>
    <xf numFmtId="0" fontId="2" fillId="0" borderId="0" xfId="0" applyFont="1"/>
    <xf numFmtId="1" fontId="0" fillId="0" borderId="0" xfId="0" applyNumberFormat="1"/>
    <xf numFmtId="1" fontId="0" fillId="0" borderId="1" xfId="0" applyNumberFormat="1" applyBorder="1"/>
    <xf numFmtId="164" fontId="0" fillId="0" borderId="1" xfId="0" applyNumberFormat="1" applyBorder="1"/>
    <xf numFmtId="0" fontId="2" fillId="0" borderId="2" xfId="0" applyFont="1" applyFill="1" applyBorder="1"/>
    <xf numFmtId="0" fontId="2" fillId="0" borderId="1" xfId="0" applyFont="1" applyFill="1" applyBorder="1"/>
    <xf numFmtId="0" fontId="2" fillId="0" borderId="0" xfId="0" applyFont="1" applyFill="1" applyBorder="1"/>
    <xf numFmtId="165" fontId="0" fillId="0" borderId="1" xfId="2" applyNumberFormat="1" applyFont="1" applyBorder="1"/>
    <xf numFmtId="165" fontId="0" fillId="0" borderId="1" xfId="0" applyNumberFormat="1" applyBorder="1"/>
    <xf numFmtId="165" fontId="0" fillId="2" borderId="1" xfId="0" applyNumberFormat="1" applyFill="1" applyBorder="1"/>
    <xf numFmtId="44" fontId="0" fillId="2" borderId="0" xfId="1" applyFont="1" applyFill="1"/>
    <xf numFmtId="44" fontId="0" fillId="0" borderId="0" xfId="0" applyNumberFormat="1"/>
    <xf numFmtId="0" fontId="0" fillId="2" borderId="0" xfId="0" applyFill="1"/>
    <xf numFmtId="166" fontId="5" fillId="0" borderId="1" xfId="1" applyNumberFormat="1" applyFont="1" applyBorder="1"/>
    <xf numFmtId="166" fontId="0" fillId="0" borderId="1" xfId="1" applyNumberFormat="1" applyFont="1" applyBorder="1"/>
    <xf numFmtId="0" fontId="0" fillId="0" borderId="0" xfId="0" applyAlignment="1">
      <alignment horizontal="center"/>
    </xf>
    <xf numFmtId="166" fontId="0" fillId="0" borderId="0" xfId="1" applyNumberFormat="1" applyFont="1"/>
    <xf numFmtId="166" fontId="5" fillId="0" borderId="0" xfId="1" applyNumberFormat="1" applyFont="1" applyBorder="1"/>
    <xf numFmtId="0" fontId="7" fillId="3" borderId="0" xfId="0" applyFont="1" applyFill="1"/>
    <xf numFmtId="0" fontId="7" fillId="4" borderId="0" xfId="0" applyFont="1" applyFill="1"/>
    <xf numFmtId="0" fontId="0" fillId="0" borderId="0" xfId="0" applyBorder="1"/>
    <xf numFmtId="164" fontId="0" fillId="0" borderId="0" xfId="0" applyNumberFormat="1" applyBorder="1"/>
    <xf numFmtId="167" fontId="0" fillId="0" borderId="0" xfId="0" applyNumberFormat="1"/>
    <xf numFmtId="9" fontId="0" fillId="0" borderId="1" xfId="2" applyFont="1" applyBorder="1"/>
    <xf numFmtId="9" fontId="0" fillId="5" borderId="1" xfId="2" applyFont="1" applyFill="1" applyBorder="1"/>
    <xf numFmtId="0" fontId="0" fillId="0" borderId="0" xfId="0" applyBorder="1" applyAlignment="1">
      <alignment horizontal="center"/>
    </xf>
    <xf numFmtId="0" fontId="0" fillId="0" borderId="1" xfId="0" applyBorder="1" applyAlignment="1">
      <alignment horizontal="center"/>
    </xf>
    <xf numFmtId="0" fontId="6" fillId="6" borderId="0" xfId="0" applyFont="1" applyFill="1"/>
    <xf numFmtId="0" fontId="4" fillId="6" borderId="0" xfId="0" applyFont="1" applyFill="1"/>
    <xf numFmtId="0" fontId="8" fillId="4" borderId="0" xfId="0" applyFont="1" applyFill="1"/>
    <xf numFmtId="9" fontId="0" fillId="0" borderId="0" xfId="2" applyFont="1"/>
    <xf numFmtId="2" fontId="0" fillId="0" borderId="1" xfId="0" applyNumberFormat="1" applyBorder="1"/>
    <xf numFmtId="8" fontId="0" fillId="0" borderId="0" xfId="0" applyNumberFormat="1"/>
    <xf numFmtId="0" fontId="2" fillId="5" borderId="0" xfId="0" applyFont="1" applyFill="1"/>
    <xf numFmtId="0" fontId="0" fillId="0" borderId="1" xfId="0" applyFill="1" applyBorder="1"/>
  </cellXfs>
  <cellStyles count="3">
    <cellStyle name="Currency" xfId="1" builtinId="4"/>
    <cellStyle name="Normal" xfId="0" builtinId="0"/>
    <cellStyle name="Percent" xfId="2" builtinId="5"/>
  </cellStyles>
  <dxfs count="3">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'BUSINESS CASE 1'!$G$2</c:f>
              <c:strCache>
                <c:ptCount val="1"/>
                <c:pt idx="0">
                  <c:v>DEMAND(00s)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layout>
                <c:manualLayout>
                  <c:x val="0.10856058617672791"/>
                  <c:y val="-0.56941929133858271"/>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1"/>
            <c:dispEq val="1"/>
            <c:trendlineLbl>
              <c:layout>
                <c:manualLayout>
                  <c:x val="0.14189391951006125"/>
                  <c:y val="-0.4721970691163604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1"/>
            <c:dispEq val="1"/>
            <c:trendlineLbl>
              <c:layout>
                <c:manualLayout>
                  <c:x val="0.14450409759965482"/>
                  <c:y val="-0.29292286380869065"/>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'BUSINESS CASE 1'!$F$3:$F$14</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'BUSINESS CASE 1'!$G$3:$G$14</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769B-46B8-8849-775F81A1996D}"/>
            </c:ext>
          </c:extLst>
        </c:ser>
        <c:dLbls>
          <c:showLegendKey val="0"/>
          <c:showVal val="0"/>
          <c:showCatName val="0"/>
          <c:showSerName val="0"/>
          <c:showPercent val="0"/>
          <c:showBubbleSize val="0"/>
        </c:dLbls>
        <c:axId val="1560063167"/>
        <c:axId val="1560052767"/>
      </c:scatterChart>
      <c:valAx>
        <c:axId val="156006316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052767"/>
        <c:crosses val="autoZero"/>
        <c:crossBetween val="midCat"/>
      </c:valAx>
      <c:valAx>
        <c:axId val="156005276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0631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'BUSINESS CASE 1'!$C$39</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'BUSINESS CASE 1'!$B$40:$B$76</c:f>
              <c:numCache>
                <c:formatCode>_("$"* #,##0_);_("$"* \(#,##0\);_("$"* "-"??_);_(@_)</c:formatCode>
                <c:ptCount val="37"/>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pt idx="25">
                  <c:v>490</c:v>
                </c:pt>
                <c:pt idx="26">
                  <c:v>500</c:v>
                </c:pt>
                <c:pt idx="27">
                  <c:v>510</c:v>
                </c:pt>
                <c:pt idx="28">
                  <c:v>520</c:v>
                </c:pt>
                <c:pt idx="29">
                  <c:v>530</c:v>
                </c:pt>
                <c:pt idx="30">
                  <c:v>540</c:v>
                </c:pt>
                <c:pt idx="31">
                  <c:v>550</c:v>
                </c:pt>
                <c:pt idx="32">
                  <c:v>560</c:v>
                </c:pt>
                <c:pt idx="33">
                  <c:v>570</c:v>
                </c:pt>
                <c:pt idx="34">
                  <c:v>580</c:v>
                </c:pt>
                <c:pt idx="35">
                  <c:v>590</c:v>
                </c:pt>
                <c:pt idx="36">
                  <c:v>600</c:v>
                </c:pt>
              </c:numCache>
            </c:numRef>
          </c:xVal>
          <c:yVal>
            <c:numRef>
              <c:f>'BUSINESS CASE 1'!$C$40:$C$76</c:f>
              <c:numCache>
                <c:formatCode>_("$"* #,##0_);_("$"* \(#,##0\);_("$"* "-"??_);_(@_)</c:formatCode>
                <c:ptCount val="37"/>
                <c:pt idx="0">
                  <c:v>1028187.3899667513</c:v>
                </c:pt>
                <c:pt idx="1">
                  <c:v>0</c:v>
                </c:pt>
                <c:pt idx="2">
                  <c:v>144859.72842847556</c:v>
                </c:pt>
                <c:pt idx="3">
                  <c:v>269590.60184817808</c:v>
                </c:pt>
                <c:pt idx="4">
                  <c:v>377277.18719872413</c:v>
                </c:pt>
                <c:pt idx="5">
                  <c:v>470458.61526328744</c:v>
                </c:pt>
                <c:pt idx="6">
                  <c:v>551238.40185229108</c:v>
                </c:pt>
                <c:pt idx="7">
                  <c:v>621369.53021456813</c:v>
                </c:pt>
                <c:pt idx="8">
                  <c:v>682320.93416212313</c:v>
                </c:pt>
                <c:pt idx="9">
                  <c:v>735329.86392835062</c:v>
                </c:pt>
                <c:pt idx="10">
                  <c:v>781443.44106265297</c:v>
                </c:pt>
                <c:pt idx="11">
                  <c:v>821551.86522268457</c:v>
                </c:pt>
                <c:pt idx="12">
                  <c:v>856415.12424477958</c:v>
                </c:pt>
                <c:pt idx="13">
                  <c:v>886684.61116254725</c:v>
                </c:pt>
                <c:pt idx="14">
                  <c:v>912920.72098907013</c:v>
                </c:pt>
                <c:pt idx="15">
                  <c:v>935607.253438466</c:v>
                </c:pt>
                <c:pt idx="16">
                  <c:v>955163.26238462282</c:v>
                </c:pt>
                <c:pt idx="17">
                  <c:v>971952.85243747453</c:v>
                </c:pt>
                <c:pt idx="18">
                  <c:v>986293.31587235699</c:v>
                </c:pt>
                <c:pt idx="19">
                  <c:v>998461.92082203622</c:v>
                </c:pt>
                <c:pt idx="20">
                  <c:v>1008701.5979665397</c:v>
                </c:pt>
                <c:pt idx="21">
                  <c:v>1017225.7233983984</c:v>
                </c:pt>
                <c:pt idx="22">
                  <c:v>1024222.1565401531</c:v>
                </c:pt>
                <c:pt idx="23">
                  <c:v>1029856.6614397548</c:v>
                </c:pt>
                <c:pt idx="24">
                  <c:v>1034275.8155834542</c:v>
                </c:pt>
                <c:pt idx="25">
                  <c:v>1037609.4911199291</c:v>
                </c:pt>
                <c:pt idx="26">
                  <c:v>1039972.9779989794</c:v>
                </c:pt>
                <c:pt idx="27">
                  <c:v>1041468.8061629091</c:v>
                </c:pt>
                <c:pt idx="28">
                  <c:v>1042188.3139489595</c:v>
                </c:pt>
                <c:pt idx="29">
                  <c:v>1042213.0017719698</c:v>
                </c:pt>
                <c:pt idx="30">
                  <c:v>1041615.7035724644</c:v>
                </c:pt>
                <c:pt idx="31">
                  <c:v>1040461.6031350964</c:v>
                </c:pt>
                <c:pt idx="32">
                  <c:v>1038809.1179690239</c:v>
                </c:pt>
                <c:pt idx="33">
                  <c:v>1036710.669808225</c:v>
                </c:pt>
                <c:pt idx="34">
                  <c:v>1034213.3577876764</c:v>
                </c:pt>
                <c:pt idx="35">
                  <c:v>1031359.5478624469</c:v>
                </c:pt>
                <c:pt idx="36">
                  <c:v>1028187.3899667513</c:v>
                </c:pt>
              </c:numCache>
            </c:numRef>
          </c:yVal>
          <c:smooth val="0"/>
          <c:extLst>
            <c:ext xmlns:c16="http://schemas.microsoft.com/office/drawing/2014/chart" uri="{C3380CC4-5D6E-409C-BE32-E72D297353CC}">
              <c16:uniqueId val="{00000000-8B99-4876-A2A5-76E4F0593BCB}"/>
            </c:ext>
          </c:extLst>
        </c:ser>
        <c:dLbls>
          <c:showLegendKey val="0"/>
          <c:showVal val="0"/>
          <c:showCatName val="0"/>
          <c:showSerName val="0"/>
          <c:showPercent val="0"/>
          <c:showBubbleSize val="0"/>
        </c:dLbls>
        <c:axId val="1494146703"/>
        <c:axId val="1494148783"/>
      </c:scatterChart>
      <c:valAx>
        <c:axId val="1494146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148783"/>
        <c:crosses val="autoZero"/>
        <c:crossBetween val="midCat"/>
      </c:valAx>
      <c:valAx>
        <c:axId val="149414878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1467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'BUSINESS CASE 2'!$E$3</c:f>
              <c:strCache>
                <c:ptCount val="1"/>
                <c:pt idx="0">
                  <c:v>Revenue(millions of USD)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power"/>
            <c:dispRSqr val="1"/>
            <c:dispEq val="1"/>
            <c:trendlineLbl>
              <c:layout>
                <c:manualLayout>
                  <c:x val="9.7054048019278485E-2"/>
                  <c:y val="9.613808690580344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'BUSINESS CASE 2'!$C$4:$C$8</c:f>
              <c:numCache>
                <c:formatCode>General</c:formatCode>
                <c:ptCount val="5"/>
                <c:pt idx="0">
                  <c:v>1</c:v>
                </c:pt>
                <c:pt idx="1">
                  <c:v>2</c:v>
                </c:pt>
                <c:pt idx="2">
                  <c:v>3</c:v>
                </c:pt>
                <c:pt idx="3">
                  <c:v>4</c:v>
                </c:pt>
                <c:pt idx="4">
                  <c:v>5</c:v>
                </c:pt>
              </c:numCache>
            </c:numRef>
          </c:xVal>
          <c:yVal>
            <c:numRef>
              <c:f>'BUSINESS CASE 2'!$E$4:$E$8</c:f>
              <c:numCache>
                <c:formatCode>0.0</c:formatCode>
                <c:ptCount val="5"/>
                <c:pt idx="0">
                  <c:v>218.6</c:v>
                </c:pt>
                <c:pt idx="1">
                  <c:v>435</c:v>
                </c:pt>
                <c:pt idx="2">
                  <c:v>915</c:v>
                </c:pt>
                <c:pt idx="3">
                  <c:v>1825.9</c:v>
                </c:pt>
                <c:pt idx="4">
                  <c:v>4021.8</c:v>
                </c:pt>
              </c:numCache>
            </c:numRef>
          </c:yVal>
          <c:smooth val="0"/>
          <c:extLst>
            <c:ext xmlns:c16="http://schemas.microsoft.com/office/drawing/2014/chart" uri="{C3380CC4-5D6E-409C-BE32-E72D297353CC}">
              <c16:uniqueId val="{00000000-FA53-400F-917A-975F821E7C10}"/>
            </c:ext>
          </c:extLst>
        </c:ser>
        <c:dLbls>
          <c:showLegendKey val="0"/>
          <c:showVal val="0"/>
          <c:showCatName val="0"/>
          <c:showSerName val="0"/>
          <c:showPercent val="0"/>
          <c:showBubbleSize val="0"/>
        </c:dLbls>
        <c:axId val="1087888368"/>
        <c:axId val="1087886704"/>
      </c:scatterChart>
      <c:valAx>
        <c:axId val="1087888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886704"/>
        <c:crosses val="autoZero"/>
        <c:crossBetween val="midCat"/>
      </c:valAx>
      <c:valAx>
        <c:axId val="10878867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888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104776</xdr:colOff>
      <xdr:row>0</xdr:row>
      <xdr:rowOff>57151</xdr:rowOff>
    </xdr:from>
    <xdr:to>
      <xdr:col>20</xdr:col>
      <xdr:colOff>200026</xdr:colOff>
      <xdr:row>32</xdr:row>
      <xdr:rowOff>19051</xdr:rowOff>
    </xdr:to>
    <xdr:sp macro="" textlink="">
      <xdr:nvSpPr>
        <xdr:cNvPr id="2" name="TextBox 1"/>
        <xdr:cNvSpPr txBox="1"/>
      </xdr:nvSpPr>
      <xdr:spPr>
        <a:xfrm>
          <a:off x="9782176" y="57151"/>
          <a:ext cx="6800850" cy="617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The 19th Hole sells golf clubs at its golf outlet stores throughout the US.  The company knows that the demand for its club varies considerably with price.  In the last year, the demand at each price level was recorded in the table below.</a:t>
          </a:r>
        </a:p>
        <a:p>
          <a:endParaRPr lang="en-US" sz="1100" b="0" i="0">
            <a:solidFill>
              <a:schemeClr val="dk1"/>
            </a:solidFill>
            <a:effectLst/>
            <a:latin typeface="+mn-lt"/>
            <a:ea typeface="+mn-ea"/>
            <a:cs typeface="+mn-cs"/>
          </a:endParaRPr>
        </a:p>
        <a:p>
          <a:r>
            <a:rPr lang="en-US" sz="1100" b="1">
              <a:solidFill>
                <a:schemeClr val="dk1"/>
              </a:solidFill>
              <a:effectLst/>
              <a:latin typeface="+mn-lt"/>
              <a:ea typeface="+mn-ea"/>
              <a:cs typeface="+mn-cs"/>
            </a:rPr>
            <a:t>Month</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Price</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Demand (00s)</a:t>
          </a:r>
        </a:p>
        <a:p>
          <a:r>
            <a:rPr lang="en-US" sz="1100" b="0" i="0">
              <a:solidFill>
                <a:schemeClr val="dk1"/>
              </a:solidFill>
              <a:effectLst/>
              <a:latin typeface="+mn-lt"/>
              <a:ea typeface="+mn-ea"/>
              <a:cs typeface="+mn-cs"/>
            </a:rPr>
            <a:t>1                    450               45</a:t>
          </a:r>
        </a:p>
        <a:p>
          <a:r>
            <a:rPr lang="en-US" sz="1100" b="0" i="0">
              <a:solidFill>
                <a:schemeClr val="dk1"/>
              </a:solidFill>
              <a:effectLst/>
              <a:latin typeface="+mn-lt"/>
              <a:ea typeface="+mn-ea"/>
              <a:cs typeface="+mn-cs"/>
            </a:rPr>
            <a:t>2                    300               103</a:t>
          </a:r>
        </a:p>
        <a:p>
          <a:r>
            <a:rPr lang="en-US" sz="1100" b="0" i="0">
              <a:solidFill>
                <a:schemeClr val="dk1"/>
              </a:solidFill>
              <a:effectLst/>
              <a:latin typeface="+mn-lt"/>
              <a:ea typeface="+mn-ea"/>
              <a:cs typeface="+mn-cs"/>
            </a:rPr>
            <a:t>3                    440                49</a:t>
          </a:r>
        </a:p>
        <a:p>
          <a:r>
            <a:rPr lang="en-US" sz="1100" b="0" i="0">
              <a:solidFill>
                <a:schemeClr val="dk1"/>
              </a:solidFill>
              <a:effectLst/>
              <a:latin typeface="+mn-lt"/>
              <a:ea typeface="+mn-ea"/>
              <a:cs typeface="+mn-cs"/>
            </a:rPr>
            <a:t>4                    360                 86</a:t>
          </a:r>
        </a:p>
        <a:p>
          <a:r>
            <a:rPr lang="en-US" sz="1100" b="0" i="0">
              <a:solidFill>
                <a:schemeClr val="dk1"/>
              </a:solidFill>
              <a:effectLst/>
              <a:latin typeface="+mn-lt"/>
              <a:ea typeface="+mn-ea"/>
              <a:cs typeface="+mn-cs"/>
            </a:rPr>
            <a:t>5                    290                 125</a:t>
          </a:r>
        </a:p>
        <a:p>
          <a:r>
            <a:rPr lang="en-US" sz="1100" b="0" i="0">
              <a:solidFill>
                <a:schemeClr val="dk1"/>
              </a:solidFill>
              <a:effectLst/>
              <a:latin typeface="+mn-lt"/>
              <a:ea typeface="+mn-ea"/>
              <a:cs typeface="+mn-cs"/>
            </a:rPr>
            <a:t>6                    450                  52</a:t>
          </a:r>
        </a:p>
        <a:p>
          <a:r>
            <a:rPr lang="en-US" sz="1100" b="0" i="0">
              <a:solidFill>
                <a:schemeClr val="dk1"/>
              </a:solidFill>
              <a:effectLst/>
              <a:latin typeface="+mn-lt"/>
              <a:ea typeface="+mn-ea"/>
              <a:cs typeface="+mn-cs"/>
            </a:rPr>
            <a:t>7                    340                  87</a:t>
          </a:r>
        </a:p>
        <a:p>
          <a:r>
            <a:rPr lang="en-US" sz="1100" b="0" i="0">
              <a:solidFill>
                <a:schemeClr val="dk1"/>
              </a:solidFill>
              <a:effectLst/>
              <a:latin typeface="+mn-lt"/>
              <a:ea typeface="+mn-ea"/>
              <a:cs typeface="+mn-cs"/>
            </a:rPr>
            <a:t>8                    370                  68</a:t>
          </a:r>
        </a:p>
        <a:p>
          <a:r>
            <a:rPr lang="en-US" sz="1100" b="0" i="0">
              <a:solidFill>
                <a:schemeClr val="dk1"/>
              </a:solidFill>
              <a:effectLst/>
              <a:latin typeface="+mn-lt"/>
              <a:ea typeface="+mn-ea"/>
              <a:cs typeface="+mn-cs"/>
            </a:rPr>
            <a:t>9                    500                  45</a:t>
          </a:r>
        </a:p>
        <a:p>
          <a:r>
            <a:rPr lang="en-US" sz="1100" b="0" i="0">
              <a:solidFill>
                <a:schemeClr val="dk1"/>
              </a:solidFill>
              <a:effectLst/>
              <a:latin typeface="+mn-lt"/>
              <a:ea typeface="+mn-ea"/>
              <a:cs typeface="+mn-cs"/>
            </a:rPr>
            <a:t>10                  490                   44</a:t>
          </a:r>
        </a:p>
        <a:p>
          <a:r>
            <a:rPr lang="en-US" sz="1100" b="0" i="0">
              <a:solidFill>
                <a:schemeClr val="dk1"/>
              </a:solidFill>
              <a:effectLst/>
              <a:latin typeface="+mn-lt"/>
              <a:ea typeface="+mn-ea"/>
              <a:cs typeface="+mn-cs"/>
            </a:rPr>
            <a:t>11                   430                  58 </a:t>
          </a:r>
        </a:p>
        <a:p>
          <a:r>
            <a:rPr lang="en-US" sz="1100" b="0" i="0">
              <a:solidFill>
                <a:schemeClr val="dk1"/>
              </a:solidFill>
              <a:effectLst/>
              <a:latin typeface="+mn-lt"/>
              <a:ea typeface="+mn-ea"/>
              <a:cs typeface="+mn-cs"/>
            </a:rPr>
            <a:t>12                    390                  68</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company wants to estimate the relationship between demand and price and then use this estimated relationship to answer the following questions: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Assuming the unit cost of producing a set of clubs is $250, and the price must be a multiple of $10, what price should the company charge to maximize its profit?</a:t>
          </a:r>
        </a:p>
        <a:p>
          <a:r>
            <a:rPr lang="en-US" sz="1100" b="0" i="0">
              <a:solidFill>
                <a:schemeClr val="dk1"/>
              </a:solidFill>
              <a:effectLst/>
              <a:latin typeface="+mn-lt"/>
              <a:ea typeface="+mn-ea"/>
              <a:cs typeface="+mn-cs"/>
            </a:rPr>
            <a:t>2. How does the optimal price depend on the unit cost of producing a set of clubs?</a:t>
          </a:r>
        </a:p>
        <a:p>
          <a:r>
            <a:rPr lang="en-US" sz="1100" b="0" i="0">
              <a:solidFill>
                <a:schemeClr val="dk1"/>
              </a:solidFill>
              <a:effectLst/>
              <a:latin typeface="+mn-lt"/>
              <a:ea typeface="+mn-ea"/>
              <a:cs typeface="+mn-cs"/>
            </a:rPr>
            <a:t>3. Is the model an accurate representation of reality?</a:t>
          </a:r>
        </a:p>
        <a:p>
          <a:r>
            <a:rPr lang="en-US"/>
            <a:t/>
          </a:r>
          <a:br>
            <a:rPr lang="en-US"/>
          </a:br>
          <a:r>
            <a:rPr lang="en-US"/>
            <a:t>ABSOLUTE PERCENT ERROR HELPS DETERMINE</a:t>
          </a:r>
          <a:r>
            <a:rPr lang="en-US" baseline="0"/>
            <a:t> WHICH MODEL IS BEST FOR PREDICTION.</a:t>
          </a:r>
        </a:p>
        <a:p>
          <a:r>
            <a:rPr lang="en-US" sz="1100" baseline="0"/>
            <a:t>ALWAYS REMEMBER TO HAVE MULTIPLE DECIMAL POINTS.</a:t>
          </a:r>
          <a:endParaRPr lang="en-US" sz="1100"/>
        </a:p>
      </xdr:txBody>
    </xdr:sp>
    <xdr:clientData/>
  </xdr:twoCellAnchor>
  <xdr:twoCellAnchor>
    <xdr:from>
      <xdr:col>7</xdr:col>
      <xdr:colOff>276225</xdr:colOff>
      <xdr:row>1</xdr:row>
      <xdr:rowOff>76200</xdr:rowOff>
    </xdr:from>
    <xdr:to>
      <xdr:col>15</xdr:col>
      <xdr:colOff>533400</xdr:colOff>
      <xdr:row>15</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51</xdr:row>
      <xdr:rowOff>161925</xdr:rowOff>
    </xdr:from>
    <xdr:to>
      <xdr:col>6</xdr:col>
      <xdr:colOff>485775</xdr:colOff>
      <xdr:row>65</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809625</xdr:colOff>
      <xdr:row>26</xdr:row>
      <xdr:rowOff>161925</xdr:rowOff>
    </xdr:from>
    <xdr:to>
      <xdr:col>5</xdr:col>
      <xdr:colOff>798383</xdr:colOff>
      <xdr:row>40</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5" y="5257800"/>
          <a:ext cx="7561133" cy="2524125"/>
        </a:xfrm>
        <a:prstGeom prst="rect">
          <a:avLst/>
        </a:prstGeom>
      </xdr:spPr>
    </xdr:pic>
    <xdr:clientData/>
  </xdr:twoCellAnchor>
  <xdr:twoCellAnchor editAs="oneCell">
    <xdr:from>
      <xdr:col>13</xdr:col>
      <xdr:colOff>314325</xdr:colOff>
      <xdr:row>14</xdr:row>
      <xdr:rowOff>26175</xdr:rowOff>
    </xdr:from>
    <xdr:to>
      <xdr:col>25</xdr:col>
      <xdr:colOff>560258</xdr:colOff>
      <xdr:row>30</xdr:row>
      <xdr:rowOff>128647</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19925" y="2693175"/>
          <a:ext cx="7561133" cy="3150472"/>
        </a:xfrm>
        <a:prstGeom prst="rect">
          <a:avLst/>
        </a:prstGeom>
      </xdr:spPr>
    </xdr:pic>
    <xdr:clientData/>
  </xdr:twoCellAnchor>
  <xdr:twoCellAnchor editAs="oneCell">
    <xdr:from>
      <xdr:col>21</xdr:col>
      <xdr:colOff>347625</xdr:colOff>
      <xdr:row>2</xdr:row>
      <xdr:rowOff>90450</xdr:rowOff>
    </xdr:from>
    <xdr:to>
      <xdr:col>33</xdr:col>
      <xdr:colOff>494356</xdr:colOff>
      <xdr:row>15</xdr:row>
      <xdr:rowOff>98873</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244725" y="614325"/>
          <a:ext cx="7461931" cy="2484923"/>
        </a:xfrm>
        <a:prstGeom prst="rect">
          <a:avLst/>
        </a:prstGeom>
      </xdr:spPr>
    </xdr:pic>
    <xdr:clientData/>
  </xdr:twoCellAnchor>
  <xdr:twoCellAnchor>
    <xdr:from>
      <xdr:col>7</xdr:col>
      <xdr:colOff>371475</xdr:colOff>
      <xdr:row>0</xdr:row>
      <xdr:rowOff>0</xdr:rowOff>
    </xdr:from>
    <xdr:to>
      <xdr:col>16</xdr:col>
      <xdr:colOff>209550</xdr:colOff>
      <xdr:row>13</xdr:row>
      <xdr:rowOff>123825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228600</xdr:colOff>
      <xdr:row>0</xdr:row>
      <xdr:rowOff>9525</xdr:rowOff>
    </xdr:from>
    <xdr:to>
      <xdr:col>20</xdr:col>
      <xdr:colOff>266700</xdr:colOff>
      <xdr:row>21</xdr:row>
      <xdr:rowOff>9525</xdr:rowOff>
    </xdr:to>
    <xdr:sp macro="" textlink="">
      <xdr:nvSpPr>
        <xdr:cNvPr id="2" name="TextBox 1"/>
        <xdr:cNvSpPr txBox="1"/>
      </xdr:nvSpPr>
      <xdr:spPr>
        <a:xfrm>
          <a:off x="7543800" y="9525"/>
          <a:ext cx="4914900" cy="400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a:t>
          </a:r>
          <a:r>
            <a:rPr lang="en-US" sz="1100" b="0" i="1">
              <a:solidFill>
                <a:schemeClr val="dk1"/>
              </a:solidFill>
              <a:effectLst/>
              <a:latin typeface="+mn-lt"/>
              <a:ea typeface="+mn-ea"/>
              <a:cs typeface="+mn-cs"/>
            </a:rPr>
            <a:t>end </a:t>
          </a:r>
          <a:r>
            <a:rPr lang="en-US" sz="1100" b="0" i="0">
              <a:solidFill>
                <a:schemeClr val="dk1"/>
              </a:solidFill>
              <a:effectLst/>
              <a:latin typeface="+mn-lt"/>
              <a:ea typeface="+mn-ea"/>
              <a:cs typeface="+mn-cs"/>
            </a:rPr>
            <a:t>of the respective years.  Using an annual discount rate of 12% for purposes of calculating net present value (NPV), the drug company wants to answer the following questions: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 the drug worth pursuing, or should Gopher Drugs abandon it now and not incur the $9.3M development cost?</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2.How do changes in the model change the answer to the prior question?</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U87"/>
  <sheetViews>
    <sheetView workbookViewId="0">
      <selection activeCell="B6" sqref="B6"/>
    </sheetView>
  </sheetViews>
  <sheetFormatPr defaultRowHeight="15" x14ac:dyDescent="0.25"/>
  <cols>
    <col min="1" max="1" width="34" customWidth="1"/>
    <col min="2" max="3" width="14.28515625" bestFit="1" customWidth="1"/>
    <col min="4" max="4" width="14.28515625" customWidth="1"/>
    <col min="5" max="5" width="10.5703125" bestFit="1" customWidth="1"/>
    <col min="6" max="6" width="24.42578125" customWidth="1"/>
    <col min="7" max="7" width="14" customWidth="1"/>
    <col min="8" max="8" width="12.5703125" customWidth="1"/>
    <col min="9" max="9" width="15.85546875" customWidth="1"/>
    <col min="10" max="10" width="14.28515625" bestFit="1" customWidth="1"/>
    <col min="11" max="11" width="13.42578125" bestFit="1" customWidth="1"/>
    <col min="12" max="21" width="15" bestFit="1" customWidth="1"/>
  </cols>
  <sheetData>
    <row r="2" spans="1:9" ht="18.75" x14ac:dyDescent="0.3">
      <c r="A2" s="1" t="s">
        <v>0</v>
      </c>
      <c r="E2" s="5" t="s">
        <v>5</v>
      </c>
      <c r="F2" s="5" t="s">
        <v>4</v>
      </c>
      <c r="G2" s="5" t="s">
        <v>6</v>
      </c>
    </row>
    <row r="3" spans="1:9" x14ac:dyDescent="0.25">
      <c r="E3" s="4">
        <v>1</v>
      </c>
      <c r="F3" s="4">
        <v>450</v>
      </c>
      <c r="G3" s="4">
        <v>45</v>
      </c>
    </row>
    <row r="4" spans="1:9" ht="15.75" x14ac:dyDescent="0.25">
      <c r="A4" s="2" t="s">
        <v>27</v>
      </c>
      <c r="E4" s="4">
        <v>2</v>
      </c>
      <c r="F4" s="4">
        <v>300</v>
      </c>
      <c r="G4" s="4">
        <v>103</v>
      </c>
    </row>
    <row r="5" spans="1:9" x14ac:dyDescent="0.25">
      <c r="A5" t="s">
        <v>3</v>
      </c>
      <c r="B5" s="3">
        <v>250</v>
      </c>
      <c r="C5" t="s">
        <v>30</v>
      </c>
      <c r="E5" s="4">
        <v>3</v>
      </c>
      <c r="F5" s="4">
        <v>440</v>
      </c>
      <c r="G5" s="4">
        <v>49</v>
      </c>
    </row>
    <row r="6" spans="1:9" x14ac:dyDescent="0.25">
      <c r="A6" t="s">
        <v>28</v>
      </c>
      <c r="B6" s="16">
        <v>600</v>
      </c>
      <c r="C6" t="s">
        <v>31</v>
      </c>
      <c r="E6" s="4">
        <v>4</v>
      </c>
      <c r="F6" s="4">
        <v>360</v>
      </c>
      <c r="G6" s="4">
        <v>86</v>
      </c>
    </row>
    <row r="7" spans="1:9" x14ac:dyDescent="0.25">
      <c r="A7" t="s">
        <v>6</v>
      </c>
      <c r="B7" s="7">
        <f>G17*B6^G18</f>
        <v>29.376782570478614</v>
      </c>
      <c r="D7" s="18" t="s">
        <v>33</v>
      </c>
      <c r="E7" s="4">
        <v>5</v>
      </c>
      <c r="F7" s="4">
        <v>290</v>
      </c>
      <c r="G7" s="4">
        <v>125</v>
      </c>
    </row>
    <row r="8" spans="1:9" x14ac:dyDescent="0.25">
      <c r="A8" t="s">
        <v>29</v>
      </c>
      <c r="B8" s="7">
        <f>B7*100</f>
        <v>2937.6782570478613</v>
      </c>
      <c r="C8" t="s">
        <v>32</v>
      </c>
      <c r="D8" s="18" t="s">
        <v>34</v>
      </c>
      <c r="E8" s="4">
        <v>6</v>
      </c>
      <c r="F8" s="4">
        <v>450</v>
      </c>
      <c r="G8" s="4">
        <v>52</v>
      </c>
    </row>
    <row r="9" spans="1:9" x14ac:dyDescent="0.25">
      <c r="E9" s="4">
        <v>7</v>
      </c>
      <c r="F9" s="4">
        <v>340</v>
      </c>
      <c r="G9" s="4">
        <v>87</v>
      </c>
    </row>
    <row r="10" spans="1:9" ht="15.75" x14ac:dyDescent="0.25">
      <c r="A10" s="2" t="s">
        <v>35</v>
      </c>
      <c r="B10" s="17">
        <f>B5*B8</f>
        <v>734419.56426196534</v>
      </c>
      <c r="C10" t="s">
        <v>36</v>
      </c>
      <c r="E10" s="4">
        <v>8</v>
      </c>
      <c r="F10" s="4">
        <v>370</v>
      </c>
      <c r="G10" s="4">
        <v>68</v>
      </c>
    </row>
    <row r="11" spans="1:9" x14ac:dyDescent="0.25">
      <c r="E11" s="4">
        <v>9</v>
      </c>
      <c r="F11" s="4">
        <v>500</v>
      </c>
      <c r="G11" s="4">
        <v>45</v>
      </c>
    </row>
    <row r="12" spans="1:9" ht="15.75" x14ac:dyDescent="0.25">
      <c r="A12" s="2" t="s">
        <v>1</v>
      </c>
      <c r="B12" s="17">
        <f>B6*B8</f>
        <v>1762606.9542287167</v>
      </c>
      <c r="C12" t="s">
        <v>37</v>
      </c>
      <c r="E12" s="4">
        <v>10</v>
      </c>
      <c r="F12" s="4">
        <v>490</v>
      </c>
      <c r="G12" s="4">
        <v>44</v>
      </c>
    </row>
    <row r="13" spans="1:9" ht="15.75" x14ac:dyDescent="0.25">
      <c r="A13" s="2"/>
      <c r="E13" s="4">
        <v>11</v>
      </c>
      <c r="F13" s="4">
        <v>430</v>
      </c>
      <c r="G13" s="4">
        <v>58</v>
      </c>
    </row>
    <row r="14" spans="1:9" ht="15.75" x14ac:dyDescent="0.25">
      <c r="A14" s="2" t="s">
        <v>2</v>
      </c>
      <c r="B14" s="3">
        <f>B12-B10</f>
        <v>1028187.3899667513</v>
      </c>
      <c r="C14" t="s">
        <v>38</v>
      </c>
      <c r="E14" s="4">
        <v>12</v>
      </c>
      <c r="F14" s="4">
        <v>390</v>
      </c>
      <c r="G14" s="4">
        <v>68</v>
      </c>
    </row>
    <row r="16" spans="1:9" x14ac:dyDescent="0.25">
      <c r="D16" s="5" t="s">
        <v>7</v>
      </c>
      <c r="E16" s="4" t="s">
        <v>11</v>
      </c>
      <c r="F16" s="5" t="s">
        <v>10</v>
      </c>
      <c r="G16" s="4" t="s">
        <v>12</v>
      </c>
      <c r="H16" s="5" t="s">
        <v>15</v>
      </c>
      <c r="I16" s="4" t="s">
        <v>16</v>
      </c>
    </row>
    <row r="17" spans="1:9" x14ac:dyDescent="0.25">
      <c r="D17" s="5" t="s">
        <v>8</v>
      </c>
      <c r="E17" s="4">
        <v>211.31</v>
      </c>
      <c r="F17" s="5" t="s">
        <v>14</v>
      </c>
      <c r="G17" s="8">
        <v>5871064</v>
      </c>
      <c r="H17" s="4" t="s">
        <v>17</v>
      </c>
      <c r="I17" s="4">
        <v>466.5</v>
      </c>
    </row>
    <row r="18" spans="1:9" ht="15.75" x14ac:dyDescent="0.25">
      <c r="A18" s="2"/>
      <c r="D18" s="5" t="s">
        <v>9</v>
      </c>
      <c r="E18" s="4">
        <v>-0.35460000000000003</v>
      </c>
      <c r="F18" s="5" t="s">
        <v>13</v>
      </c>
      <c r="G18" s="4">
        <v>-1.9079999999999999</v>
      </c>
      <c r="H18" s="4" t="s">
        <v>13</v>
      </c>
      <c r="I18" s="4">
        <v>-5.0000000000000001E-3</v>
      </c>
    </row>
    <row r="20" spans="1:9" x14ac:dyDescent="0.25">
      <c r="D20" s="6"/>
      <c r="F20" s="10" t="s">
        <v>22</v>
      </c>
    </row>
    <row r="21" spans="1:9" ht="15.75" x14ac:dyDescent="0.25">
      <c r="A21" s="2" t="s">
        <v>18</v>
      </c>
      <c r="D21" s="6"/>
      <c r="E21" s="7"/>
      <c r="F21" s="12" t="s">
        <v>24</v>
      </c>
    </row>
    <row r="22" spans="1:9" x14ac:dyDescent="0.25">
      <c r="A22" s="5" t="s">
        <v>4</v>
      </c>
      <c r="B22" s="5" t="s">
        <v>19</v>
      </c>
      <c r="C22" s="5" t="s">
        <v>20</v>
      </c>
      <c r="D22" s="5" t="s">
        <v>21</v>
      </c>
      <c r="E22" s="11" t="s">
        <v>23</v>
      </c>
      <c r="F22" s="11" t="s">
        <v>19</v>
      </c>
      <c r="G22" s="11" t="s">
        <v>21</v>
      </c>
      <c r="H22" s="11" t="s">
        <v>20</v>
      </c>
    </row>
    <row r="23" spans="1:9" x14ac:dyDescent="0.25">
      <c r="A23" s="4">
        <v>450</v>
      </c>
      <c r="B23" s="9">
        <f>$E$18*A23+$E$17</f>
        <v>51.739999999999981</v>
      </c>
      <c r="C23" s="9">
        <f>$G$17*A23^$G$18</f>
        <v>50.861286169919921</v>
      </c>
      <c r="D23" s="9">
        <f>$I$17*EXP($I$18*A23)</f>
        <v>49.168738258109713</v>
      </c>
      <c r="E23" s="4">
        <v>45</v>
      </c>
      <c r="F23" s="13">
        <f>ABS(B23-E23)/E23</f>
        <v>0.14977777777777734</v>
      </c>
      <c r="G23" s="13">
        <f>ABS(D23-E23)/E23</f>
        <v>9.2638627957993616E-2</v>
      </c>
      <c r="H23" s="13">
        <f>ABS(C23-E23)/E23</f>
        <v>0.13025080377599826</v>
      </c>
    </row>
    <row r="24" spans="1:9" x14ac:dyDescent="0.25">
      <c r="A24" s="4">
        <v>300</v>
      </c>
      <c r="B24" s="9">
        <f t="shared" ref="B24:B34" si="0">$E$18*A24+$E$17</f>
        <v>104.92999999999999</v>
      </c>
      <c r="C24" s="9">
        <f t="shared" ref="C24:C34" si="1">$G$17*A24^$G$18</f>
        <v>110.2476803704582</v>
      </c>
      <c r="D24" s="9">
        <f t="shared" ref="D24:D34" si="2">$I$17*EXP($I$18*A24)</f>
        <v>104.0902197092425</v>
      </c>
      <c r="E24" s="4">
        <v>103</v>
      </c>
      <c r="F24" s="13">
        <f t="shared" ref="F24:F34" si="3">ABS(B24-E24)/E24</f>
        <v>1.8737864077669832E-2</v>
      </c>
      <c r="G24" s="13">
        <f t="shared" ref="G24:G34" si="4">ABS(D24-E24)/E24</f>
        <v>1.0584657371286447E-2</v>
      </c>
      <c r="H24" s="13">
        <f t="shared" ref="H24:H34" si="5">ABS(C24-E24)/E24</f>
        <v>7.0365828839399985E-2</v>
      </c>
    </row>
    <row r="25" spans="1:9" x14ac:dyDescent="0.25">
      <c r="A25" s="4">
        <v>440</v>
      </c>
      <c r="B25" s="9">
        <f t="shared" si="0"/>
        <v>55.286000000000001</v>
      </c>
      <c r="C25" s="9">
        <f t="shared" si="1"/>
        <v>53.089557787712614</v>
      </c>
      <c r="D25" s="9">
        <f t="shared" si="2"/>
        <v>51.68967337602875</v>
      </c>
      <c r="E25" s="4">
        <v>49</v>
      </c>
      <c r="F25" s="13">
        <f t="shared" si="3"/>
        <v>0.12828571428571431</v>
      </c>
      <c r="G25" s="13">
        <f t="shared" si="4"/>
        <v>5.4891293388341846E-2</v>
      </c>
      <c r="H25" s="13">
        <f t="shared" si="5"/>
        <v>8.3460363014543154E-2</v>
      </c>
    </row>
    <row r="26" spans="1:9" x14ac:dyDescent="0.25">
      <c r="A26" s="4">
        <v>360</v>
      </c>
      <c r="B26" s="9">
        <f t="shared" si="0"/>
        <v>83.653999999999996</v>
      </c>
      <c r="C26" s="9">
        <f t="shared" si="1"/>
        <v>77.85592038588905</v>
      </c>
      <c r="D26" s="9">
        <f t="shared" si="2"/>
        <v>77.111931355370118</v>
      </c>
      <c r="E26" s="4">
        <v>86</v>
      </c>
      <c r="F26" s="13">
        <f t="shared" si="3"/>
        <v>2.7279069767441901E-2</v>
      </c>
      <c r="G26" s="13">
        <f t="shared" si="4"/>
        <v>0.10334963540267306</v>
      </c>
      <c r="H26" s="13">
        <f t="shared" si="5"/>
        <v>9.4698600164080812E-2</v>
      </c>
    </row>
    <row r="27" spans="1:9" x14ac:dyDescent="0.25">
      <c r="A27" s="4">
        <v>290</v>
      </c>
      <c r="B27" s="9">
        <f t="shared" si="0"/>
        <v>108.476</v>
      </c>
      <c r="C27" s="9">
        <f t="shared" si="1"/>
        <v>117.61465381582187</v>
      </c>
      <c r="D27" s="9">
        <f t="shared" si="2"/>
        <v>109.42703939575661</v>
      </c>
      <c r="E27" s="4">
        <v>125</v>
      </c>
      <c r="F27" s="13">
        <f t="shared" si="3"/>
        <v>0.132192</v>
      </c>
      <c r="G27" s="13">
        <f t="shared" si="4"/>
        <v>0.12458368483394713</v>
      </c>
      <c r="H27" s="13">
        <f t="shared" si="5"/>
        <v>5.9082769473425063E-2</v>
      </c>
    </row>
    <row r="28" spans="1:9" x14ac:dyDescent="0.25">
      <c r="A28" s="4">
        <v>450</v>
      </c>
      <c r="B28" s="9">
        <f t="shared" si="0"/>
        <v>51.739999999999981</v>
      </c>
      <c r="C28" s="9">
        <f t="shared" si="1"/>
        <v>50.861286169919921</v>
      </c>
      <c r="D28" s="9">
        <f t="shared" si="2"/>
        <v>49.168738258109713</v>
      </c>
      <c r="E28" s="4">
        <v>52</v>
      </c>
      <c r="F28" s="13">
        <f t="shared" si="3"/>
        <v>5.0000000000003713E-3</v>
      </c>
      <c r="G28" s="13">
        <f t="shared" si="4"/>
        <v>5.4447341190197833E-2</v>
      </c>
      <c r="H28" s="13">
        <f t="shared" si="5"/>
        <v>2.1898342886155355E-2</v>
      </c>
    </row>
    <row r="29" spans="1:9" x14ac:dyDescent="0.25">
      <c r="A29" s="4">
        <v>340</v>
      </c>
      <c r="B29" s="9">
        <f t="shared" si="0"/>
        <v>90.745999999999995</v>
      </c>
      <c r="C29" s="9">
        <f t="shared" si="1"/>
        <v>86.827049006961417</v>
      </c>
      <c r="D29" s="9">
        <f t="shared" si="2"/>
        <v>85.221863970600722</v>
      </c>
      <c r="E29" s="4">
        <v>87</v>
      </c>
      <c r="F29" s="13">
        <f t="shared" si="3"/>
        <v>4.3057471264367757E-2</v>
      </c>
      <c r="G29" s="13">
        <f t="shared" si="4"/>
        <v>2.0438345165508937E-2</v>
      </c>
      <c r="H29" s="13">
        <f t="shared" si="5"/>
        <v>1.9879424487193459E-3</v>
      </c>
    </row>
    <row r="30" spans="1:9" x14ac:dyDescent="0.25">
      <c r="A30" s="4">
        <v>370</v>
      </c>
      <c r="B30" s="9">
        <f t="shared" si="0"/>
        <v>80.108000000000004</v>
      </c>
      <c r="C30" s="9">
        <f t="shared" si="1"/>
        <v>73.890384263545585</v>
      </c>
      <c r="D30" s="9">
        <f t="shared" si="2"/>
        <v>73.351138085307284</v>
      </c>
      <c r="E30" s="4">
        <v>68</v>
      </c>
      <c r="F30" s="13">
        <f t="shared" si="3"/>
        <v>0.17805882352941182</v>
      </c>
      <c r="G30" s="13">
        <f t="shared" si="4"/>
        <v>7.8693207136871821E-2</v>
      </c>
      <c r="H30" s="13">
        <f t="shared" si="5"/>
        <v>8.6623297993317416E-2</v>
      </c>
    </row>
    <row r="31" spans="1:9" x14ac:dyDescent="0.25">
      <c r="A31" s="4">
        <v>500</v>
      </c>
      <c r="B31" s="9">
        <f t="shared" si="0"/>
        <v>34.009999999999991</v>
      </c>
      <c r="C31" s="9">
        <f t="shared" si="1"/>
        <v>41.59891911995917</v>
      </c>
      <c r="D31" s="9">
        <f t="shared" si="2"/>
        <v>38.292651858048792</v>
      </c>
      <c r="E31" s="4">
        <v>45</v>
      </c>
      <c r="F31" s="13">
        <f t="shared" si="3"/>
        <v>0.24422222222222242</v>
      </c>
      <c r="G31" s="13">
        <f t="shared" si="4"/>
        <v>0.14905218093224906</v>
      </c>
      <c r="H31" s="13">
        <f t="shared" si="5"/>
        <v>7.5579575112018446E-2</v>
      </c>
    </row>
    <row r="32" spans="1:9" x14ac:dyDescent="0.25">
      <c r="A32" s="4">
        <v>490</v>
      </c>
      <c r="B32" s="9">
        <f t="shared" si="0"/>
        <v>37.555999999999983</v>
      </c>
      <c r="C32" s="9">
        <f t="shared" si="1"/>
        <v>43.233728796663705</v>
      </c>
      <c r="D32" s="9">
        <f t="shared" si="2"/>
        <v>40.255958101956338</v>
      </c>
      <c r="E32" s="4">
        <v>44</v>
      </c>
      <c r="F32" s="13">
        <f t="shared" si="3"/>
        <v>0.14645454545454584</v>
      </c>
      <c r="G32" s="13">
        <f t="shared" si="4"/>
        <v>8.5091861319174136E-2</v>
      </c>
      <c r="H32" s="13">
        <f t="shared" si="5"/>
        <v>1.7415254621279432E-2</v>
      </c>
    </row>
    <row r="33" spans="1:21" x14ac:dyDescent="0.25">
      <c r="A33" s="4">
        <v>430</v>
      </c>
      <c r="B33" s="9">
        <f t="shared" si="0"/>
        <v>58.831999999999994</v>
      </c>
      <c r="C33" s="9">
        <f t="shared" si="1"/>
        <v>55.470106712335337</v>
      </c>
      <c r="D33" s="9">
        <f t="shared" si="2"/>
        <v>54.339859601336336</v>
      </c>
      <c r="E33" s="4">
        <v>58</v>
      </c>
      <c r="F33" s="13">
        <f t="shared" si="3"/>
        <v>1.4344827586206787E-2</v>
      </c>
      <c r="G33" s="13">
        <f t="shared" si="4"/>
        <v>6.3105868942476967E-2</v>
      </c>
      <c r="H33" s="13">
        <f t="shared" si="5"/>
        <v>4.3618849787321778E-2</v>
      </c>
    </row>
    <row r="34" spans="1:21" x14ac:dyDescent="0.25">
      <c r="A34" s="4">
        <v>390</v>
      </c>
      <c r="B34" s="9">
        <f t="shared" si="0"/>
        <v>73.015999999999991</v>
      </c>
      <c r="C34" s="9">
        <f t="shared" si="1"/>
        <v>66.829089531318985</v>
      </c>
      <c r="D34" s="9">
        <f t="shared" si="2"/>
        <v>66.370854395108594</v>
      </c>
      <c r="E34" s="4">
        <v>68</v>
      </c>
      <c r="F34" s="13">
        <f t="shared" si="3"/>
        <v>7.3764705882352816E-2</v>
      </c>
      <c r="G34" s="13">
        <f t="shared" si="4"/>
        <v>2.3958023601344202E-2</v>
      </c>
      <c r="H34" s="13">
        <f t="shared" si="5"/>
        <v>1.7219271598250221E-2</v>
      </c>
    </row>
    <row r="35" spans="1:21" x14ac:dyDescent="0.25">
      <c r="A35" s="4"/>
      <c r="B35" s="4"/>
      <c r="C35" s="4"/>
      <c r="D35" s="4"/>
      <c r="E35" s="4" t="s">
        <v>25</v>
      </c>
      <c r="F35" s="14">
        <f>AVERAGE(F23:F34)</f>
        <v>9.6764585153975916E-2</v>
      </c>
      <c r="G35" s="14">
        <f>AVERAGE(G23:G34)</f>
        <v>7.1736227270172079E-2</v>
      </c>
      <c r="H35" s="15">
        <f>AVERAGE(H23:H34)</f>
        <v>5.8516741642875771E-2</v>
      </c>
      <c r="I35" t="s">
        <v>26</v>
      </c>
    </row>
    <row r="38" spans="1:21" x14ac:dyDescent="0.25">
      <c r="A38" t="s">
        <v>42</v>
      </c>
    </row>
    <row r="39" spans="1:21" x14ac:dyDescent="0.25">
      <c r="B39" s="4" t="s">
        <v>4</v>
      </c>
      <c r="C39" s="4" t="s">
        <v>2</v>
      </c>
      <c r="E39" t="s">
        <v>39</v>
      </c>
      <c r="H39" t="s">
        <v>43</v>
      </c>
    </row>
    <row r="40" spans="1:21" x14ac:dyDescent="0.25">
      <c r="B40" s="4"/>
      <c r="C40" s="19">
        <f>B14</f>
        <v>1028187.3899667513</v>
      </c>
      <c r="F40" t="s">
        <v>40</v>
      </c>
    </row>
    <row r="41" spans="1:21" x14ac:dyDescent="0.25">
      <c r="B41" s="20">
        <v>250</v>
      </c>
      <c r="C41" s="20">
        <f t="dataTable" ref="C41:C76" dt2D="0" dtr="0" r1="B6" ca="1"/>
        <v>0</v>
      </c>
      <c r="F41" t="s">
        <v>41</v>
      </c>
    </row>
    <row r="42" spans="1:21" x14ac:dyDescent="0.25">
      <c r="B42" s="20">
        <v>260</v>
      </c>
      <c r="C42" s="20">
        <v>144859.72842847556</v>
      </c>
      <c r="J42" s="31" t="s">
        <v>44</v>
      </c>
      <c r="K42" s="31"/>
      <c r="L42" s="31"/>
      <c r="M42" s="31"/>
      <c r="N42" s="31"/>
      <c r="O42" s="31"/>
      <c r="P42" s="31"/>
      <c r="Q42" s="31"/>
      <c r="R42" s="31"/>
      <c r="S42" s="31"/>
      <c r="T42" s="31"/>
      <c r="U42" s="31"/>
    </row>
    <row r="43" spans="1:21" x14ac:dyDescent="0.25">
      <c r="B43" s="20">
        <v>270</v>
      </c>
      <c r="C43" s="20">
        <v>269590.60184817808</v>
      </c>
      <c r="I43" s="23">
        <f>B14</f>
        <v>1028187.3899667513</v>
      </c>
      <c r="J43" s="20">
        <v>250</v>
      </c>
      <c r="K43" s="20">
        <v>300</v>
      </c>
      <c r="L43" s="20">
        <v>350</v>
      </c>
      <c r="M43" s="20">
        <v>400</v>
      </c>
      <c r="N43" s="20">
        <v>450</v>
      </c>
      <c r="O43" s="20">
        <v>500</v>
      </c>
      <c r="P43" s="20">
        <v>550</v>
      </c>
      <c r="Q43" s="20">
        <v>600</v>
      </c>
      <c r="R43" s="20">
        <v>650</v>
      </c>
      <c r="S43" s="20">
        <v>700</v>
      </c>
      <c r="T43" s="20">
        <v>750</v>
      </c>
      <c r="U43" s="20">
        <v>800</v>
      </c>
    </row>
    <row r="44" spans="1:21" x14ac:dyDescent="0.25">
      <c r="B44" s="20">
        <v>280</v>
      </c>
      <c r="C44" s="20">
        <v>377277.18719872413</v>
      </c>
      <c r="H44" s="31" t="s">
        <v>4</v>
      </c>
      <c r="I44" s="20">
        <v>250</v>
      </c>
      <c r="J44" s="20">
        <f t="dataTable" ref="J44:U79" dt2D="1" dtr="1" r1="B5" r2="B6"/>
        <v>0</v>
      </c>
      <c r="K44" s="20">
        <v>-780579.75339725427</v>
      </c>
      <c r="L44" s="20">
        <v>-1561159.5067945095</v>
      </c>
      <c r="M44" s="20">
        <v>-2341739.2601917638</v>
      </c>
      <c r="N44" s="20">
        <v>-3122319.013589018</v>
      </c>
      <c r="O44" s="20">
        <v>-3902898.7669862732</v>
      </c>
      <c r="P44" s="20">
        <v>-4683478.5203835275</v>
      </c>
      <c r="Q44" s="20">
        <v>-5464058.2737807818</v>
      </c>
      <c r="R44" s="20">
        <v>-6244638.027178036</v>
      </c>
      <c r="S44" s="20">
        <v>-7025217.7805752922</v>
      </c>
      <c r="T44" s="20">
        <v>-7805797.5339725465</v>
      </c>
      <c r="U44" s="20">
        <v>-8586377.2873698007</v>
      </c>
    </row>
    <row r="45" spans="1:21" x14ac:dyDescent="0.25">
      <c r="B45" s="20">
        <v>290</v>
      </c>
      <c r="C45" s="20">
        <v>470458.61526328744</v>
      </c>
      <c r="H45" s="31"/>
      <c r="I45" s="20">
        <v>260</v>
      </c>
      <c r="J45" s="20">
        <v>144859.72842847556</v>
      </c>
      <c r="K45" s="20">
        <v>-579438.91371390224</v>
      </c>
      <c r="L45" s="20">
        <v>-1303737.5558562791</v>
      </c>
      <c r="M45" s="20">
        <v>-2028036.1979986569</v>
      </c>
      <c r="N45" s="20">
        <v>-2752334.8401410338</v>
      </c>
      <c r="O45" s="20">
        <v>-3476633.4822834115</v>
      </c>
      <c r="P45" s="20">
        <v>-4200932.1244257884</v>
      </c>
      <c r="Q45" s="20">
        <v>-4925230.7665681671</v>
      </c>
      <c r="R45" s="20">
        <v>-5649529.4087105431</v>
      </c>
      <c r="S45" s="20">
        <v>-6373828.0508529209</v>
      </c>
      <c r="T45" s="20">
        <v>-7098126.6929952987</v>
      </c>
      <c r="U45" s="20">
        <v>-7822425.3351376764</v>
      </c>
    </row>
    <row r="46" spans="1:21" x14ac:dyDescent="0.25">
      <c r="B46" s="20">
        <v>300</v>
      </c>
      <c r="C46" s="20">
        <v>551238.40185229108</v>
      </c>
      <c r="H46" s="31"/>
      <c r="I46" s="20">
        <v>270</v>
      </c>
      <c r="J46" s="20">
        <v>269590.60184817808</v>
      </c>
      <c r="K46" s="20">
        <v>-404385.90277226688</v>
      </c>
      <c r="L46" s="20">
        <v>-1078362.4073927123</v>
      </c>
      <c r="M46" s="20">
        <v>-1752338.9120131573</v>
      </c>
      <c r="N46" s="20">
        <v>-2426315.4166336022</v>
      </c>
      <c r="O46" s="20">
        <v>-3100291.9212540481</v>
      </c>
      <c r="P46" s="20">
        <v>-3774268.4258744931</v>
      </c>
      <c r="Q46" s="20">
        <v>-4448244.930494938</v>
      </c>
      <c r="R46" s="20">
        <v>-5122221.435115383</v>
      </c>
      <c r="S46" s="20">
        <v>-5796197.9397358289</v>
      </c>
      <c r="T46" s="20">
        <v>-6470174.4443562748</v>
      </c>
      <c r="U46" s="20">
        <v>-7144150.9489767188</v>
      </c>
    </row>
    <row r="47" spans="1:21" x14ac:dyDescent="0.25">
      <c r="B47" s="20">
        <v>310</v>
      </c>
      <c r="C47" s="20">
        <v>621369.53021456813</v>
      </c>
      <c r="H47" s="31"/>
      <c r="I47" s="20">
        <v>280</v>
      </c>
      <c r="J47" s="20">
        <v>377277.18719872413</v>
      </c>
      <c r="K47" s="20">
        <v>-251518.12479914958</v>
      </c>
      <c r="L47" s="20">
        <v>-880313.43679702282</v>
      </c>
      <c r="M47" s="20">
        <v>-1509108.7487948965</v>
      </c>
      <c r="N47" s="20">
        <v>-2137904.0607927702</v>
      </c>
      <c r="O47" s="20">
        <v>-2766699.3727906439</v>
      </c>
      <c r="P47" s="20">
        <v>-3395494.6847885177</v>
      </c>
      <c r="Q47" s="20">
        <v>-4024289.9967863914</v>
      </c>
      <c r="R47" s="20">
        <v>-4653085.3087842651</v>
      </c>
      <c r="S47" s="20">
        <v>-5281880.6207821378</v>
      </c>
      <c r="T47" s="20">
        <v>-5910675.9327800116</v>
      </c>
      <c r="U47" s="20">
        <v>-6539471.2447778853</v>
      </c>
    </row>
    <row r="48" spans="1:21" x14ac:dyDescent="0.25">
      <c r="B48" s="20">
        <v>320</v>
      </c>
      <c r="C48" s="20">
        <v>682320.93416212313</v>
      </c>
      <c r="G48" s="21"/>
      <c r="H48" s="31"/>
      <c r="I48" s="20">
        <v>290</v>
      </c>
      <c r="J48" s="20">
        <v>470458.61526328744</v>
      </c>
      <c r="K48" s="20">
        <v>-117614.65381582174</v>
      </c>
      <c r="L48" s="20">
        <v>-705687.9228949314</v>
      </c>
      <c r="M48" s="20">
        <v>-1293761.1919740411</v>
      </c>
      <c r="N48" s="20">
        <v>-1881834.4610531498</v>
      </c>
      <c r="O48" s="20">
        <v>-2469907.7301322594</v>
      </c>
      <c r="P48" s="20">
        <v>-3057980.9992113691</v>
      </c>
      <c r="Q48" s="20">
        <v>-3646054.2682904778</v>
      </c>
      <c r="R48" s="20">
        <v>-4234127.5373695875</v>
      </c>
      <c r="S48" s="20">
        <v>-4822200.8064486971</v>
      </c>
      <c r="T48" s="20">
        <v>-5410274.0755278068</v>
      </c>
      <c r="U48" s="20">
        <v>-5998347.3446069164</v>
      </c>
    </row>
    <row r="49" spans="2:21" x14ac:dyDescent="0.25">
      <c r="B49" s="20">
        <v>330</v>
      </c>
      <c r="C49" s="20">
        <v>735329.86392835062</v>
      </c>
      <c r="H49" s="31"/>
      <c r="I49" s="20">
        <v>300</v>
      </c>
      <c r="J49" s="20">
        <v>551238.40185229108</v>
      </c>
      <c r="K49" s="20">
        <v>0</v>
      </c>
      <c r="L49" s="20">
        <v>-551238.40185229108</v>
      </c>
      <c r="M49" s="20">
        <v>-1102476.8037045817</v>
      </c>
      <c r="N49" s="20">
        <v>-1653715.2055568728</v>
      </c>
      <c r="O49" s="20">
        <v>-2204953.6074091638</v>
      </c>
      <c r="P49" s="20">
        <v>-2756192.0092614549</v>
      </c>
      <c r="Q49" s="20">
        <v>-3307430.411113746</v>
      </c>
      <c r="R49" s="20">
        <v>-3858668.8129660371</v>
      </c>
      <c r="S49" s="20">
        <v>-4409907.2148183286</v>
      </c>
      <c r="T49" s="20">
        <v>-4961145.6166706197</v>
      </c>
      <c r="U49" s="20">
        <v>-5512384.0185229089</v>
      </c>
    </row>
    <row r="50" spans="2:21" x14ac:dyDescent="0.25">
      <c r="B50" s="20">
        <v>340</v>
      </c>
      <c r="C50" s="20">
        <v>781443.44106265297</v>
      </c>
      <c r="H50" s="31"/>
      <c r="I50" s="20">
        <v>310</v>
      </c>
      <c r="J50" s="20">
        <v>621369.53021456813</v>
      </c>
      <c r="K50" s="20">
        <v>103561.58836909477</v>
      </c>
      <c r="L50" s="20">
        <v>-414246.3534763786</v>
      </c>
      <c r="M50" s="20">
        <v>-932054.2953218515</v>
      </c>
      <c r="N50" s="20">
        <v>-1449862.2371673249</v>
      </c>
      <c r="O50" s="20">
        <v>-1967670.1790127978</v>
      </c>
      <c r="P50" s="20">
        <v>-2485478.1208582716</v>
      </c>
      <c r="Q50" s="20">
        <v>-3003286.0627037445</v>
      </c>
      <c r="R50" s="20">
        <v>-3521094.0045492174</v>
      </c>
      <c r="S50" s="20">
        <v>-4038901.9463946912</v>
      </c>
      <c r="T50" s="20">
        <v>-4556709.8882401641</v>
      </c>
      <c r="U50" s="20">
        <v>-5074517.830085637</v>
      </c>
    </row>
    <row r="51" spans="2:21" x14ac:dyDescent="0.25">
      <c r="B51" s="20">
        <v>350</v>
      </c>
      <c r="C51" s="20">
        <v>821551.86522268457</v>
      </c>
      <c r="H51" s="31"/>
      <c r="I51" s="20">
        <v>320</v>
      </c>
      <c r="J51" s="20">
        <v>682320.93416212313</v>
      </c>
      <c r="K51" s="20">
        <v>194948.83833203511</v>
      </c>
      <c r="L51" s="20">
        <v>-292423.2574980529</v>
      </c>
      <c r="M51" s="20">
        <v>-779795.35332814092</v>
      </c>
      <c r="N51" s="20">
        <v>-1267167.4491582289</v>
      </c>
      <c r="O51" s="20">
        <v>-1754539.5449883174</v>
      </c>
      <c r="P51" s="20">
        <v>-2241911.640818405</v>
      </c>
      <c r="Q51" s="20">
        <v>-2729283.7366484934</v>
      </c>
      <c r="R51" s="20">
        <v>-3216655.832478581</v>
      </c>
      <c r="S51" s="20">
        <v>-3704027.9283086695</v>
      </c>
      <c r="T51" s="20">
        <v>-4191400.024138757</v>
      </c>
      <c r="U51" s="20">
        <v>-4678772.1199688455</v>
      </c>
    </row>
    <row r="52" spans="2:21" x14ac:dyDescent="0.25">
      <c r="B52" s="20">
        <v>360</v>
      </c>
      <c r="C52" s="20">
        <v>856415.12424477958</v>
      </c>
      <c r="H52" s="31"/>
      <c r="I52" s="20">
        <v>330</v>
      </c>
      <c r="J52" s="20">
        <v>735329.86392835062</v>
      </c>
      <c r="K52" s="20">
        <v>275748.69897313137</v>
      </c>
      <c r="L52" s="20">
        <v>-183832.46598208742</v>
      </c>
      <c r="M52" s="20">
        <v>-643413.63093730668</v>
      </c>
      <c r="N52" s="20">
        <v>-1102994.7958925259</v>
      </c>
      <c r="O52" s="20">
        <v>-1562575.9608477447</v>
      </c>
      <c r="P52" s="20">
        <v>-2022157.125802964</v>
      </c>
      <c r="Q52" s="20">
        <v>-2481738.2907581832</v>
      </c>
      <c r="R52" s="20">
        <v>-2941319.4557134025</v>
      </c>
      <c r="S52" s="20">
        <v>-3400900.6206686208</v>
      </c>
      <c r="T52" s="20">
        <v>-3860481.7856238401</v>
      </c>
      <c r="U52" s="20">
        <v>-4320062.9505790593</v>
      </c>
    </row>
    <row r="53" spans="2:21" x14ac:dyDescent="0.25">
      <c r="B53" s="20">
        <v>370</v>
      </c>
      <c r="C53" s="20">
        <v>886684.61116254725</v>
      </c>
      <c r="H53" s="31"/>
      <c r="I53" s="20">
        <v>340</v>
      </c>
      <c r="J53" s="20">
        <v>781443.44106265297</v>
      </c>
      <c r="K53" s="20">
        <v>347308.19602784561</v>
      </c>
      <c r="L53" s="20">
        <v>-86827.049006961286</v>
      </c>
      <c r="M53" s="20">
        <v>-520962.29404176865</v>
      </c>
      <c r="N53" s="20">
        <v>-955097.53907657554</v>
      </c>
      <c r="O53" s="20">
        <v>-1389232.7841113824</v>
      </c>
      <c r="P53" s="20">
        <v>-1823368.0291461898</v>
      </c>
      <c r="Q53" s="20">
        <v>-2257503.2741809972</v>
      </c>
      <c r="R53" s="20">
        <v>-2691638.5192158045</v>
      </c>
      <c r="S53" s="20">
        <v>-3125773.764250611</v>
      </c>
      <c r="T53" s="20">
        <v>-3559909.0092854183</v>
      </c>
      <c r="U53" s="20">
        <v>-3994044.2543202257</v>
      </c>
    </row>
    <row r="54" spans="2:21" x14ac:dyDescent="0.25">
      <c r="B54" s="20">
        <v>380</v>
      </c>
      <c r="C54" s="20">
        <v>912920.72098907013</v>
      </c>
      <c r="H54" s="31"/>
      <c r="I54" s="20">
        <v>350</v>
      </c>
      <c r="J54" s="20">
        <v>821551.86522268457</v>
      </c>
      <c r="K54" s="20">
        <v>410775.93261134205</v>
      </c>
      <c r="L54" s="20">
        <v>0</v>
      </c>
      <c r="M54" s="20">
        <v>-410775.93261134205</v>
      </c>
      <c r="N54" s="20">
        <v>-821551.86522268457</v>
      </c>
      <c r="O54" s="20">
        <v>-1232327.7978340266</v>
      </c>
      <c r="P54" s="20">
        <v>-1643103.7304453691</v>
      </c>
      <c r="Q54" s="20">
        <v>-2053879.6630567117</v>
      </c>
      <c r="R54" s="20">
        <v>-2464655.5956680533</v>
      </c>
      <c r="S54" s="20">
        <v>-2875431.5282793958</v>
      </c>
      <c r="T54" s="20">
        <v>-3286207.4608907383</v>
      </c>
      <c r="U54" s="20">
        <v>-3696983.3935020799</v>
      </c>
    </row>
    <row r="55" spans="2:21" x14ac:dyDescent="0.25">
      <c r="B55" s="20">
        <v>390</v>
      </c>
      <c r="C55" s="20">
        <v>935607.253438466</v>
      </c>
      <c r="H55" s="31"/>
      <c r="I55" s="20">
        <v>360</v>
      </c>
      <c r="J55" s="20">
        <v>856415.12424477958</v>
      </c>
      <c r="K55" s="20">
        <v>467135.52231533453</v>
      </c>
      <c r="L55" s="20">
        <v>77855.920385889243</v>
      </c>
      <c r="M55" s="20">
        <v>-311423.68154355604</v>
      </c>
      <c r="N55" s="20">
        <v>-700703.28347300133</v>
      </c>
      <c r="O55" s="20">
        <v>-1089982.8854024466</v>
      </c>
      <c r="P55" s="20">
        <v>-1479262.4873318919</v>
      </c>
      <c r="Q55" s="20">
        <v>-1868542.0892613367</v>
      </c>
      <c r="R55" s="20">
        <v>-2257821.6911907825</v>
      </c>
      <c r="S55" s="20">
        <v>-2647101.2931202273</v>
      </c>
      <c r="T55" s="20">
        <v>-3036380.895049673</v>
      </c>
      <c r="U55" s="20">
        <v>-3425660.4969791179</v>
      </c>
    </row>
    <row r="56" spans="2:21" x14ac:dyDescent="0.25">
      <c r="B56" s="20">
        <v>400</v>
      </c>
      <c r="C56" s="20">
        <v>955163.26238462282</v>
      </c>
      <c r="H56" s="31"/>
      <c r="I56" s="20">
        <v>370</v>
      </c>
      <c r="J56" s="20">
        <v>886684.61116254725</v>
      </c>
      <c r="K56" s="20">
        <v>517232.68984481925</v>
      </c>
      <c r="L56" s="20">
        <v>147780.76852709148</v>
      </c>
      <c r="M56" s="20">
        <v>-221671.15279063676</v>
      </c>
      <c r="N56" s="20">
        <v>-591123.07410836453</v>
      </c>
      <c r="O56" s="20">
        <v>-960574.9954260923</v>
      </c>
      <c r="P56" s="20">
        <v>-1330026.9167438205</v>
      </c>
      <c r="Q56" s="20">
        <v>-1699478.8380615483</v>
      </c>
      <c r="R56" s="20">
        <v>-2068930.7593792765</v>
      </c>
      <c r="S56" s="20">
        <v>-2438382.6806970038</v>
      </c>
      <c r="T56" s="20">
        <v>-2807834.6020147321</v>
      </c>
      <c r="U56" s="20">
        <v>-3177286.5233324603</v>
      </c>
    </row>
    <row r="57" spans="2:21" x14ac:dyDescent="0.25">
      <c r="B57" s="20">
        <v>410</v>
      </c>
      <c r="C57" s="20">
        <v>971952.85243747453</v>
      </c>
      <c r="H57" s="31"/>
      <c r="I57" s="20">
        <v>380</v>
      </c>
      <c r="J57" s="20">
        <v>912920.72098907013</v>
      </c>
      <c r="K57" s="20">
        <v>561797.36676250491</v>
      </c>
      <c r="L57" s="20">
        <v>210674.01253593946</v>
      </c>
      <c r="M57" s="20">
        <v>-140449.341690626</v>
      </c>
      <c r="N57" s="20">
        <v>-491572.69591719145</v>
      </c>
      <c r="O57" s="20">
        <v>-842696.05014375644</v>
      </c>
      <c r="P57" s="20">
        <v>-1193819.4043703219</v>
      </c>
      <c r="Q57" s="20">
        <v>-1544942.7585968869</v>
      </c>
      <c r="R57" s="20">
        <v>-1896066.1128234528</v>
      </c>
      <c r="S57" s="20">
        <v>-2247189.4670500178</v>
      </c>
      <c r="T57" s="20">
        <v>-2598312.8212765837</v>
      </c>
      <c r="U57" s="20">
        <v>-2949436.1755031487</v>
      </c>
    </row>
    <row r="58" spans="2:21" x14ac:dyDescent="0.25">
      <c r="B58" s="20">
        <v>420</v>
      </c>
      <c r="C58" s="20">
        <v>986293.31587235699</v>
      </c>
      <c r="H58" s="31"/>
      <c r="I58" s="20">
        <v>390</v>
      </c>
      <c r="J58" s="20">
        <v>935607.253438466</v>
      </c>
      <c r="K58" s="20">
        <v>601461.80578187108</v>
      </c>
      <c r="L58" s="20">
        <v>267316.35812527593</v>
      </c>
      <c r="M58" s="20">
        <v>-66829.08953131875</v>
      </c>
      <c r="N58" s="20">
        <v>-400974.5371879139</v>
      </c>
      <c r="O58" s="20">
        <v>-735119.98484450858</v>
      </c>
      <c r="P58" s="20">
        <v>-1069265.4325011037</v>
      </c>
      <c r="Q58" s="20">
        <v>-1403410.8801576984</v>
      </c>
      <c r="R58" s="20">
        <v>-1737556.3278142936</v>
      </c>
      <c r="S58" s="20">
        <v>-2071701.7754708887</v>
      </c>
      <c r="T58" s="20">
        <v>-2405847.2231274839</v>
      </c>
      <c r="U58" s="20">
        <v>-2739992.6707840781</v>
      </c>
    </row>
    <row r="59" spans="2:21" x14ac:dyDescent="0.25">
      <c r="B59" s="20">
        <v>430</v>
      </c>
      <c r="C59" s="20">
        <v>998461.92082203622</v>
      </c>
      <c r="H59" s="31"/>
      <c r="I59" s="20">
        <v>400</v>
      </c>
      <c r="J59" s="20">
        <v>955163.26238462282</v>
      </c>
      <c r="K59" s="20">
        <v>636775.50825641514</v>
      </c>
      <c r="L59" s="20">
        <v>318387.75412820745</v>
      </c>
      <c r="M59" s="20">
        <v>0</v>
      </c>
      <c r="N59" s="20">
        <v>-318387.75412820745</v>
      </c>
      <c r="O59" s="20">
        <v>-636775.50825641491</v>
      </c>
      <c r="P59" s="20">
        <v>-955163.26238462236</v>
      </c>
      <c r="Q59" s="20">
        <v>-1273551.0165128303</v>
      </c>
      <c r="R59" s="20">
        <v>-1591938.7706410377</v>
      </c>
      <c r="S59" s="20">
        <v>-1910326.5247692456</v>
      </c>
      <c r="T59" s="20">
        <v>-2228714.2788974531</v>
      </c>
      <c r="U59" s="20">
        <v>-2547102.0330256606</v>
      </c>
    </row>
    <row r="60" spans="2:21" x14ac:dyDescent="0.25">
      <c r="B60" s="20">
        <v>440</v>
      </c>
      <c r="C60" s="20">
        <v>1008701.5979665397</v>
      </c>
      <c r="H60" s="31"/>
      <c r="I60" s="20">
        <v>410</v>
      </c>
      <c r="J60" s="20">
        <v>971952.85243747453</v>
      </c>
      <c r="K60" s="20">
        <v>668217.58605076349</v>
      </c>
      <c r="L60" s="20">
        <v>364482.31966405269</v>
      </c>
      <c r="M60" s="20">
        <v>60747.053277342115</v>
      </c>
      <c r="N60" s="20">
        <v>-242988.21310936892</v>
      </c>
      <c r="O60" s="20">
        <v>-546723.4794960795</v>
      </c>
      <c r="P60" s="20">
        <v>-850458.74588279054</v>
      </c>
      <c r="Q60" s="20">
        <v>-1154194.0122695016</v>
      </c>
      <c r="R60" s="20">
        <v>-1457929.2786562121</v>
      </c>
      <c r="S60" s="20">
        <v>-1761664.5450429232</v>
      </c>
      <c r="T60" s="20">
        <v>-2065399.8114296342</v>
      </c>
      <c r="U60" s="20">
        <v>-2369135.0778163443</v>
      </c>
    </row>
    <row r="61" spans="2:21" x14ac:dyDescent="0.25">
      <c r="B61" s="20">
        <v>450</v>
      </c>
      <c r="C61" s="20">
        <v>1017225.7233983984</v>
      </c>
      <c r="H61" s="31"/>
      <c r="I61" s="20">
        <v>420</v>
      </c>
      <c r="J61" s="20">
        <v>986293.31587235699</v>
      </c>
      <c r="K61" s="20">
        <v>696207.04649813427</v>
      </c>
      <c r="L61" s="20">
        <v>406120.77712391177</v>
      </c>
      <c r="M61" s="20">
        <v>116034.50774968928</v>
      </c>
      <c r="N61" s="20">
        <v>-174051.76162453368</v>
      </c>
      <c r="O61" s="20">
        <v>-464138.03099875618</v>
      </c>
      <c r="P61" s="20">
        <v>-754224.30037297867</v>
      </c>
      <c r="Q61" s="20">
        <v>-1044310.5697472016</v>
      </c>
      <c r="R61" s="20">
        <v>-1334396.8391214241</v>
      </c>
      <c r="S61" s="20">
        <v>-1624483.1084956466</v>
      </c>
      <c r="T61" s="20">
        <v>-1914569.3778698691</v>
      </c>
      <c r="U61" s="20">
        <v>-2204655.6472440916</v>
      </c>
    </row>
    <row r="62" spans="2:21" x14ac:dyDescent="0.25">
      <c r="B62" s="20">
        <v>460</v>
      </c>
      <c r="C62" s="20">
        <v>1024222.1565401531</v>
      </c>
      <c r="H62" s="31"/>
      <c r="I62" s="20">
        <v>430</v>
      </c>
      <c r="J62" s="20">
        <v>998461.92082203622</v>
      </c>
      <c r="K62" s="20">
        <v>721111.38726035948</v>
      </c>
      <c r="L62" s="20">
        <v>443760.85369868297</v>
      </c>
      <c r="M62" s="20">
        <v>166410.32013700623</v>
      </c>
      <c r="N62" s="20">
        <v>-110940.21342467051</v>
      </c>
      <c r="O62" s="20">
        <v>-388290.74698634725</v>
      </c>
      <c r="P62" s="20">
        <v>-665641.28054802399</v>
      </c>
      <c r="Q62" s="20">
        <v>-942991.81410970073</v>
      </c>
      <c r="R62" s="20">
        <v>-1220342.347671377</v>
      </c>
      <c r="S62" s="20">
        <v>-1497692.8812330537</v>
      </c>
      <c r="T62" s="20">
        <v>-1775043.4147947305</v>
      </c>
      <c r="U62" s="20">
        <v>-2052393.9483564072</v>
      </c>
    </row>
    <row r="63" spans="2:21" x14ac:dyDescent="0.25">
      <c r="B63" s="20">
        <v>470</v>
      </c>
      <c r="C63" s="20">
        <v>1029856.6614397548</v>
      </c>
      <c r="H63" s="31"/>
      <c r="I63" s="20">
        <v>440</v>
      </c>
      <c r="J63" s="20">
        <v>1008701.5979665397</v>
      </c>
      <c r="K63" s="20">
        <v>743253.80902797659</v>
      </c>
      <c r="L63" s="20">
        <v>477806.02008941351</v>
      </c>
      <c r="M63" s="20">
        <v>212358.23115085065</v>
      </c>
      <c r="N63" s="20">
        <v>-53089.557787712663</v>
      </c>
      <c r="O63" s="20">
        <v>-318537.34672627551</v>
      </c>
      <c r="P63" s="20">
        <v>-583985.13566483883</v>
      </c>
      <c r="Q63" s="20">
        <v>-849432.92460340168</v>
      </c>
      <c r="R63" s="20">
        <v>-1114880.713541965</v>
      </c>
      <c r="S63" s="20">
        <v>-1380328.5024805279</v>
      </c>
      <c r="T63" s="20">
        <v>-1645776.2914190912</v>
      </c>
      <c r="U63" s="20">
        <v>-1911224.0803576536</v>
      </c>
    </row>
    <row r="64" spans="2:21" x14ac:dyDescent="0.25">
      <c r="B64" s="20">
        <v>480</v>
      </c>
      <c r="C64" s="20">
        <v>1034275.8155834542</v>
      </c>
      <c r="H64" s="31"/>
      <c r="I64" s="20">
        <v>450</v>
      </c>
      <c r="J64" s="20">
        <v>1017225.7233983984</v>
      </c>
      <c r="K64" s="20">
        <v>762919.29254879872</v>
      </c>
      <c r="L64" s="20">
        <v>508612.86169919907</v>
      </c>
      <c r="M64" s="20">
        <v>254306.43084959942</v>
      </c>
      <c r="N64" s="20">
        <v>0</v>
      </c>
      <c r="O64" s="20">
        <v>-254306.43084959965</v>
      </c>
      <c r="P64" s="20">
        <v>-508612.8616991993</v>
      </c>
      <c r="Q64" s="20">
        <v>-762919.29254879896</v>
      </c>
      <c r="R64" s="20">
        <v>-1017225.7233983986</v>
      </c>
      <c r="S64" s="20">
        <v>-1271532.1542479983</v>
      </c>
      <c r="T64" s="20">
        <v>-1525838.5850975979</v>
      </c>
      <c r="U64" s="20">
        <v>-1780145.0159471976</v>
      </c>
    </row>
    <row r="65" spans="2:21" x14ac:dyDescent="0.25">
      <c r="B65" s="20">
        <v>490</v>
      </c>
      <c r="C65" s="20">
        <v>1037609.4911199291</v>
      </c>
      <c r="H65" s="31"/>
      <c r="I65" s="20">
        <v>460</v>
      </c>
      <c r="J65" s="20">
        <v>1024222.1565401531</v>
      </c>
      <c r="K65" s="20">
        <v>780359.73831630708</v>
      </c>
      <c r="L65" s="20">
        <v>536497.3200924613</v>
      </c>
      <c r="M65" s="20">
        <v>292634.9018686153</v>
      </c>
      <c r="N65" s="20">
        <v>48772.483644769527</v>
      </c>
      <c r="O65" s="20">
        <v>-195089.93457907671</v>
      </c>
      <c r="P65" s="20">
        <v>-438952.35280292248</v>
      </c>
      <c r="Q65" s="20">
        <v>-682814.77102676872</v>
      </c>
      <c r="R65" s="20">
        <v>-926677.18925061449</v>
      </c>
      <c r="S65" s="20">
        <v>-1170539.6074744603</v>
      </c>
      <c r="T65" s="20">
        <v>-1414402.0256983065</v>
      </c>
      <c r="U65" s="20">
        <v>-1658264.4439221523</v>
      </c>
    </row>
    <row r="66" spans="2:21" x14ac:dyDescent="0.25">
      <c r="B66" s="20">
        <v>500</v>
      </c>
      <c r="C66" s="20">
        <v>1039972.9779989794</v>
      </c>
      <c r="H66" s="31"/>
      <c r="I66" s="20">
        <v>470</v>
      </c>
      <c r="J66" s="20">
        <v>1029856.6614397548</v>
      </c>
      <c r="K66" s="20">
        <v>795798.32929435605</v>
      </c>
      <c r="L66" s="20">
        <v>561739.9971489571</v>
      </c>
      <c r="M66" s="20">
        <v>327681.66500355839</v>
      </c>
      <c r="N66" s="20">
        <v>93623.332858159672</v>
      </c>
      <c r="O66" s="20">
        <v>-140434.99928723928</v>
      </c>
      <c r="P66" s="20">
        <v>-374493.33143263776</v>
      </c>
      <c r="Q66" s="20">
        <v>-608551.66357803671</v>
      </c>
      <c r="R66" s="20">
        <v>-842609.99572343566</v>
      </c>
      <c r="S66" s="20">
        <v>-1076668.3278688346</v>
      </c>
      <c r="T66" s="20">
        <v>-1310726.6600142331</v>
      </c>
      <c r="U66" s="20">
        <v>-1544784.992159632</v>
      </c>
    </row>
    <row r="67" spans="2:21" x14ac:dyDescent="0.25">
      <c r="B67" s="20">
        <v>510</v>
      </c>
      <c r="C67" s="20">
        <v>1041468.8061629091</v>
      </c>
      <c r="H67" s="31"/>
      <c r="I67" s="20">
        <v>480</v>
      </c>
      <c r="J67" s="20">
        <v>1034275.8155834542</v>
      </c>
      <c r="K67" s="20">
        <v>809433.24697835557</v>
      </c>
      <c r="L67" s="20">
        <v>584590.67837325693</v>
      </c>
      <c r="M67" s="20">
        <v>359748.10976815806</v>
      </c>
      <c r="N67" s="20">
        <v>134905.54116305942</v>
      </c>
      <c r="O67" s="20">
        <v>-89937.027442039456</v>
      </c>
      <c r="P67" s="20">
        <v>-314779.59604713786</v>
      </c>
      <c r="Q67" s="20">
        <v>-539622.16465223674</v>
      </c>
      <c r="R67" s="20">
        <v>-764464.73325733561</v>
      </c>
      <c r="S67" s="20">
        <v>-989307.30186243402</v>
      </c>
      <c r="T67" s="20">
        <v>-1214149.8704675329</v>
      </c>
      <c r="U67" s="20">
        <v>-1438992.4390726318</v>
      </c>
    </row>
    <row r="68" spans="2:21" x14ac:dyDescent="0.25">
      <c r="B68" s="20">
        <v>520</v>
      </c>
      <c r="C68" s="20">
        <v>1042188.3139489595</v>
      </c>
      <c r="H68" s="31"/>
      <c r="I68" s="20">
        <v>490</v>
      </c>
      <c r="J68" s="20">
        <v>1037609.4911199291</v>
      </c>
      <c r="K68" s="20">
        <v>821440.84713661065</v>
      </c>
      <c r="L68" s="20">
        <v>605272.20315329218</v>
      </c>
      <c r="M68" s="20">
        <v>389103.55916997371</v>
      </c>
      <c r="N68" s="20">
        <v>172934.91518665501</v>
      </c>
      <c r="O68" s="20">
        <v>-43233.728796663694</v>
      </c>
      <c r="P68" s="20">
        <v>-259402.37277998216</v>
      </c>
      <c r="Q68" s="20">
        <v>-475571.01676330063</v>
      </c>
      <c r="R68" s="20">
        <v>-691739.66074661911</v>
      </c>
      <c r="S68" s="20">
        <v>-907908.30472993758</v>
      </c>
      <c r="T68" s="20">
        <v>-1124076.948713256</v>
      </c>
      <c r="U68" s="20">
        <v>-1340245.5926965745</v>
      </c>
    </row>
    <row r="69" spans="2:21" x14ac:dyDescent="0.25">
      <c r="B69" s="20">
        <v>530</v>
      </c>
      <c r="C69" s="20">
        <v>1042213.0017719698</v>
      </c>
      <c r="H69" s="31"/>
      <c r="I69" s="20">
        <v>500</v>
      </c>
      <c r="J69" s="20">
        <v>1039972.9779989794</v>
      </c>
      <c r="K69" s="20">
        <v>831978.3823991837</v>
      </c>
      <c r="L69" s="20">
        <v>623983.78679938777</v>
      </c>
      <c r="M69" s="20">
        <v>415989.19119959185</v>
      </c>
      <c r="N69" s="20">
        <v>207994.59559979592</v>
      </c>
      <c r="O69" s="20">
        <v>0</v>
      </c>
      <c r="P69" s="20">
        <v>-207994.59559979569</v>
      </c>
      <c r="Q69" s="20">
        <v>-415989.19119959138</v>
      </c>
      <c r="R69" s="20">
        <v>-623983.78679938754</v>
      </c>
      <c r="S69" s="20">
        <v>-831978.38239918323</v>
      </c>
      <c r="T69" s="20">
        <v>-1039972.9779989794</v>
      </c>
      <c r="U69" s="20">
        <v>-1247967.5735987751</v>
      </c>
    </row>
    <row r="70" spans="2:21" x14ac:dyDescent="0.25">
      <c r="B70" s="20">
        <v>540</v>
      </c>
      <c r="C70" s="20">
        <v>1041615.7035724644</v>
      </c>
      <c r="H70" s="31"/>
      <c r="I70" s="20">
        <v>510</v>
      </c>
      <c r="J70" s="20">
        <v>1041468.8061629091</v>
      </c>
      <c r="K70" s="20">
        <v>841186.34343927284</v>
      </c>
      <c r="L70" s="20">
        <v>640903.8807156363</v>
      </c>
      <c r="M70" s="20">
        <v>440621.417992</v>
      </c>
      <c r="N70" s="20">
        <v>240338.9552683637</v>
      </c>
      <c r="O70" s="20">
        <v>40056.4925447274</v>
      </c>
      <c r="P70" s="20">
        <v>-160225.97017890913</v>
      </c>
      <c r="Q70" s="20">
        <v>-360508.4329025452</v>
      </c>
      <c r="R70" s="20">
        <v>-560790.89562618174</v>
      </c>
      <c r="S70" s="20">
        <v>-761073.35834981827</v>
      </c>
      <c r="T70" s="20">
        <v>-961355.82107345434</v>
      </c>
      <c r="U70" s="20">
        <v>-1161638.2837970909</v>
      </c>
    </row>
    <row r="71" spans="2:21" x14ac:dyDescent="0.25">
      <c r="B71" s="20">
        <v>550</v>
      </c>
      <c r="C71" s="20">
        <v>1040461.6031350964</v>
      </c>
      <c r="H71" s="31"/>
      <c r="I71" s="20">
        <v>520</v>
      </c>
      <c r="J71" s="20">
        <v>1042188.3139489595</v>
      </c>
      <c r="K71" s="20">
        <v>849190.47803248558</v>
      </c>
      <c r="L71" s="20">
        <v>656192.64211601159</v>
      </c>
      <c r="M71" s="20">
        <v>463194.80619953759</v>
      </c>
      <c r="N71" s="20">
        <v>270196.97028306359</v>
      </c>
      <c r="O71" s="20">
        <v>77199.134366589598</v>
      </c>
      <c r="P71" s="20">
        <v>-115798.70154988416</v>
      </c>
      <c r="Q71" s="20">
        <v>-308796.53746635816</v>
      </c>
      <c r="R71" s="20">
        <v>-501794.37338283216</v>
      </c>
      <c r="S71" s="20">
        <v>-694792.20929930615</v>
      </c>
      <c r="T71" s="20">
        <v>-887790.04521578015</v>
      </c>
      <c r="U71" s="20">
        <v>-1080787.8811322541</v>
      </c>
    </row>
    <row r="72" spans="2:21" x14ac:dyDescent="0.25">
      <c r="B72" s="20">
        <v>560</v>
      </c>
      <c r="C72" s="20">
        <v>1038809.1179690239</v>
      </c>
      <c r="H72" s="31"/>
      <c r="I72" s="20">
        <v>530</v>
      </c>
      <c r="J72" s="20">
        <v>1042213.0017719698</v>
      </c>
      <c r="K72" s="20">
        <v>856103.53716983227</v>
      </c>
      <c r="L72" s="20">
        <v>669994.07256769482</v>
      </c>
      <c r="M72" s="20">
        <v>483884.60796555737</v>
      </c>
      <c r="N72" s="20">
        <v>297775.14336341992</v>
      </c>
      <c r="O72" s="20">
        <v>111665.67876128247</v>
      </c>
      <c r="P72" s="20">
        <v>-74443.78584085498</v>
      </c>
      <c r="Q72" s="20">
        <v>-260553.25044299266</v>
      </c>
      <c r="R72" s="20">
        <v>-446662.71504513011</v>
      </c>
      <c r="S72" s="20">
        <v>-632772.17964726756</v>
      </c>
      <c r="T72" s="20">
        <v>-818881.64424940501</v>
      </c>
      <c r="U72" s="20">
        <v>-1004991.1088515425</v>
      </c>
    </row>
    <row r="73" spans="2:21" x14ac:dyDescent="0.25">
      <c r="B73" s="20">
        <v>570</v>
      </c>
      <c r="C73" s="20">
        <v>1036710.669808225</v>
      </c>
      <c r="H73" s="31"/>
      <c r="I73" s="20">
        <v>540</v>
      </c>
      <c r="J73" s="20">
        <v>1041615.7035724644</v>
      </c>
      <c r="K73" s="20">
        <v>862026.78916341881</v>
      </c>
      <c r="L73" s="20">
        <v>682437.87475437322</v>
      </c>
      <c r="M73" s="20">
        <v>502848.96034532762</v>
      </c>
      <c r="N73" s="20">
        <v>323260.04593628203</v>
      </c>
      <c r="O73" s="20">
        <v>143671.13152723666</v>
      </c>
      <c r="P73" s="20">
        <v>-35917.782881808933</v>
      </c>
      <c r="Q73" s="20">
        <v>-215506.69729085453</v>
      </c>
      <c r="R73" s="20">
        <v>-395095.61169990012</v>
      </c>
      <c r="S73" s="20">
        <v>-574684.52610894572</v>
      </c>
      <c r="T73" s="20">
        <v>-754273.44051799132</v>
      </c>
      <c r="U73" s="20">
        <v>-933862.35492703691</v>
      </c>
    </row>
    <row r="74" spans="2:21" x14ac:dyDescent="0.25">
      <c r="B74" s="20">
        <v>580</v>
      </c>
      <c r="C74" s="20">
        <v>1034213.3577876764</v>
      </c>
      <c r="H74" s="31"/>
      <c r="I74" s="20">
        <v>550</v>
      </c>
      <c r="J74" s="20">
        <v>1040461.6031350964</v>
      </c>
      <c r="K74" s="20">
        <v>867051.33594591368</v>
      </c>
      <c r="L74" s="20">
        <v>693641.06875673099</v>
      </c>
      <c r="M74" s="20">
        <v>520230.80156754819</v>
      </c>
      <c r="N74" s="20">
        <v>346820.53437836538</v>
      </c>
      <c r="O74" s="20">
        <v>173410.26718918281</v>
      </c>
      <c r="P74" s="20">
        <v>0</v>
      </c>
      <c r="Q74" s="20">
        <v>-173410.26718918257</v>
      </c>
      <c r="R74" s="20">
        <v>-346820.53437836561</v>
      </c>
      <c r="S74" s="20">
        <v>-520230.80156754795</v>
      </c>
      <c r="T74" s="20">
        <v>-693641.06875673076</v>
      </c>
      <c r="U74" s="20">
        <v>-867051.33594591357</v>
      </c>
    </row>
    <row r="75" spans="2:21" x14ac:dyDescent="0.25">
      <c r="B75" s="20">
        <v>590</v>
      </c>
      <c r="C75" s="20">
        <v>1031359.5478624469</v>
      </c>
      <c r="I75" s="20">
        <v>560</v>
      </c>
      <c r="J75" s="20">
        <v>1038809.1179690239</v>
      </c>
      <c r="K75" s="20">
        <v>871259.26023208455</v>
      </c>
      <c r="L75" s="20">
        <v>703709.4024951451</v>
      </c>
      <c r="M75" s="20">
        <v>536159.544758206</v>
      </c>
      <c r="N75" s="20">
        <v>368609.68702126667</v>
      </c>
      <c r="O75" s="20">
        <v>201059.82928432734</v>
      </c>
      <c r="P75" s="20">
        <v>33509.971547388006</v>
      </c>
      <c r="Q75" s="20">
        <v>-134039.88618955133</v>
      </c>
      <c r="R75" s="20">
        <v>-301589.74392649066</v>
      </c>
      <c r="S75" s="20">
        <v>-469139.60166343022</v>
      </c>
      <c r="T75" s="20">
        <v>-636689.45940036932</v>
      </c>
      <c r="U75" s="20">
        <v>-804239.31713730842</v>
      </c>
    </row>
    <row r="76" spans="2:21" x14ac:dyDescent="0.25">
      <c r="B76" s="20">
        <v>600</v>
      </c>
      <c r="C76" s="20">
        <v>1028187.3899667513</v>
      </c>
      <c r="I76" s="20">
        <v>570</v>
      </c>
      <c r="J76" s="20">
        <v>1036710.669808225</v>
      </c>
      <c r="K76" s="20">
        <v>874724.6276506898</v>
      </c>
      <c r="L76" s="20">
        <v>712738.58549315459</v>
      </c>
      <c r="M76" s="20">
        <v>550752.54333561938</v>
      </c>
      <c r="N76" s="20">
        <v>388766.50117808441</v>
      </c>
      <c r="O76" s="20">
        <v>226780.4590205492</v>
      </c>
      <c r="P76" s="20">
        <v>64794.41686301399</v>
      </c>
      <c r="Q76" s="20">
        <v>-97191.625294521218</v>
      </c>
      <c r="R76" s="20">
        <v>-259177.66745205619</v>
      </c>
      <c r="S76" s="20">
        <v>-421163.70960959163</v>
      </c>
      <c r="T76" s="20">
        <v>-583149.75176712661</v>
      </c>
      <c r="U76" s="20">
        <v>-745135.79392466205</v>
      </c>
    </row>
    <row r="77" spans="2:21" x14ac:dyDescent="0.25">
      <c r="B77" s="20">
        <v>610</v>
      </c>
      <c r="I77" s="20">
        <v>580</v>
      </c>
      <c r="J77" s="20">
        <v>1034213.3577876764</v>
      </c>
      <c r="K77" s="20">
        <v>877514.36418348295</v>
      </c>
      <c r="L77" s="20">
        <v>720815.37057928951</v>
      </c>
      <c r="M77" s="20">
        <v>564116.37697509606</v>
      </c>
      <c r="N77" s="20">
        <v>407417.38337090285</v>
      </c>
      <c r="O77" s="20">
        <v>250718.38976670941</v>
      </c>
      <c r="P77" s="20">
        <v>94019.396162515972</v>
      </c>
      <c r="Q77" s="20">
        <v>-62679.59744167747</v>
      </c>
      <c r="R77" s="20">
        <v>-219378.59104587091</v>
      </c>
      <c r="S77" s="20">
        <v>-376077.58465006435</v>
      </c>
      <c r="T77" s="20">
        <v>-532776.57825425779</v>
      </c>
      <c r="U77" s="20">
        <v>-689475.57185845124</v>
      </c>
    </row>
    <row r="78" spans="2:21" x14ac:dyDescent="0.25">
      <c r="B78" s="20">
        <v>620</v>
      </c>
      <c r="I78" s="20">
        <v>590</v>
      </c>
      <c r="J78" s="20">
        <v>1031359.5478624469</v>
      </c>
      <c r="K78" s="20">
        <v>879689.02611796942</v>
      </c>
      <c r="L78" s="20">
        <v>728018.50437349197</v>
      </c>
      <c r="M78" s="20">
        <v>576347.98262901441</v>
      </c>
      <c r="N78" s="20">
        <v>424677.46088453708</v>
      </c>
      <c r="O78" s="20">
        <v>273006.93914005952</v>
      </c>
      <c r="P78" s="20">
        <v>121336.41739558196</v>
      </c>
      <c r="Q78" s="20">
        <v>-30334.104348895373</v>
      </c>
      <c r="R78" s="20">
        <v>-182004.62609337294</v>
      </c>
      <c r="S78" s="20">
        <v>-333675.14783785027</v>
      </c>
      <c r="T78" s="20">
        <v>-485345.66958232783</v>
      </c>
      <c r="U78" s="20">
        <v>-637016.19132680539</v>
      </c>
    </row>
    <row r="79" spans="2:21" x14ac:dyDescent="0.25">
      <c r="B79" s="20">
        <v>630</v>
      </c>
      <c r="I79" s="20">
        <v>600</v>
      </c>
      <c r="J79" s="20">
        <v>1028187.3899667513</v>
      </c>
      <c r="K79" s="20">
        <v>881303.47711435833</v>
      </c>
      <c r="L79" s="20">
        <v>734419.56426196522</v>
      </c>
      <c r="M79" s="20">
        <v>587535.65140957222</v>
      </c>
      <c r="N79" s="20">
        <v>440651.73855717899</v>
      </c>
      <c r="O79" s="20">
        <v>293767.825704786</v>
      </c>
      <c r="P79" s="20">
        <v>146883.912852393</v>
      </c>
      <c r="Q79" s="20">
        <v>0</v>
      </c>
      <c r="R79" s="20">
        <v>-146883.91285239323</v>
      </c>
      <c r="S79" s="20">
        <v>-293767.82570478623</v>
      </c>
      <c r="T79" s="20">
        <v>-440651.73855717923</v>
      </c>
      <c r="U79" s="20">
        <v>-587535.65140957222</v>
      </c>
    </row>
    <row r="80" spans="2:21" x14ac:dyDescent="0.25">
      <c r="B80" s="20">
        <v>640</v>
      </c>
    </row>
    <row r="81" spans="2:2" x14ac:dyDescent="0.25">
      <c r="B81" s="20">
        <v>650</v>
      </c>
    </row>
    <row r="82" spans="2:2" x14ac:dyDescent="0.25">
      <c r="B82" s="20">
        <v>660</v>
      </c>
    </row>
    <row r="83" spans="2:2" x14ac:dyDescent="0.25">
      <c r="B83" s="20">
        <v>670</v>
      </c>
    </row>
    <row r="84" spans="2:2" x14ac:dyDescent="0.25">
      <c r="B84" s="20">
        <v>680</v>
      </c>
    </row>
    <row r="85" spans="2:2" x14ac:dyDescent="0.25">
      <c r="B85" s="20">
        <v>690</v>
      </c>
    </row>
    <row r="86" spans="2:2" x14ac:dyDescent="0.25">
      <c r="B86" s="20">
        <v>700</v>
      </c>
    </row>
    <row r="87" spans="2:2" x14ac:dyDescent="0.25">
      <c r="B87" s="22"/>
    </row>
  </sheetData>
  <mergeCells count="2">
    <mergeCell ref="H44:H74"/>
    <mergeCell ref="J42:U42"/>
  </mergeCells>
  <conditionalFormatting sqref="C40:C76">
    <cfRule type="top10" dxfId="2" priority="3" rank="5"/>
    <cfRule type="top10" priority="4" rank="10"/>
  </conditionalFormatting>
  <conditionalFormatting sqref="J44:J79">
    <cfRule type="top10" dxfId="1" priority="2" rank="1"/>
  </conditionalFormatting>
  <conditionalFormatting sqref="K44:K79">
    <cfRule type="top10" dxfId="0" priority="1" rank="1"/>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4"/>
  <sheetViews>
    <sheetView topLeftCell="A7" workbookViewId="0">
      <selection activeCell="D22" sqref="D22"/>
    </sheetView>
  </sheetViews>
  <sheetFormatPr defaultRowHeight="15" x14ac:dyDescent="0.25"/>
  <cols>
    <col min="1" max="1" width="36.5703125" customWidth="1"/>
    <col min="2" max="2" width="12.140625" customWidth="1"/>
    <col min="3" max="3" width="22" customWidth="1"/>
    <col min="4" max="4" width="16.85546875" customWidth="1"/>
    <col min="5" max="6" width="26" customWidth="1"/>
    <col min="7" max="7" width="20.42578125" customWidth="1"/>
    <col min="8" max="8" width="18.28515625" customWidth="1"/>
  </cols>
  <sheetData>
    <row r="1" spans="1:8" ht="26.25" x14ac:dyDescent="0.4">
      <c r="A1" s="24" t="s">
        <v>47</v>
      </c>
      <c r="B1" s="25"/>
    </row>
    <row r="3" spans="1:8" x14ac:dyDescent="0.25">
      <c r="C3" s="4" t="s">
        <v>48</v>
      </c>
      <c r="D3" s="4" t="s">
        <v>49</v>
      </c>
      <c r="E3" s="4" t="s">
        <v>50</v>
      </c>
      <c r="F3" s="26"/>
    </row>
    <row r="4" spans="1:8" x14ac:dyDescent="0.25">
      <c r="C4" s="4">
        <v>1</v>
      </c>
      <c r="D4" s="4">
        <v>2017</v>
      </c>
      <c r="E4" s="9">
        <v>218.6</v>
      </c>
      <c r="F4" s="27"/>
    </row>
    <row r="5" spans="1:8" x14ac:dyDescent="0.25">
      <c r="C5" s="4">
        <v>2</v>
      </c>
      <c r="D5" s="4">
        <v>2018</v>
      </c>
      <c r="E5" s="9">
        <v>435</v>
      </c>
      <c r="F5" s="27"/>
    </row>
    <row r="6" spans="1:8" x14ac:dyDescent="0.25">
      <c r="C6" s="4">
        <v>3</v>
      </c>
      <c r="D6" s="4">
        <v>2019</v>
      </c>
      <c r="E6" s="9">
        <v>915</v>
      </c>
      <c r="F6" s="27"/>
    </row>
    <row r="7" spans="1:8" x14ac:dyDescent="0.25">
      <c r="C7" s="4">
        <v>4</v>
      </c>
      <c r="D7" s="4">
        <v>2020</v>
      </c>
      <c r="E7" s="9">
        <v>1825.9</v>
      </c>
      <c r="F7" s="27"/>
    </row>
    <row r="8" spans="1:8" x14ac:dyDescent="0.25">
      <c r="C8" s="4">
        <v>5</v>
      </c>
      <c r="D8" s="4">
        <v>2021</v>
      </c>
      <c r="E8" s="9">
        <v>4021.8</v>
      </c>
      <c r="F8" s="27"/>
    </row>
    <row r="10" spans="1:8" x14ac:dyDescent="0.25">
      <c r="C10" s="6" t="s">
        <v>55</v>
      </c>
      <c r="D10" s="6"/>
      <c r="E10" s="6" t="s">
        <v>56</v>
      </c>
    </row>
    <row r="11" spans="1:8" x14ac:dyDescent="0.25">
      <c r="C11" t="s">
        <v>57</v>
      </c>
      <c r="D11" s="28">
        <v>103.5936</v>
      </c>
      <c r="E11" t="s">
        <v>57</v>
      </c>
      <c r="F11" s="28">
        <v>170.97</v>
      </c>
    </row>
    <row r="12" spans="1:8" x14ac:dyDescent="0.25">
      <c r="C12" t="s">
        <v>58</v>
      </c>
      <c r="D12" s="28">
        <v>0.72589999999999999</v>
      </c>
      <c r="E12" t="s">
        <v>58</v>
      </c>
      <c r="F12" s="28">
        <v>1.7511000000000001</v>
      </c>
    </row>
    <row r="16" spans="1:8" x14ac:dyDescent="0.25">
      <c r="C16" s="32" t="s">
        <v>51</v>
      </c>
      <c r="D16" s="32"/>
      <c r="E16" s="32" t="s">
        <v>53</v>
      </c>
      <c r="F16" s="32"/>
      <c r="G16" s="32" t="s">
        <v>24</v>
      </c>
      <c r="H16" s="32"/>
    </row>
    <row r="17" spans="3:9" x14ac:dyDescent="0.25">
      <c r="C17" s="4" t="s">
        <v>48</v>
      </c>
      <c r="D17" s="4" t="s">
        <v>52</v>
      </c>
      <c r="E17" s="4" t="s">
        <v>54</v>
      </c>
      <c r="F17" s="4" t="s">
        <v>10</v>
      </c>
      <c r="G17" s="4" t="s">
        <v>54</v>
      </c>
      <c r="H17" s="4" t="s">
        <v>10</v>
      </c>
    </row>
    <row r="18" spans="3:9" x14ac:dyDescent="0.25">
      <c r="C18" s="4">
        <v>1</v>
      </c>
      <c r="D18" s="4">
        <v>218.6</v>
      </c>
      <c r="E18" s="4">
        <f>$D$11*EXP($D$12*C18)</f>
        <v>214.08551796502749</v>
      </c>
      <c r="F18" s="4">
        <f>$F$11*C18^$F$12</f>
        <v>170.97</v>
      </c>
      <c r="G18" s="29">
        <f>ABS(E18-D18)/D18</f>
        <v>2.0651793389627183E-2</v>
      </c>
      <c r="H18" s="29">
        <f>ABS(F18-D18)/D18</f>
        <v>0.2178865507776761</v>
      </c>
    </row>
    <row r="19" spans="3:9" x14ac:dyDescent="0.25">
      <c r="C19" s="4">
        <v>2</v>
      </c>
      <c r="D19" s="4">
        <v>435</v>
      </c>
      <c r="E19" s="4">
        <f t="shared" ref="E19:E24" si="0">$D$11*EXP($D$12*C19)</f>
        <v>442.42703219459605</v>
      </c>
      <c r="F19" s="4">
        <f t="shared" ref="F19:F24" si="1">$F$11*C19^$F$12</f>
        <v>575.51087833709835</v>
      </c>
      <c r="G19" s="29">
        <f t="shared" ref="G19:G22" si="2">ABS((E19-D19)/D19)</f>
        <v>1.707363722895644E-2</v>
      </c>
      <c r="H19" s="29">
        <f t="shared" ref="H19:H22" si="3">ABS(F19-D19)/D19</f>
        <v>0.32301351341861689</v>
      </c>
    </row>
    <row r="20" spans="3:9" x14ac:dyDescent="0.25">
      <c r="C20" s="4">
        <v>3</v>
      </c>
      <c r="D20" s="4">
        <v>915</v>
      </c>
      <c r="E20" s="4">
        <f t="shared" si="0"/>
        <v>914.31536648123028</v>
      </c>
      <c r="F20" s="4">
        <f t="shared" si="1"/>
        <v>1170.5957441095538</v>
      </c>
      <c r="G20" s="29">
        <f t="shared" si="2"/>
        <v>7.4823335384668302E-4</v>
      </c>
      <c r="H20" s="29">
        <f t="shared" si="3"/>
        <v>0.2793396110486927</v>
      </c>
    </row>
    <row r="21" spans="3:9" x14ac:dyDescent="0.25">
      <c r="C21" s="4">
        <v>4</v>
      </c>
      <c r="D21" s="4">
        <v>1825.9</v>
      </c>
      <c r="E21" s="4">
        <f t="shared" si="0"/>
        <v>1889.5151709808154</v>
      </c>
      <c r="F21" s="4">
        <f t="shared" si="1"/>
        <v>1937.2566595562869</v>
      </c>
      <c r="G21" s="29">
        <f t="shared" si="2"/>
        <v>3.484044634471508E-2</v>
      </c>
      <c r="H21" s="29">
        <f t="shared" si="3"/>
        <v>6.0987271787220979E-2</v>
      </c>
    </row>
    <row r="22" spans="3:9" x14ac:dyDescent="0.25">
      <c r="C22" s="4">
        <v>5</v>
      </c>
      <c r="D22" s="4">
        <v>4021.8</v>
      </c>
      <c r="E22" s="4">
        <f t="shared" si="0"/>
        <v>3904.8535245633461</v>
      </c>
      <c r="F22" s="4">
        <f t="shared" si="1"/>
        <v>2863.4281246022297</v>
      </c>
      <c r="G22" s="29">
        <f t="shared" si="2"/>
        <v>2.9078142979922932E-2</v>
      </c>
      <c r="H22" s="29">
        <f t="shared" si="3"/>
        <v>0.28802324217956399</v>
      </c>
    </row>
    <row r="23" spans="3:9" x14ac:dyDescent="0.25">
      <c r="C23" s="4">
        <v>6</v>
      </c>
      <c r="D23" s="4"/>
      <c r="E23" s="4">
        <f t="shared" si="0"/>
        <v>8069.7320045225442</v>
      </c>
      <c r="F23" s="4">
        <f t="shared" si="1"/>
        <v>3940.4023212853626</v>
      </c>
      <c r="G23" s="30">
        <f>AVERAGE(G18:G22)</f>
        <v>2.0478450659413665E-2</v>
      </c>
      <c r="H23" s="30">
        <f>AVERAGE(H18:H22)</f>
        <v>0.23385003784235411</v>
      </c>
      <c r="I23" t="s">
        <v>59</v>
      </c>
    </row>
    <row r="24" spans="3:9" x14ac:dyDescent="0.25">
      <c r="C24" s="40">
        <v>7</v>
      </c>
      <c r="D24" s="4"/>
      <c r="E24" s="40">
        <f t="shared" si="0"/>
        <v>16676.829032171572</v>
      </c>
      <c r="F24" s="40">
        <f t="shared" si="1"/>
        <v>5161.4424527966221</v>
      </c>
    </row>
  </sheetData>
  <mergeCells count="3">
    <mergeCell ref="C16:D16"/>
    <mergeCell ref="E16:F16"/>
    <mergeCell ref="G16:H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30"/>
  <sheetViews>
    <sheetView tabSelected="1" workbookViewId="0">
      <selection activeCell="A15" sqref="A15"/>
    </sheetView>
  </sheetViews>
  <sheetFormatPr defaultRowHeight="15" x14ac:dyDescent="0.25"/>
  <cols>
    <col min="1" max="1" width="25.140625" customWidth="1"/>
    <col min="3" max="3" width="17.85546875" customWidth="1"/>
    <col min="5" max="5" width="12.42578125" bestFit="1" customWidth="1"/>
    <col min="6" max="6" width="19.140625" bestFit="1" customWidth="1"/>
  </cols>
  <sheetData>
    <row r="1" spans="1:7" ht="23.25" x14ac:dyDescent="0.35">
      <c r="A1" s="33" t="s">
        <v>45</v>
      </c>
    </row>
    <row r="3" spans="1:7" ht="15.75" x14ac:dyDescent="0.25">
      <c r="A3" s="34" t="s">
        <v>60</v>
      </c>
    </row>
    <row r="4" spans="1:7" x14ac:dyDescent="0.25">
      <c r="A4" t="s">
        <v>46</v>
      </c>
      <c r="B4" s="3">
        <v>9.3000000000000007</v>
      </c>
      <c r="C4" t="s">
        <v>64</v>
      </c>
      <c r="E4" s="32" t="s">
        <v>68</v>
      </c>
      <c r="F4" s="32"/>
      <c r="G4" s="4"/>
    </row>
    <row r="5" spans="1:7" x14ac:dyDescent="0.25">
      <c r="E5" s="4" t="s">
        <v>69</v>
      </c>
      <c r="F5" s="4" t="s">
        <v>71</v>
      </c>
      <c r="G5" s="4"/>
    </row>
    <row r="6" spans="1:7" ht="15.75" x14ac:dyDescent="0.25">
      <c r="A6" s="34" t="s">
        <v>61</v>
      </c>
      <c r="B6">
        <v>20</v>
      </c>
      <c r="C6" t="s">
        <v>62</v>
      </c>
      <c r="E6" s="4">
        <v>1</v>
      </c>
      <c r="F6" s="37">
        <v>1.2</v>
      </c>
      <c r="G6" s="4"/>
    </row>
    <row r="7" spans="1:7" x14ac:dyDescent="0.25">
      <c r="E7" s="4">
        <v>2</v>
      </c>
      <c r="F7" s="37">
        <f>F6*(1+$B$11)</f>
        <v>1.32</v>
      </c>
      <c r="G7" s="4" t="s">
        <v>74</v>
      </c>
    </row>
    <row r="8" spans="1:7" ht="15.75" x14ac:dyDescent="0.25">
      <c r="A8" s="34" t="s">
        <v>1</v>
      </c>
      <c r="E8" s="4">
        <v>3</v>
      </c>
      <c r="F8" s="37">
        <f t="shared" ref="F8:F13" si="0">F7*(1+$B$11)</f>
        <v>1.4520000000000002</v>
      </c>
      <c r="G8" s="4"/>
    </row>
    <row r="9" spans="1:7" x14ac:dyDescent="0.25">
      <c r="A9" t="s">
        <v>63</v>
      </c>
      <c r="B9" s="3">
        <v>1.2</v>
      </c>
      <c r="C9" t="s">
        <v>64</v>
      </c>
      <c r="E9" s="4">
        <v>4</v>
      </c>
      <c r="F9" s="37">
        <f t="shared" si="0"/>
        <v>1.5972000000000004</v>
      </c>
      <c r="G9" s="4"/>
    </row>
    <row r="10" spans="1:7" ht="15.75" x14ac:dyDescent="0.25">
      <c r="A10" s="35" t="s">
        <v>65</v>
      </c>
      <c r="B10">
        <v>8</v>
      </c>
      <c r="E10" s="4">
        <v>5</v>
      </c>
      <c r="F10" s="37">
        <f t="shared" si="0"/>
        <v>1.7569200000000005</v>
      </c>
      <c r="G10" s="4"/>
    </row>
    <row r="11" spans="1:7" x14ac:dyDescent="0.25">
      <c r="A11" t="s">
        <v>66</v>
      </c>
      <c r="B11" s="36">
        <v>0.1</v>
      </c>
      <c r="E11" s="4">
        <v>6</v>
      </c>
      <c r="F11" s="37">
        <f t="shared" si="0"/>
        <v>1.9326120000000007</v>
      </c>
      <c r="G11" s="4"/>
    </row>
    <row r="12" spans="1:7" x14ac:dyDescent="0.25">
      <c r="A12" t="s">
        <v>67</v>
      </c>
      <c r="B12" s="36">
        <v>0.05</v>
      </c>
      <c r="E12" s="4">
        <v>7</v>
      </c>
      <c r="F12" s="37">
        <f t="shared" si="0"/>
        <v>2.1258732000000009</v>
      </c>
      <c r="G12" s="4"/>
    </row>
    <row r="13" spans="1:7" x14ac:dyDescent="0.25">
      <c r="A13" t="s">
        <v>70</v>
      </c>
      <c r="B13" s="36">
        <v>0.12</v>
      </c>
      <c r="E13" s="4">
        <v>8</v>
      </c>
      <c r="F13" s="37">
        <f>F12*(1+$B$11)</f>
        <v>2.3384605200000013</v>
      </c>
      <c r="G13" s="4"/>
    </row>
    <row r="14" spans="1:7" x14ac:dyDescent="0.25">
      <c r="A14" t="s">
        <v>72</v>
      </c>
      <c r="B14" s="38">
        <f>NPV(B13,F6:F30)</f>
        <v>13.010911383858367</v>
      </c>
      <c r="E14" s="4">
        <v>9</v>
      </c>
      <c r="F14" s="37">
        <f>F13*(1-$B$12)</f>
        <v>2.221537494000001</v>
      </c>
      <c r="G14" s="4" t="s">
        <v>75</v>
      </c>
    </row>
    <row r="15" spans="1:7" x14ac:dyDescent="0.25">
      <c r="A15" s="39" t="s">
        <v>73</v>
      </c>
      <c r="B15" s="38">
        <f>B14-B4</f>
        <v>3.7109113838583667</v>
      </c>
      <c r="E15" s="4">
        <v>10</v>
      </c>
      <c r="F15" s="37">
        <f t="shared" ref="F15:F30" si="1">F14*(1-$B$12)</f>
        <v>2.1104606193000008</v>
      </c>
      <c r="G15" s="4"/>
    </row>
    <row r="16" spans="1:7" x14ac:dyDescent="0.25">
      <c r="E16" s="4">
        <v>11</v>
      </c>
      <c r="F16" s="37">
        <f t="shared" si="1"/>
        <v>2.0049375883350007</v>
      </c>
      <c r="G16" s="4"/>
    </row>
    <row r="17" spans="1:7" x14ac:dyDescent="0.25">
      <c r="A17" s="6" t="s">
        <v>76</v>
      </c>
      <c r="E17" s="4">
        <v>12</v>
      </c>
      <c r="F17" s="37">
        <f t="shared" si="1"/>
        <v>1.9046907089182505</v>
      </c>
      <c r="G17" s="4"/>
    </row>
    <row r="18" spans="1:7" x14ac:dyDescent="0.25">
      <c r="E18" s="4">
        <v>13</v>
      </c>
      <c r="F18" s="37">
        <f t="shared" si="1"/>
        <v>1.809456173472338</v>
      </c>
      <c r="G18" s="4"/>
    </row>
    <row r="19" spans="1:7" x14ac:dyDescent="0.25">
      <c r="A19" s="6" t="s">
        <v>77</v>
      </c>
      <c r="E19" s="4">
        <v>14</v>
      </c>
      <c r="F19" s="37">
        <f t="shared" si="1"/>
        <v>1.7189833647987209</v>
      </c>
      <c r="G19" s="4"/>
    </row>
    <row r="20" spans="1:7" x14ac:dyDescent="0.25">
      <c r="E20" s="4">
        <v>15</v>
      </c>
      <c r="F20" s="37">
        <f t="shared" si="1"/>
        <v>1.6330341965587849</v>
      </c>
      <c r="G20" s="4"/>
    </row>
    <row r="21" spans="1:7" x14ac:dyDescent="0.25">
      <c r="E21" s="4">
        <v>16</v>
      </c>
      <c r="F21" s="37">
        <f t="shared" si="1"/>
        <v>1.5513824867308457</v>
      </c>
      <c r="G21" s="4"/>
    </row>
    <row r="22" spans="1:7" x14ac:dyDescent="0.25">
      <c r="E22" s="4">
        <v>17</v>
      </c>
      <c r="F22" s="37">
        <f t="shared" si="1"/>
        <v>1.4738133623943033</v>
      </c>
      <c r="G22" s="4"/>
    </row>
    <row r="23" spans="1:7" x14ac:dyDescent="0.25">
      <c r="E23" s="4">
        <v>18</v>
      </c>
      <c r="F23" s="37">
        <f t="shared" si="1"/>
        <v>1.4001226942745881</v>
      </c>
      <c r="G23" s="4"/>
    </row>
    <row r="24" spans="1:7" x14ac:dyDescent="0.25">
      <c r="E24" s="4">
        <v>19</v>
      </c>
      <c r="F24" s="37">
        <f t="shared" si="1"/>
        <v>1.3301165595608586</v>
      </c>
      <c r="G24" s="4"/>
    </row>
    <row r="25" spans="1:7" x14ac:dyDescent="0.25">
      <c r="E25" s="4">
        <v>20</v>
      </c>
      <c r="F25" s="37">
        <f t="shared" si="1"/>
        <v>1.2636107315828156</v>
      </c>
      <c r="G25" s="4"/>
    </row>
    <row r="26" spans="1:7" x14ac:dyDescent="0.25">
      <c r="E26" s="40">
        <v>21</v>
      </c>
      <c r="F26" s="37">
        <f t="shared" si="1"/>
        <v>1.2004301950036746</v>
      </c>
      <c r="G26" s="4"/>
    </row>
    <row r="27" spans="1:7" x14ac:dyDescent="0.25">
      <c r="E27" s="40">
        <v>22</v>
      </c>
      <c r="F27" s="37">
        <f t="shared" si="1"/>
        <v>1.1404086852534909</v>
      </c>
      <c r="G27" s="4"/>
    </row>
    <row r="28" spans="1:7" x14ac:dyDescent="0.25">
      <c r="E28" s="40">
        <v>23</v>
      </c>
      <c r="F28" s="37">
        <f t="shared" si="1"/>
        <v>1.0833882509908164</v>
      </c>
      <c r="G28" s="4"/>
    </row>
    <row r="29" spans="1:7" x14ac:dyDescent="0.25">
      <c r="E29" s="40">
        <v>24</v>
      </c>
      <c r="F29" s="37">
        <f t="shared" si="1"/>
        <v>1.0292188384412755</v>
      </c>
      <c r="G29" s="4"/>
    </row>
    <row r="30" spans="1:7" x14ac:dyDescent="0.25">
      <c r="E30" s="40">
        <v>25</v>
      </c>
      <c r="F30" s="37">
        <f t="shared" si="1"/>
        <v>0.97775789651921163</v>
      </c>
      <c r="G30" s="4"/>
    </row>
  </sheetData>
  <mergeCells count="1">
    <mergeCell ref="E4: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CASE 1</vt:lpstr>
      <vt:lpstr>BUSINESS CASE 2</vt:lpstr>
      <vt:lpstr>BUSINESS CASE 3 NPV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MBOGO ANGEL ALFRED</dc:creator>
  <cp:lastModifiedBy>MBOGO ANGEL ALFRED</cp:lastModifiedBy>
  <dcterms:created xsi:type="dcterms:W3CDTF">2024-07-30T06:37:00Z</dcterms:created>
  <dcterms:modified xsi:type="dcterms:W3CDTF">2024-09-21T12:34:48Z</dcterms:modified>
</cp:coreProperties>
</file>