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projects\TAMASA\data\"/>
    </mc:Choice>
  </mc:AlternateContent>
  <xr:revisionPtr revIDLastSave="0" documentId="10_ncr:100000_{03783A82-6A91-4801-92D3-4DE8E19493F5}" xr6:coauthVersionLast="31" xr6:coauthVersionMax="31" xr10:uidLastSave="{00000000-0000-0000-0000-000000000000}"/>
  <bookViews>
    <workbookView xWindow="0" yWindow="0" windowWidth="28665" windowHeight="3405" activeTab="3" xr2:uid="{00000000-000D-0000-FFFF-FFFF00000000}"/>
  </bookViews>
  <sheets>
    <sheet name="labour requirements" sheetId="1" r:id="rId1"/>
    <sheet name="costs" sheetId="2" r:id="rId2"/>
    <sheet name="extra ref" sheetId="3" r:id="rId3"/>
    <sheet name="Montt2019" sheetId="4"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2" l="1"/>
  <c r="R23" i="2"/>
  <c r="AE19" i="1"/>
  <c r="AE18" i="1"/>
  <c r="O18" i="1"/>
  <c r="H17" i="2"/>
  <c r="J17" i="2"/>
  <c r="F17" i="2"/>
  <c r="W17" i="2"/>
  <c r="T17" i="2"/>
  <c r="N14" i="1"/>
  <c r="I14" i="2" l="1"/>
  <c r="F14" i="2"/>
  <c r="S8" i="1"/>
  <c r="T8" i="1"/>
  <c r="AI12" i="2"/>
  <c r="AI11" i="2"/>
  <c r="AH12" i="2"/>
  <c r="AH11" i="2"/>
  <c r="T10" i="2"/>
  <c r="W10" i="2"/>
  <c r="H10" i="2"/>
  <c r="F10" i="2"/>
  <c r="AI9" i="2" l="1"/>
  <c r="AH9" i="2"/>
  <c r="AI8" i="2"/>
  <c r="AH8" i="2"/>
  <c r="AI7" i="2"/>
  <c r="AH7" i="2"/>
  <c r="AI6" i="2"/>
  <c r="AH6" i="2"/>
  <c r="X7" i="1"/>
  <c r="X6" i="1"/>
  <c r="X5" i="1"/>
  <c r="F5" i="1" l="1"/>
  <c r="J4" i="2" l="1"/>
  <c r="H4" i="2"/>
  <c r="I4" i="2"/>
  <c r="F4" i="2"/>
  <c r="T3" i="1"/>
  <c r="S3" i="1"/>
  <c r="R3" i="1"/>
  <c r="F3"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Ravensbergen, Paul</author>
  </authors>
  <commentList>
    <comment ref="F5" authorId="0" shapeId="0" xr:uid="{00000000-0006-0000-0000-000001000000}">
      <text>
        <r>
          <rPr>
            <b/>
            <sz val="9"/>
            <color indexed="81"/>
            <rFont val="Tahoma"/>
            <charset val="1"/>
          </rPr>
          <t>Ravensbergen, Paul:</t>
        </r>
        <r>
          <rPr>
            <sz val="9"/>
            <color indexed="81"/>
            <rFont val="Tahoma"/>
            <charset val="1"/>
          </rPr>
          <t xml:space="preserve">
sum of three weeding moment, includes labour to apply urea, unfertilized maize required two days less for this activity</t>
        </r>
      </text>
    </comment>
    <comment ref="J5" authorId="0" shapeId="0" xr:uid="{00000000-0006-0000-0000-000002000000}">
      <text>
        <r>
          <rPr>
            <b/>
            <sz val="9"/>
            <color indexed="81"/>
            <rFont val="Tahoma"/>
            <charset val="1"/>
          </rPr>
          <t>Ravensbergen, Paul:</t>
        </r>
        <r>
          <rPr>
            <sz val="9"/>
            <color indexed="81"/>
            <rFont val="Tahoma"/>
            <charset val="1"/>
          </rPr>
          <t xml:space="preserve">
includes labour required to apply TSP</t>
        </r>
      </text>
    </comment>
    <comment ref="X5" authorId="0" shapeId="0" xr:uid="{00000000-0006-0000-0000-000003000000}">
      <text>
        <r>
          <rPr>
            <b/>
            <sz val="9"/>
            <color indexed="81"/>
            <rFont val="Tahoma"/>
            <charset val="1"/>
          </rPr>
          <t>Ravensbergen, Paul:</t>
        </r>
        <r>
          <rPr>
            <sz val="9"/>
            <color indexed="81"/>
            <rFont val="Tahoma"/>
            <charset val="1"/>
          </rPr>
          <t xml:space="preserve">
three weeding moments</t>
        </r>
      </text>
    </comment>
    <comment ref="S8" authorId="0" shapeId="0" xr:uid="{00000000-0006-0000-0000-000004000000}">
      <text>
        <r>
          <rPr>
            <b/>
            <sz val="9"/>
            <color indexed="81"/>
            <rFont val="Tahoma"/>
            <charset val="1"/>
          </rPr>
          <t>Ravensbergen, Paul:</t>
        </r>
        <r>
          <rPr>
            <sz val="9"/>
            <color indexed="81"/>
            <rFont val="Tahoma"/>
            <charset val="1"/>
          </rPr>
          <t xml:space="preserve">
calculated as the extra labour that is needed compared to control treatment</t>
        </r>
      </text>
    </comment>
    <comment ref="T8" authorId="0" shapeId="0" xr:uid="{00000000-0006-0000-0000-000005000000}">
      <text>
        <r>
          <rPr>
            <b/>
            <sz val="9"/>
            <color indexed="81"/>
            <rFont val="Tahoma"/>
            <charset val="1"/>
          </rPr>
          <t>Ravensbergen, Paul:</t>
        </r>
        <r>
          <rPr>
            <sz val="9"/>
            <color indexed="81"/>
            <rFont val="Tahoma"/>
            <charset val="1"/>
          </rPr>
          <t xml:space="preserve">
calculated as the extra labour that is needed compared to control treatment</t>
        </r>
      </text>
    </comment>
    <comment ref="K9" authorId="0" shapeId="0" xr:uid="{00000000-0006-0000-0000-000006000000}">
      <text>
        <r>
          <rPr>
            <b/>
            <sz val="9"/>
            <color indexed="81"/>
            <rFont val="Tahoma"/>
            <charset val="1"/>
          </rPr>
          <t>Ravensbergen, Paul:</t>
        </r>
        <r>
          <rPr>
            <sz val="9"/>
            <color indexed="81"/>
            <rFont val="Tahoma"/>
            <charset val="1"/>
          </rPr>
          <t xml:space="preserve">
±5
see comments. I think values are given per ha, but I am not sure. Same applies to other values in this paper</t>
        </r>
      </text>
    </comment>
    <comment ref="M9" authorId="0" shapeId="0" xr:uid="{00000000-0006-0000-0000-000007000000}">
      <text>
        <r>
          <rPr>
            <b/>
            <sz val="9"/>
            <color indexed="81"/>
            <rFont val="Tahoma"/>
            <charset val="1"/>
          </rPr>
          <t>Ravensbergen, Paul:</t>
        </r>
        <r>
          <rPr>
            <sz val="9"/>
            <color indexed="81"/>
            <rFont val="Tahoma"/>
            <charset val="1"/>
          </rPr>
          <t xml:space="preserve">
±5
</t>
        </r>
      </text>
    </comment>
    <comment ref="Y9" authorId="0" shapeId="0" xr:uid="{00000000-0006-0000-0000-000008000000}">
      <text>
        <r>
          <rPr>
            <b/>
            <sz val="9"/>
            <color indexed="81"/>
            <rFont val="Tahoma"/>
            <charset val="1"/>
          </rPr>
          <t>Ravensbergen, Paul:</t>
        </r>
        <r>
          <rPr>
            <sz val="9"/>
            <color indexed="81"/>
            <rFont val="Tahoma"/>
            <charset val="1"/>
          </rPr>
          <t xml:space="preserve">
±8</t>
        </r>
      </text>
    </comment>
    <comment ref="AC9" authorId="0" shapeId="0" xr:uid="{00000000-0006-0000-0000-000009000000}">
      <text>
        <r>
          <rPr>
            <b/>
            <sz val="9"/>
            <color indexed="81"/>
            <rFont val="Tahoma"/>
            <charset val="1"/>
          </rPr>
          <t>Ravensbergen, Paul:</t>
        </r>
        <r>
          <rPr>
            <sz val="9"/>
            <color indexed="81"/>
            <rFont val="Tahoma"/>
            <charset val="1"/>
          </rPr>
          <t xml:space="preserve">
±8</t>
        </r>
      </text>
    </comment>
    <comment ref="AD9" authorId="0" shapeId="0" xr:uid="{00000000-0006-0000-0000-00000A000000}">
      <text>
        <r>
          <rPr>
            <b/>
            <sz val="9"/>
            <color indexed="81"/>
            <rFont val="Tahoma"/>
            <charset val="1"/>
          </rPr>
          <t>Ravensbergen, Paul:</t>
        </r>
        <r>
          <rPr>
            <sz val="9"/>
            <color indexed="81"/>
            <rFont val="Tahoma"/>
            <charset val="1"/>
          </rPr>
          <t xml:space="preserve">
±3</t>
        </r>
      </text>
    </comment>
    <comment ref="V10" authorId="0" shapeId="0" xr:uid="{00000000-0006-0000-0000-00000B000000}">
      <text>
        <r>
          <rPr>
            <b/>
            <sz val="9"/>
            <color indexed="81"/>
            <rFont val="Tahoma"/>
            <charset val="1"/>
          </rPr>
          <t>Ravensbergen, Paul:</t>
        </r>
        <r>
          <rPr>
            <sz val="9"/>
            <color indexed="81"/>
            <rFont val="Tahoma"/>
            <charset val="1"/>
          </rPr>
          <t xml:space="preserve">
pigeonpea 12; cowpea 10
</t>
        </r>
      </text>
    </comment>
    <comment ref="Y10" authorId="0" shapeId="0" xr:uid="{00000000-0006-0000-0000-00000C000000}">
      <text>
        <r>
          <rPr>
            <b/>
            <sz val="9"/>
            <color indexed="81"/>
            <rFont val="Tahoma"/>
            <charset val="1"/>
          </rPr>
          <t>Ravensbergen, Paul:</t>
        </r>
        <r>
          <rPr>
            <sz val="9"/>
            <color indexed="81"/>
            <rFont val="Tahoma"/>
            <charset val="1"/>
          </rPr>
          <t xml:space="preserve">
pigeonpea 11±7; cowpea 10±3</t>
        </r>
      </text>
    </comment>
    <comment ref="AC10" authorId="0" shapeId="0" xr:uid="{00000000-0006-0000-0000-00000D000000}">
      <text>
        <r>
          <rPr>
            <b/>
            <sz val="9"/>
            <color indexed="81"/>
            <rFont val="Tahoma"/>
            <charset val="1"/>
          </rPr>
          <t>Ravensbergen, Paul:</t>
        </r>
        <r>
          <rPr>
            <sz val="9"/>
            <color indexed="81"/>
            <rFont val="Tahoma"/>
            <charset val="1"/>
          </rPr>
          <t xml:space="preserve">
pigeonpea 17±10; cowpea 15±5</t>
        </r>
      </text>
    </comment>
    <comment ref="AD10" authorId="0" shapeId="0" xr:uid="{00000000-0006-0000-0000-00000E000000}">
      <text>
        <r>
          <rPr>
            <b/>
            <sz val="9"/>
            <color indexed="81"/>
            <rFont val="Tahoma"/>
            <charset val="1"/>
          </rPr>
          <t>Ravensbergen, Paul:</t>
        </r>
        <r>
          <rPr>
            <sz val="9"/>
            <color indexed="81"/>
            <rFont val="Tahoma"/>
            <charset val="1"/>
          </rPr>
          <t xml:space="preserve">
±7
</t>
        </r>
      </text>
    </comment>
    <comment ref="V11" authorId="0" shapeId="0" xr:uid="{00000000-0006-0000-0000-00000F000000}">
      <text>
        <r>
          <rPr>
            <b/>
            <sz val="9"/>
            <color indexed="81"/>
            <rFont val="Tahoma"/>
            <charset val="1"/>
          </rPr>
          <t>Ravensbergen, Paul:</t>
        </r>
        <r>
          <rPr>
            <sz val="9"/>
            <color indexed="81"/>
            <rFont val="Tahoma"/>
            <charset val="1"/>
          </rPr>
          <t xml:space="preserve">
pigeonpea 6; maize 12</t>
        </r>
      </text>
    </comment>
    <comment ref="Y11" authorId="0" shapeId="0" xr:uid="{00000000-0006-0000-0000-000010000000}">
      <text>
        <r>
          <rPr>
            <b/>
            <sz val="9"/>
            <color indexed="81"/>
            <rFont val="Tahoma"/>
            <charset val="1"/>
          </rPr>
          <t>Ravensbergen, Paul:</t>
        </r>
        <r>
          <rPr>
            <sz val="9"/>
            <color indexed="81"/>
            <rFont val="Tahoma"/>
            <charset val="1"/>
          </rPr>
          <t xml:space="preserve">
pigeonpea 8±2; maize 27±5</t>
        </r>
      </text>
    </comment>
    <comment ref="AC11" authorId="0" shapeId="0" xr:uid="{00000000-0006-0000-0000-000011000000}">
      <text>
        <r>
          <rPr>
            <b/>
            <sz val="9"/>
            <color indexed="81"/>
            <rFont val="Tahoma"/>
            <charset val="1"/>
          </rPr>
          <t>Ravensbergen, Paul:</t>
        </r>
        <r>
          <rPr>
            <sz val="9"/>
            <color indexed="81"/>
            <rFont val="Tahoma"/>
            <charset val="1"/>
          </rPr>
          <t xml:space="preserve">
pigeonpea 13±3; maize 21±4</t>
        </r>
      </text>
    </comment>
    <comment ref="AD11" authorId="0" shapeId="0" xr:uid="{00000000-0006-0000-0000-000012000000}">
      <text>
        <r>
          <rPr>
            <b/>
            <sz val="9"/>
            <color indexed="81"/>
            <rFont val="Tahoma"/>
            <charset val="1"/>
          </rPr>
          <t>Ravensbergen, Paul:</t>
        </r>
        <r>
          <rPr>
            <sz val="9"/>
            <color indexed="81"/>
            <rFont val="Tahoma"/>
            <charset val="1"/>
          </rPr>
          <t xml:space="preserve">
±2
</t>
        </r>
      </text>
    </comment>
    <comment ref="V12" authorId="0" shapeId="0" xr:uid="{00000000-0006-0000-0000-000013000000}">
      <text>
        <r>
          <rPr>
            <b/>
            <sz val="9"/>
            <color indexed="81"/>
            <rFont val="Tahoma"/>
            <charset val="1"/>
          </rPr>
          <t>Ravensbergen, Paul:</t>
        </r>
        <r>
          <rPr>
            <sz val="9"/>
            <color indexed="81"/>
            <rFont val="Tahoma"/>
            <charset val="1"/>
          </rPr>
          <t xml:space="preserve">
sowing maize 12 planting trees 21</t>
        </r>
      </text>
    </comment>
    <comment ref="Y12" authorId="0" shapeId="0" xr:uid="{00000000-0006-0000-0000-000014000000}">
      <text>
        <r>
          <rPr>
            <b/>
            <sz val="9"/>
            <color indexed="81"/>
            <rFont val="Tahoma"/>
            <charset val="1"/>
          </rPr>
          <t>Ravensbergen, Paul:</t>
        </r>
        <r>
          <rPr>
            <sz val="9"/>
            <color indexed="81"/>
            <rFont val="Tahoma"/>
            <charset val="1"/>
          </rPr>
          <t xml:space="preserve">
±9</t>
        </r>
      </text>
    </comment>
    <comment ref="AC12" authorId="0" shapeId="0" xr:uid="{00000000-0006-0000-0000-000015000000}">
      <text>
        <r>
          <rPr>
            <b/>
            <sz val="9"/>
            <color indexed="81"/>
            <rFont val="Tahoma"/>
            <charset val="1"/>
          </rPr>
          <t>Ravensbergen, Paul:</t>
        </r>
        <r>
          <rPr>
            <sz val="9"/>
            <color indexed="81"/>
            <rFont val="Tahoma"/>
            <charset val="1"/>
          </rPr>
          <t xml:space="preserve">
±9</t>
        </r>
      </text>
    </comment>
    <comment ref="V13" authorId="0" shapeId="0" xr:uid="{00000000-0006-0000-0000-000016000000}">
      <text>
        <r>
          <rPr>
            <b/>
            <sz val="9"/>
            <color indexed="81"/>
            <rFont val="Tahoma"/>
            <charset val="1"/>
          </rPr>
          <t>Ravensbergen, Paul:</t>
        </r>
        <r>
          <rPr>
            <sz val="9"/>
            <color indexed="81"/>
            <rFont val="Tahoma"/>
            <charset val="1"/>
          </rPr>
          <t xml:space="preserve">
sowing maize 12 planting trees 30</t>
        </r>
      </text>
    </comment>
    <comment ref="Y13" authorId="0" shapeId="0" xr:uid="{00000000-0006-0000-0000-000017000000}">
      <text>
        <r>
          <rPr>
            <b/>
            <sz val="9"/>
            <color indexed="81"/>
            <rFont val="Tahoma"/>
            <charset val="1"/>
          </rPr>
          <t>Ravensbergen, Paul:</t>
        </r>
        <r>
          <rPr>
            <sz val="9"/>
            <color indexed="81"/>
            <rFont val="Tahoma"/>
            <charset val="1"/>
          </rPr>
          <t xml:space="preserve">
±6</t>
        </r>
      </text>
    </comment>
    <comment ref="AC13" authorId="0" shapeId="0" xr:uid="{00000000-0006-0000-0000-000018000000}">
      <text>
        <r>
          <rPr>
            <b/>
            <sz val="9"/>
            <color indexed="81"/>
            <rFont val="Tahoma"/>
            <charset val="1"/>
          </rPr>
          <t>Ravensbergen, Paul:</t>
        </r>
        <r>
          <rPr>
            <sz val="9"/>
            <color indexed="81"/>
            <rFont val="Tahoma"/>
            <charset val="1"/>
          </rPr>
          <t xml:space="preserve">
±6</t>
        </r>
      </text>
    </comment>
    <comment ref="AC14" authorId="0" shapeId="0" xr:uid="{00000000-0006-0000-0000-000019000000}">
      <text>
        <r>
          <rPr>
            <b/>
            <sz val="9"/>
            <color indexed="81"/>
            <rFont val="Tahoma"/>
            <charset val="1"/>
          </rPr>
          <t>Ravensbergen, Paul:</t>
        </r>
        <r>
          <rPr>
            <sz val="9"/>
            <color indexed="81"/>
            <rFont val="Tahoma"/>
            <charset val="1"/>
          </rPr>
          <t xml:space="preserve">
values are for plucking and shelling</t>
        </r>
      </text>
    </comment>
    <comment ref="O18" authorId="0" shapeId="0" xr:uid="{00000000-0006-0000-0000-00001A000000}">
      <text>
        <r>
          <rPr>
            <b/>
            <sz val="9"/>
            <color indexed="81"/>
            <rFont val="Tahoma"/>
            <family val="2"/>
          </rPr>
          <t>Ravensbergen, Paul:</t>
        </r>
        <r>
          <rPr>
            <sz val="9"/>
            <color indexed="81"/>
            <rFont val="Tahoma"/>
            <family val="2"/>
          </rPr>
          <t xml:space="preserve">
data on labour is given in 10^3 h /ha
standard error of labour in 10^3 h /ha = 0.26
</t>
        </r>
      </text>
    </comment>
    <comment ref="AE18" authorId="0" shapeId="0" xr:uid="{00000000-0006-0000-0000-00001B000000}">
      <text>
        <r>
          <rPr>
            <b/>
            <sz val="9"/>
            <color indexed="81"/>
            <rFont val="Tahoma"/>
            <family val="2"/>
          </rPr>
          <t>Ravensbergen, Paul:</t>
        </r>
        <r>
          <rPr>
            <sz val="9"/>
            <color indexed="81"/>
            <rFont val="Tahoma"/>
            <family val="2"/>
          </rPr>
          <t xml:space="preserve">
standard error of labour in 10^3 h /ha = 0.3
</t>
        </r>
      </text>
    </comment>
    <comment ref="AE19" authorId="0" shapeId="0" xr:uid="{00000000-0006-0000-0000-00001C000000}">
      <text>
        <r>
          <rPr>
            <b/>
            <sz val="9"/>
            <color indexed="81"/>
            <rFont val="Tahoma"/>
            <family val="2"/>
          </rPr>
          <t>Ravensbergen, Paul:</t>
        </r>
        <r>
          <rPr>
            <sz val="9"/>
            <color indexed="81"/>
            <rFont val="Tahoma"/>
            <family val="2"/>
          </rPr>
          <t xml:space="preserve">
standard error of labour in 10^3 h /ha = 0.19</t>
        </r>
      </text>
    </comment>
    <comment ref="F20" authorId="0" shapeId="0" xr:uid="{00000000-0006-0000-0000-00001D000000}">
      <text>
        <r>
          <rPr>
            <b/>
            <sz val="9"/>
            <color indexed="81"/>
            <rFont val="Tahoma"/>
            <family val="2"/>
          </rPr>
          <t>Ravensbergen, Paul:</t>
        </r>
        <r>
          <rPr>
            <sz val="9"/>
            <color indexed="81"/>
            <rFont val="Tahoma"/>
            <family val="2"/>
          </rPr>
          <t xml:space="preserve">
weeding (25) + weeding striga (9)</t>
        </r>
      </text>
    </comment>
    <comment ref="AC21" authorId="0" shapeId="0" xr:uid="{00000000-0006-0000-0000-00001E000000}">
      <text>
        <r>
          <rPr>
            <b/>
            <sz val="9"/>
            <color indexed="81"/>
            <rFont val="Tahoma"/>
            <family val="2"/>
          </rPr>
          <t>Ravensbergen, Paul:</t>
        </r>
        <r>
          <rPr>
            <sz val="9"/>
            <color indexed="81"/>
            <rFont val="Tahoma"/>
            <family val="2"/>
          </rPr>
          <t xml:space="preserve">
treshing and shelling</t>
        </r>
      </text>
    </comment>
    <comment ref="F23" authorId="0" shapeId="0" xr:uid="{00000000-0006-0000-0000-00001F000000}">
      <text>
        <r>
          <rPr>
            <b/>
            <sz val="9"/>
            <color indexed="81"/>
            <rFont val="Tahoma"/>
            <family val="2"/>
          </rPr>
          <t>Ravensbergen, Paul:</t>
        </r>
        <r>
          <rPr>
            <sz val="9"/>
            <color indexed="81"/>
            <rFont val="Tahoma"/>
            <family val="2"/>
          </rPr>
          <t xml:space="preserve">
amount of labour per weeding moment, when two weeding moments labour was 40;
Weeding value for all treatments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Ravensbergen, Paul</author>
  </authors>
  <commentList>
    <comment ref="F4" authorId="0" shapeId="0" xr:uid="{00000000-0006-0000-0100-000001000000}">
      <text>
        <r>
          <rPr>
            <b/>
            <sz val="9"/>
            <color indexed="81"/>
            <rFont val="Tahoma"/>
            <charset val="1"/>
          </rPr>
          <t>Ravensbergen, Paul:</t>
        </r>
        <r>
          <rPr>
            <sz val="9"/>
            <color indexed="81"/>
            <rFont val="Tahoma"/>
            <charset val="1"/>
          </rPr>
          <t xml:space="preserve">
al data on grain outputs are averages over a 12 month period and over three agroecological zones. The paper also gives data seperately and minimum and maximum values over the year</t>
        </r>
      </text>
    </comment>
    <comment ref="T4" authorId="0" shapeId="0" xr:uid="{00000000-0006-0000-0100-000002000000}">
      <text>
        <r>
          <rPr>
            <b/>
            <sz val="9"/>
            <color indexed="81"/>
            <rFont val="Tahoma"/>
            <charset val="1"/>
          </rPr>
          <t>Ravensbergen, Paul:</t>
        </r>
        <r>
          <rPr>
            <sz val="9"/>
            <color indexed="81"/>
            <rFont val="Tahoma"/>
            <charset val="1"/>
          </rPr>
          <t xml:space="preserve">
not given whether per kg P or per kg TSP
</t>
        </r>
      </text>
    </comment>
    <comment ref="X4" authorId="0" shapeId="0" xr:uid="{00000000-0006-0000-0100-000003000000}">
      <text>
        <r>
          <rPr>
            <b/>
            <sz val="9"/>
            <color indexed="81"/>
            <rFont val="Tahoma"/>
            <charset val="1"/>
          </rPr>
          <t>Ravensbergen, Paul:</t>
        </r>
        <r>
          <rPr>
            <sz val="9"/>
            <color indexed="81"/>
            <rFont val="Tahoma"/>
            <charset val="1"/>
          </rPr>
          <t xml:space="preserve">
I think this is per CAN, was not written that it is for kg N</t>
        </r>
      </text>
    </comment>
    <comment ref="H5" authorId="0" shapeId="0" xr:uid="{00000000-0006-0000-0100-000004000000}">
      <text>
        <r>
          <rPr>
            <b/>
            <sz val="9"/>
            <color indexed="81"/>
            <rFont val="Tahoma"/>
            <charset val="1"/>
          </rPr>
          <t>Ravensbergen, Paul:</t>
        </r>
        <r>
          <rPr>
            <sz val="9"/>
            <color indexed="81"/>
            <rFont val="Tahoma"/>
            <charset val="1"/>
          </rPr>
          <t xml:space="preserve">
it said legume, but not specified which legume</t>
        </r>
      </text>
    </comment>
    <comment ref="AH6" authorId="0" shapeId="0" xr:uid="{00000000-0006-0000-0100-000005000000}">
      <text>
        <r>
          <rPr>
            <b/>
            <sz val="9"/>
            <color indexed="81"/>
            <rFont val="Tahoma"/>
            <charset val="1"/>
          </rPr>
          <t>Ravensbergen, Paul:</t>
        </r>
        <r>
          <rPr>
            <sz val="9"/>
            <color indexed="81"/>
            <rFont val="Tahoma"/>
            <charset val="1"/>
          </rPr>
          <t xml:space="preserve">
data is averaged voor three seasons. Long and short rain 2005 and long rain 2006</t>
        </r>
      </text>
    </comment>
    <comment ref="T10" authorId="0" shapeId="0" xr:uid="{00000000-0006-0000-0100-000006000000}">
      <text>
        <r>
          <rPr>
            <b/>
            <sz val="9"/>
            <color indexed="81"/>
            <rFont val="Tahoma"/>
            <charset val="1"/>
          </rPr>
          <t>Ravensbergen, Paul:</t>
        </r>
        <r>
          <rPr>
            <sz val="9"/>
            <color indexed="81"/>
            <rFont val="Tahoma"/>
            <charset val="1"/>
          </rPr>
          <t xml:space="preserve">
per 50 kg bag of TSP, so I don't think it is per P</t>
        </r>
      </text>
    </comment>
    <comment ref="W10" authorId="0" shapeId="0" xr:uid="{00000000-0006-0000-0100-000007000000}">
      <text>
        <r>
          <rPr>
            <b/>
            <sz val="9"/>
            <color indexed="81"/>
            <rFont val="Tahoma"/>
            <charset val="1"/>
          </rPr>
          <t>Ravensbergen, Paul:</t>
        </r>
        <r>
          <rPr>
            <sz val="9"/>
            <color indexed="81"/>
            <rFont val="Tahoma"/>
            <charset val="1"/>
          </rPr>
          <t xml:space="preserve">
per 50 kg bag of urea. I don't think this is per </t>
        </r>
      </text>
    </comment>
    <comment ref="AH11" authorId="0" shapeId="0" xr:uid="{00000000-0006-0000-0100-000008000000}">
      <text>
        <r>
          <rPr>
            <b/>
            <sz val="9"/>
            <color indexed="81"/>
            <rFont val="Tahoma"/>
            <charset val="1"/>
          </rPr>
          <t>Ravensbergen, Paul:</t>
        </r>
        <r>
          <rPr>
            <sz val="9"/>
            <color indexed="81"/>
            <rFont val="Tahoma"/>
            <charset val="1"/>
          </rPr>
          <t xml:space="preserve">
data is average for short and long rain season and for striga infestation and for no striga infestation</t>
        </r>
      </text>
    </comment>
    <comment ref="F14" authorId="0" shapeId="0" xr:uid="{00000000-0006-0000-0100-000009000000}">
      <text>
        <r>
          <rPr>
            <b/>
            <sz val="9"/>
            <color indexed="81"/>
            <rFont val="Tahoma"/>
            <charset val="1"/>
          </rPr>
          <t>Ravensbergen, Paul:</t>
        </r>
        <r>
          <rPr>
            <sz val="9"/>
            <color indexed="81"/>
            <rFont val="Tahoma"/>
            <charset val="1"/>
          </rPr>
          <t xml:space="preserve">
average for moder and low pH soils. It is not explicitly specified whether this is per kg</t>
        </r>
      </text>
    </comment>
    <comment ref="I14" authorId="0" shapeId="0" xr:uid="{00000000-0006-0000-0100-00000A000000}">
      <text>
        <r>
          <rPr>
            <b/>
            <sz val="9"/>
            <color indexed="81"/>
            <rFont val="Tahoma"/>
            <charset val="1"/>
          </rPr>
          <t>Ravensbergen, Paul:</t>
        </r>
        <r>
          <rPr>
            <sz val="9"/>
            <color indexed="81"/>
            <rFont val="Tahoma"/>
            <charset val="1"/>
          </rPr>
          <t xml:space="preserve">
It is not very clear whether the authors mean prize of seeds for sowing or prize of final product, neither is it specified whether it is per kg</t>
        </r>
      </text>
    </comment>
    <comment ref="K15" authorId="0" shapeId="0" xr:uid="{00000000-0006-0000-0100-00000B000000}">
      <text>
        <r>
          <rPr>
            <b/>
            <sz val="9"/>
            <color indexed="81"/>
            <rFont val="Tahoma"/>
            <charset val="1"/>
          </rPr>
          <t>Ravensbergen, Paul:</t>
        </r>
        <r>
          <rPr>
            <sz val="9"/>
            <color indexed="81"/>
            <rFont val="Tahoma"/>
            <charset val="1"/>
          </rPr>
          <t xml:space="preserve">
pigeonpea and cowpea stalks and haulms are worth 0.11 $/kg</t>
        </r>
      </text>
    </comment>
    <comment ref="F16" authorId="0" shapeId="0" xr:uid="{00000000-0006-0000-0100-00000C000000}">
      <text>
        <r>
          <rPr>
            <b/>
            <sz val="9"/>
            <color indexed="81"/>
            <rFont val="Tahoma"/>
            <charset val="1"/>
          </rPr>
          <t>Ravensbergen, Paul:</t>
        </r>
        <r>
          <rPr>
            <sz val="9"/>
            <color indexed="81"/>
            <rFont val="Tahoma"/>
            <charset val="1"/>
          </rPr>
          <t xml:space="preserve">
prize at market.
Grain markting board price is 0.4</t>
        </r>
      </text>
    </comment>
    <comment ref="F17" authorId="0" shapeId="0" xr:uid="{00000000-0006-0000-0100-00000D000000}">
      <text>
        <r>
          <rPr>
            <b/>
            <sz val="9"/>
            <color indexed="81"/>
            <rFont val="Tahoma"/>
            <family val="2"/>
          </rPr>
          <t>Ravensbergen, Paul:</t>
        </r>
        <r>
          <rPr>
            <sz val="9"/>
            <color indexed="81"/>
            <rFont val="Tahoma"/>
            <family val="2"/>
          </rPr>
          <t xml:space="preserve">
= average, min 0.19 max 0.43</t>
        </r>
      </text>
    </comment>
    <comment ref="H17" authorId="0" shapeId="0" xr:uid="{00000000-0006-0000-0100-00000E000000}">
      <text>
        <r>
          <rPr>
            <b/>
            <sz val="9"/>
            <color indexed="81"/>
            <rFont val="Tahoma"/>
            <family val="2"/>
          </rPr>
          <t>Ravensbergen, Paul:</t>
        </r>
        <r>
          <rPr>
            <sz val="9"/>
            <color indexed="81"/>
            <rFont val="Tahoma"/>
            <family val="2"/>
          </rPr>
          <t xml:space="preserve">
= average; min 0.66; max 0.83</t>
        </r>
      </text>
    </comment>
    <comment ref="J17" authorId="0" shapeId="0" xr:uid="{00000000-0006-0000-0100-00000F000000}">
      <text>
        <r>
          <rPr>
            <b/>
            <sz val="9"/>
            <color indexed="81"/>
            <rFont val="Tahoma"/>
            <family val="2"/>
          </rPr>
          <t>Ravensbergen, Paul:</t>
        </r>
        <r>
          <rPr>
            <sz val="9"/>
            <color indexed="81"/>
            <rFont val="Tahoma"/>
            <family val="2"/>
          </rPr>
          <t xml:space="preserve">
= average; min 0.84; max 1.55
</t>
        </r>
      </text>
    </comment>
    <comment ref="T17" authorId="0" shapeId="0" xr:uid="{00000000-0006-0000-0100-000010000000}">
      <text>
        <r>
          <rPr>
            <b/>
            <sz val="9"/>
            <color indexed="81"/>
            <rFont val="Tahoma"/>
            <charset val="1"/>
          </rPr>
          <t xml:space="preserve">Ravensbergen, Paul:
</t>
        </r>
        <r>
          <rPr>
            <sz val="9"/>
            <color indexed="81"/>
            <rFont val="Tahoma"/>
            <family val="2"/>
          </rPr>
          <t>50 kg of TSP</t>
        </r>
      </text>
    </comment>
    <comment ref="W17" authorId="0" shapeId="0" xr:uid="{00000000-0006-0000-0100-000011000000}">
      <text>
        <r>
          <rPr>
            <b/>
            <sz val="9"/>
            <color indexed="81"/>
            <rFont val="Tahoma"/>
            <charset val="1"/>
          </rPr>
          <t xml:space="preserve">Ravensbergen, Paul:
</t>
        </r>
        <r>
          <rPr>
            <sz val="9"/>
            <color indexed="81"/>
            <rFont val="Tahoma"/>
            <family val="2"/>
          </rPr>
          <t>50 kg of urea</t>
        </r>
      </text>
    </comment>
    <comment ref="F18" authorId="0" shapeId="0" xr:uid="{00000000-0006-0000-0100-000012000000}">
      <text>
        <r>
          <rPr>
            <b/>
            <sz val="9"/>
            <color indexed="81"/>
            <rFont val="Tahoma"/>
            <family val="2"/>
          </rPr>
          <t>Ravensbergen, Paul:</t>
        </r>
        <r>
          <rPr>
            <sz val="9"/>
            <color indexed="81"/>
            <rFont val="Tahoma"/>
            <family val="2"/>
          </rPr>
          <t xml:space="preserve">
average over three years. For 2001; 2002; 2003: 197; 223; 141</t>
        </r>
      </text>
    </comment>
    <comment ref="H18" authorId="0" shapeId="0" xr:uid="{00000000-0006-0000-0100-000013000000}">
      <text>
        <r>
          <rPr>
            <b/>
            <sz val="9"/>
            <color indexed="81"/>
            <rFont val="Tahoma"/>
            <family val="2"/>
          </rPr>
          <t>Ravensbergen, Paul:</t>
        </r>
        <r>
          <rPr>
            <sz val="9"/>
            <color indexed="81"/>
            <rFont val="Tahoma"/>
            <family val="2"/>
          </rPr>
          <t xml:space="preserve">
average over three years. For 2001; 2002; 2003: 153; 192; 285</t>
        </r>
      </text>
    </comment>
    <comment ref="J18" authorId="0" shapeId="0" xr:uid="{00000000-0006-0000-0100-000014000000}">
      <text>
        <r>
          <rPr>
            <b/>
            <sz val="9"/>
            <color indexed="81"/>
            <rFont val="Tahoma"/>
            <family val="2"/>
          </rPr>
          <t>Ravensbergen, Paul:</t>
        </r>
        <r>
          <rPr>
            <sz val="9"/>
            <color indexed="81"/>
            <rFont val="Tahoma"/>
            <family val="2"/>
          </rPr>
          <t xml:space="preserve">
average over three years. For 2001; 2002; 2003: 339; 468; 506</t>
        </r>
      </text>
    </comment>
    <comment ref="N18" authorId="0" shapeId="0" xr:uid="{00000000-0006-0000-0100-000015000000}">
      <text>
        <r>
          <rPr>
            <b/>
            <sz val="9"/>
            <color indexed="81"/>
            <rFont val="Tahoma"/>
            <family val="2"/>
          </rPr>
          <t>Ravensbergen, Paul:</t>
        </r>
        <r>
          <rPr>
            <sz val="9"/>
            <color indexed="81"/>
            <rFont val="Tahoma"/>
            <family val="2"/>
          </rPr>
          <t xml:space="preserve">
average over three years. For 2001; 2002; 2003: 0.39; 0.45; 0.28</t>
        </r>
      </text>
    </comment>
    <comment ref="O18" authorId="0" shapeId="0" xr:uid="{00000000-0006-0000-0100-000016000000}">
      <text>
        <r>
          <rPr>
            <b/>
            <sz val="9"/>
            <color indexed="81"/>
            <rFont val="Tahoma"/>
            <family val="2"/>
          </rPr>
          <t>Ravensbergen, Paul:</t>
        </r>
        <r>
          <rPr>
            <sz val="9"/>
            <color indexed="81"/>
            <rFont val="Tahoma"/>
            <family val="2"/>
          </rPr>
          <t xml:space="preserve">
0.31; 0.38; 0.57</t>
        </r>
      </text>
    </comment>
    <comment ref="Q18" authorId="0" shapeId="0" xr:uid="{00000000-0006-0000-0100-000017000000}">
      <text>
        <r>
          <rPr>
            <b/>
            <sz val="9"/>
            <color indexed="81"/>
            <rFont val="Tahoma"/>
            <family val="2"/>
          </rPr>
          <t>Ravensbergen, Paul:</t>
        </r>
        <r>
          <rPr>
            <sz val="9"/>
            <color indexed="81"/>
            <rFont val="Tahoma"/>
            <family val="2"/>
          </rPr>
          <t xml:space="preserve">
0.68; 0.94; 1.01</t>
        </r>
      </text>
    </comment>
    <comment ref="Y18" authorId="0" shapeId="0" xr:uid="{00000000-0006-0000-0100-000018000000}">
      <text>
        <r>
          <rPr>
            <b/>
            <sz val="9"/>
            <color indexed="81"/>
            <rFont val="Tahoma"/>
            <family val="2"/>
          </rPr>
          <t>Ravensbergen, Paul:</t>
        </r>
        <r>
          <rPr>
            <sz val="9"/>
            <color indexed="81"/>
            <rFont val="Tahoma"/>
            <family val="2"/>
          </rPr>
          <t xml:space="preserve">
average over three years. For 2001; 2002; 2003: 0.52; 0.63; 0.83</t>
        </r>
      </text>
    </comment>
    <comment ref="Z18" authorId="0" shapeId="0" xr:uid="{00000000-0006-0000-0100-000019000000}">
      <text>
        <r>
          <rPr>
            <b/>
            <sz val="9"/>
            <color indexed="81"/>
            <rFont val="Tahoma"/>
            <family val="2"/>
          </rPr>
          <t>Ravensbergen, Paul:</t>
        </r>
        <r>
          <rPr>
            <sz val="9"/>
            <color indexed="81"/>
            <rFont val="Tahoma"/>
            <family val="2"/>
          </rPr>
          <t xml:space="preserve">
average over three years. For 2001; 2002; 2003: 1.24; 1.5; 2.07</t>
        </r>
      </text>
    </comment>
    <comment ref="AA18" authorId="0" shapeId="0" xr:uid="{00000000-0006-0000-0100-00001A000000}">
      <text>
        <r>
          <rPr>
            <b/>
            <sz val="9"/>
            <color indexed="81"/>
            <rFont val="Tahoma"/>
            <family val="2"/>
          </rPr>
          <t>Ravensbergen, Paul:</t>
        </r>
        <r>
          <rPr>
            <sz val="9"/>
            <color indexed="81"/>
            <rFont val="Tahoma"/>
            <family val="2"/>
          </rPr>
          <t xml:space="preserve">
average over three years. For 2001; 2002; 2003: 0.65;0.79; 1.09</t>
        </r>
      </text>
    </comment>
    <comment ref="AI20" authorId="0" shapeId="0" xr:uid="{00000000-0006-0000-0100-00001B000000}">
      <text>
        <r>
          <rPr>
            <b/>
            <sz val="9"/>
            <color indexed="81"/>
            <rFont val="Tahoma"/>
            <family val="2"/>
          </rPr>
          <t>Ravensbergen, Paul:</t>
        </r>
        <r>
          <rPr>
            <sz val="9"/>
            <color indexed="81"/>
            <rFont val="Tahoma"/>
            <family val="2"/>
          </rPr>
          <t xml:space="preserve">
in this case it is total costs (including costs of land, which was 13.9 ($). Not specified whether it is per hectare
Value is over four cropping seasons (it seems)
</t>
        </r>
      </text>
    </comment>
    <comment ref="G25" authorId="0" shapeId="0" xr:uid="{00000000-0006-0000-0100-00001C000000}">
      <text>
        <r>
          <rPr>
            <b/>
            <sz val="9"/>
            <color indexed="81"/>
            <rFont val="Tahoma"/>
            <charset val="1"/>
          </rPr>
          <t>Ravensbergen, Paul:</t>
        </r>
        <r>
          <rPr>
            <sz val="9"/>
            <color indexed="81"/>
            <rFont val="Tahoma"/>
            <charset val="1"/>
          </rPr>
          <t xml:space="preserve">
value is in $ / kg DM. value of forage is -.802 $ / kg DM</t>
        </r>
      </text>
    </comment>
    <comment ref="T25" authorId="0" shapeId="0" xr:uid="{00000000-0006-0000-0100-00001D000000}">
      <text>
        <r>
          <rPr>
            <b/>
            <sz val="9"/>
            <color indexed="81"/>
            <rFont val="Tahoma"/>
            <charset val="1"/>
          </rPr>
          <t>Ravensbergen, Paul:</t>
        </r>
        <r>
          <rPr>
            <sz val="9"/>
            <color indexed="81"/>
            <rFont val="Tahoma"/>
            <charset val="1"/>
          </rPr>
          <t xml:space="preserve">
per kg TSP</t>
        </r>
      </text>
    </comment>
    <comment ref="N26" authorId="0" shapeId="0" xr:uid="{00000000-0006-0000-0100-00001E000000}">
      <text>
        <r>
          <rPr>
            <b/>
            <sz val="9"/>
            <color indexed="81"/>
            <rFont val="Tahoma"/>
            <charset val="1"/>
          </rPr>
          <t>Ravensbergen, Paul:</t>
        </r>
        <r>
          <rPr>
            <sz val="9"/>
            <color indexed="81"/>
            <rFont val="Tahoma"/>
            <charset val="1"/>
          </rPr>
          <t xml:space="preserve">
local maize seed 0.659</t>
        </r>
      </text>
    </comment>
    <comment ref="M27" authorId="0" shapeId="0" xr:uid="{00000000-0006-0000-0100-00001F000000}">
      <text>
        <r>
          <rPr>
            <b/>
            <sz val="9"/>
            <color indexed="81"/>
            <rFont val="Tahoma"/>
            <charset val="1"/>
          </rPr>
          <t>Ravensbergen, Paul:</t>
        </r>
        <r>
          <rPr>
            <sz val="9"/>
            <color indexed="81"/>
            <rFont val="Tahoma"/>
            <charset val="1"/>
          </rPr>
          <t xml:space="preserve">
taken from source given in the paper</t>
        </r>
      </text>
    </comment>
    <comment ref="Y27" authorId="0" shapeId="0" xr:uid="{00000000-0006-0000-0100-000020000000}">
      <text>
        <r>
          <rPr>
            <b/>
            <sz val="9"/>
            <color indexed="81"/>
            <rFont val="Tahoma"/>
            <charset val="1"/>
          </rPr>
          <t>Ravensbergen, Paul:</t>
        </r>
        <r>
          <rPr>
            <sz val="9"/>
            <color indexed="81"/>
            <rFont val="Tahoma"/>
            <charset val="1"/>
          </rPr>
          <t xml:space="preserve">
this is the value for NPK</t>
        </r>
      </text>
    </comment>
    <comment ref="AG27" authorId="0" shapeId="0" xr:uid="{00000000-0006-0000-0100-000021000000}">
      <text>
        <r>
          <rPr>
            <b/>
            <sz val="9"/>
            <color indexed="81"/>
            <rFont val="Tahoma"/>
            <charset val="1"/>
          </rPr>
          <t>Ravensbergen, Paul:</t>
        </r>
        <r>
          <rPr>
            <sz val="9"/>
            <color indexed="81"/>
            <rFont val="Tahoma"/>
            <charset val="1"/>
          </rPr>
          <t xml:space="preserve">
bullet costs 17.7 $/L
sprayer costs are 0.14 $/h</t>
        </r>
      </text>
    </comment>
  </commentList>
</comments>
</file>

<file path=xl/sharedStrings.xml><?xml version="1.0" encoding="utf-8"?>
<sst xmlns="http://schemas.openxmlformats.org/spreadsheetml/2006/main" count="340" uniqueCount="245">
  <si>
    <t>Author</t>
  </si>
  <si>
    <t>title</t>
  </si>
  <si>
    <t>date of study</t>
  </si>
  <si>
    <t>Baijukya</t>
  </si>
  <si>
    <t>date of publication</t>
  </si>
  <si>
    <t>additional data</t>
  </si>
  <si>
    <t>return to labour in yield (kg) divided by total labour invested</t>
  </si>
  <si>
    <t>treatments considered</t>
  </si>
  <si>
    <t>no soil amendment, 50 kg N ha^-1, remove fallow residues, incorporate residues, mulch residues, for which the mucuna species was used</t>
  </si>
  <si>
    <t>Managing legume cover crops and their residues to enhance productivity of degraded soils in the humid tropics: a case study in Bukoba district, Tanzania</t>
  </si>
  <si>
    <t>Savini</t>
  </si>
  <si>
    <t>7 treatments 4 replications, no fertilizer treatment, blanket application of N and K (60kg ha^-1) and combined or sole sources of P, sources of P either TSP and MPR (minjingu phosphate rock)</t>
  </si>
  <si>
    <t>long term effect of TSP and minjungu phosphate rock applications on yield response of maize and soybean in a humid tropical maize-legume cropping system</t>
  </si>
  <si>
    <t>maize seed ($/kg)</t>
  </si>
  <si>
    <t>soybean seed ($/kg)</t>
  </si>
  <si>
    <t>TSP ($/kg P)</t>
  </si>
  <si>
    <t>MPR ($/kg P)</t>
  </si>
  <si>
    <t>urea ($/kg urea)</t>
  </si>
  <si>
    <t>muriate of potash ($/kg)</t>
  </si>
  <si>
    <t>labour ($/day)</t>
  </si>
  <si>
    <t>date of prizes</t>
  </si>
  <si>
    <t>marginal costs, marginal net benefit, marginal rate of return of maize for different treatments; for maize and soybean gross field benefits, total variable cost, gross margin</t>
  </si>
  <si>
    <t>country</t>
  </si>
  <si>
    <t>Kenya</t>
  </si>
  <si>
    <t>Country</t>
  </si>
  <si>
    <t>Tanzania</t>
  </si>
  <si>
    <t>Nezomba</t>
  </si>
  <si>
    <t>Zimbabwe</t>
  </si>
  <si>
    <t>weeding maize (man-days/ha)</t>
  </si>
  <si>
    <t>land cultivation (man-days/ha)</t>
  </si>
  <si>
    <t>fertilizer application (man-days/ha)</t>
  </si>
  <si>
    <t>removing residues (man-days/ha)</t>
  </si>
  <si>
    <t>incorporating residues (man-days/ha)</t>
  </si>
  <si>
    <t>mulching residues(man-days/ha)</t>
  </si>
  <si>
    <t>land preparation (man-days/ha)</t>
  </si>
  <si>
    <t>planting (man-days/ha)</t>
  </si>
  <si>
    <t>harvesting (man-days/ha)</t>
  </si>
  <si>
    <t>Maize</t>
  </si>
  <si>
    <t>legumes</t>
  </si>
  <si>
    <t>weeding (man-days/ha)</t>
  </si>
  <si>
    <t>sequencing integrated soil fertilimity management options for sustainable crop intensification by different categories of smallholder farmers in zimbabwe</t>
  </si>
  <si>
    <t>ammonium nitrate ($ /kg N)</t>
  </si>
  <si>
    <t>PKS ($ /kg P)</t>
  </si>
  <si>
    <t>cost of labour for manure and labour for woodland litter; net present value and gross margin of treatments</t>
  </si>
  <si>
    <t>different sequences in ISFM options; 7 treatments; maize + mineral fertilizer; maize + mineral fertilizer + FYM; maize + min fertilizer + woodland litter; soybean with P; sunnhemp with P; continous maize unfertilized; continous unfertilized soybean</t>
  </si>
  <si>
    <t>average 2008-2011</t>
  </si>
  <si>
    <t>2005-2011</t>
  </si>
  <si>
    <t>Ojiem</t>
  </si>
  <si>
    <t>Benefits of legume-maize rotations: assessing the impact of diversity on the productivity of smallholders in Western Kenya</t>
  </si>
  <si>
    <t>Kenya, western</t>
  </si>
  <si>
    <t>rotations of: soy bean maize; soybean maize/bean; groundnut maize; bean maize; lima maize; lablab maize; crotalaria maize; velvet bean maize; jackbean maize. Also continous maize without fertilizer with 50 P and with 50 P and N</t>
  </si>
  <si>
    <t>groundnut seed ($/kg)</t>
  </si>
  <si>
    <t>bean seed ($/kg)</t>
  </si>
  <si>
    <t>net present value using output prices averaged over twelve months; return to land; return to labour discounted at 15 %; maximum and minimum prizes of labour</t>
  </si>
  <si>
    <t>type of legume</t>
  </si>
  <si>
    <t>mucuna (no grain legume)</t>
  </si>
  <si>
    <t>soybean</t>
  </si>
  <si>
    <t>harvesting (man-days/t)</t>
  </si>
  <si>
    <t>treshing (man-days/t)</t>
  </si>
  <si>
    <t>groundnut</t>
  </si>
  <si>
    <t>bean</t>
  </si>
  <si>
    <t>also labour data available for lima, lablab, crotalaria, velvet bean and jackbean</t>
  </si>
  <si>
    <t>Pannell</t>
  </si>
  <si>
    <t>The farm level economics of conservation agriculture for resource-poor farmers</t>
  </si>
  <si>
    <t>modelling exercise. I did not found yet where data comes from. The model considers maize legume rotations, could not find which legume</t>
  </si>
  <si>
    <t>?</t>
  </si>
  <si>
    <t>NPV, maize and legume residue value if not mulched</t>
  </si>
  <si>
    <t>additional comment</t>
  </si>
  <si>
    <t xml:space="preserve"> </t>
  </si>
  <si>
    <t>Total labour costs ($/ha)</t>
  </si>
  <si>
    <t>type of system</t>
  </si>
  <si>
    <t>Midega</t>
  </si>
  <si>
    <t>cumulative effects and economic benefits of intercropping maize with food legumes on Strig hermonthica infestation</t>
  </si>
  <si>
    <t>Kenya western</t>
  </si>
  <si>
    <t>2005/2006</t>
  </si>
  <si>
    <t>total revenue, net benefits</t>
  </si>
  <si>
    <t>maize monocrop; maize cowpea intercrop; maize crotalaria intercrop; maize greengram intercrop; maize bean intercrop; maize groundnut intercrop; maize desmodium intercrop</t>
  </si>
  <si>
    <t xml:space="preserve">the study says that it is an intercrop, however there is a long and short rain season. It is not cleary yet whtether every season there is an intercrop. </t>
  </si>
  <si>
    <t>it is desecribed what is part of the total labour costs, what is part of the total non labour costs and what the outputs are</t>
  </si>
  <si>
    <t>maize monocrop</t>
  </si>
  <si>
    <t>maize cowpea intercrop</t>
  </si>
  <si>
    <t>maize bean intercrop</t>
  </si>
  <si>
    <t>maize groundnut intercrop</t>
  </si>
  <si>
    <t>Kihara</t>
  </si>
  <si>
    <t>effect of reduced tillaged and mineral fertilizer application on maize and soybean productivity</t>
  </si>
  <si>
    <t>total variable costs, gross revenue, gross margin</t>
  </si>
  <si>
    <t>effect of tillage (reduced and conventional), crop residue (maize stover) management (plus and minus crop residue) and cropping system (continous maize, soybean maize rotation and soybean maize intercropping</t>
  </si>
  <si>
    <t>no data on labour requirements</t>
  </si>
  <si>
    <t>Khan</t>
  </si>
  <si>
    <t>integration of edible beans (phaseolus vulgaris) into the push-pull technology developed for stemborer and Striga control in maize-based cropping systems</t>
  </si>
  <si>
    <t>total revenue, gross benifts, benefit cost ratio</t>
  </si>
  <si>
    <t>maize monocrop; maize bean intercrop; maize desmodium intercrop; maize desmodium bean intercrop with bean planted in between maize and together with maize</t>
  </si>
  <si>
    <t>2007/2008</t>
  </si>
  <si>
    <t>Mureithi</t>
  </si>
  <si>
    <t>Participitory evaluation of residue management effects of graan manure legumes on maize yield in the central Kenya highlands</t>
  </si>
  <si>
    <t>1997-1999</t>
  </si>
  <si>
    <t>total maize revenue, returns per $ spent on labour</t>
  </si>
  <si>
    <t>control treatment of pure stand maize without fertilizer and with 20 kg N and P /ha; incorporation of velvet bean and crotalaria residues into soil during land preparation, slashing legume residue and leaving on the surface as mulch; slashing biomass and removing it from the maize plots</t>
  </si>
  <si>
    <t>total labour (man-days/ha)</t>
  </si>
  <si>
    <t>Woomer</t>
  </si>
  <si>
    <t>PREP-PAC: a nutrient replenishment product designed for smallholders in western Kenya</t>
  </si>
  <si>
    <t>return ration on investment, total value</t>
  </si>
  <si>
    <t>maybe better to omit this paper in data analysis</t>
  </si>
  <si>
    <t>not clear what the source of data is, data are used as input parameters for model</t>
  </si>
  <si>
    <t>PREP-PAC testing</t>
  </si>
  <si>
    <t>Rao</t>
  </si>
  <si>
    <t>Legumes for improving maize yields and icome in semi-arid Kenya</t>
  </si>
  <si>
    <t>sole maize; sole cowpea; pigeonpea/cowpea intercrop; pigeonpea/maize intercrop; gliricidia/maize hedgerow intercropping; gliricidia: maize biomass transfer</t>
  </si>
  <si>
    <t>maize stover (opp cost) ($/kg)</t>
  </si>
  <si>
    <t>price pesticide use for sole cowpea, pigeonpea/cowpea intercrop and pigeonpea/maize intercrop; total costs for different treatments; total labour; net benefits (NPV), returns to labour</t>
  </si>
  <si>
    <t>1996, november</t>
  </si>
  <si>
    <t>according to Nekesa 1999</t>
  </si>
  <si>
    <t>sole cowpea</t>
  </si>
  <si>
    <t>pigeonpea/cowpea intercrop</t>
  </si>
  <si>
    <t>pigeonpea/maize intercrop</t>
  </si>
  <si>
    <t>hedgerow intercropping</t>
  </si>
  <si>
    <t>sole maize green manuring</t>
  </si>
  <si>
    <t>comment</t>
  </si>
  <si>
    <t>it is not specified whether labour is in workdays per ha or per ton harvest or per something else; values for sole maize and cowpea are per season</t>
  </si>
  <si>
    <t>values for treshing is include transport; values for this intercrop is per year</t>
  </si>
  <si>
    <t>value for treshing and transport for pigeonpea/maize and sole maize green manured are given as 214 and 276. I assumed the authors forgot to insert in the sign ± in between; values for this intercrop is per year</t>
  </si>
  <si>
    <t>values are per season</t>
  </si>
  <si>
    <t>pesticide application (man-days/ha)</t>
  </si>
  <si>
    <t>continous double cropping of sole maize; cowpea-maize annual rotation (one crop in each season of a year); pigeonpea/cowpea intercrop-maize two year rotation (pigeonpea/cowpea intercrop in one year and maize both seasons of the following year; continous pigeonpea/maize annual intercropping; hedgerow intercropping (synonyumous with alley cropping) of gliricidia and maize; continous double cropping of sole maize, green-manured with gliricidia prunings produced outside the cropped field</t>
  </si>
  <si>
    <t>Waddington</t>
  </si>
  <si>
    <t>Long-term yield sustainability and financial returns from grain legume-maize intercrops on a sandy soil in subhumid north central zimbabwe</t>
  </si>
  <si>
    <t>maize sole crop; intercrop groundnut, bean, cowpea, bambare nut with maize</t>
  </si>
  <si>
    <t>2004/2005</t>
  </si>
  <si>
    <t>US to countries monetary unit</t>
  </si>
  <si>
    <t>pigeonpea</t>
  </si>
  <si>
    <t>cowpea</t>
  </si>
  <si>
    <t>other tasks</t>
  </si>
  <si>
    <t>other labour (man-days/ha)</t>
  </si>
  <si>
    <t>maize sole crop; intercrop groundnut, bean, cowpea, bambare nut with maize; one part with fertilizer one part without</t>
  </si>
  <si>
    <t>price of stover; returns to land NPV; returns to labour NPV;sensitivity analysis of net present value to changes in output prices</t>
  </si>
  <si>
    <t>Franke</t>
  </si>
  <si>
    <t>Which farmers benefit most from sustainable intensification? An ex-ante impact assessment of expanding grain legume production in Malawi</t>
  </si>
  <si>
    <t>Malawi</t>
  </si>
  <si>
    <t>inoculant ($/ha)</t>
  </si>
  <si>
    <t>modelling excercise; 4 scenarios; half 0f the farm with either groundnut or soybean and either with 20 kg P application or without 20 kg P application</t>
  </si>
  <si>
    <t>labour use efficiency; net benefits of cropping system</t>
  </si>
  <si>
    <t>data on labour is given in 10^3 h /ha</t>
  </si>
  <si>
    <t>Evaluating and scaling-up integrated Striga hermonthica control technologies among farmers in northern Nigeria</t>
  </si>
  <si>
    <t>Nigeria</t>
  </si>
  <si>
    <t>2001-2003</t>
  </si>
  <si>
    <t>labour requirement data from douthwaite et al. 2006</t>
  </si>
  <si>
    <t>N ($/kg)</t>
  </si>
  <si>
    <t>P ($/kg)</t>
  </si>
  <si>
    <t>K ($/kg)</t>
  </si>
  <si>
    <t>gross return, costs, margins over costs, margins over old farming practice; benefit cost ratio; sensitivity analysis</t>
  </si>
  <si>
    <t>performance of integrated striga hermonthica control practice compared to performance of farmers practice. Soybean and groundnut were part of old and new strategy</t>
  </si>
  <si>
    <t>Mucheru-Muna</t>
  </si>
  <si>
    <t>A staggered maize-legume intercrop arrangement robustly increases crop yields and economic returns in the highlands of Central kenya</t>
  </si>
  <si>
    <t>evaluate robustness of the MBILI intercropping system in central Kenya with high and low fertility; maize intercropped with common bean, cowpea and groundnut; intercropped via conventional or MBILI arrangement</t>
  </si>
  <si>
    <t>it is written that detailed data on labour requirements were collected every season for each of the field operations (land preparation, planting, fertilizer application, thinning, weeding, pest control and harvest). However datat is not given; price of grain and seed were considered equal as farmers generally recycle seed from the harvest obtained</t>
  </si>
  <si>
    <t>total benefits and costs, benefit and cost ratio</t>
  </si>
  <si>
    <t>author writes that labour requirements have been measured, but data is not presented, maybe possible to get it somewhere?</t>
  </si>
  <si>
    <t>2003-2005; december-june</t>
  </si>
  <si>
    <t>Ghana</t>
  </si>
  <si>
    <t>Evaluating sustainable and profitable cropping sequences with cassava and four legume crops: effects on soil fertility and maize yields in the forest/savannah transition agro-ecological zone of Ghana</t>
  </si>
  <si>
    <t>Adjei-Nsiah</t>
  </si>
  <si>
    <t>in two years (4 growing seasons) yield of maize was measured in the fourth growing season; before maize other crops were grown, 6 treatments; cassava; pigeonpea and pigeonpea ratoon; mucuna maize mucuna; cowpea maize cowpea; maize maize maize; speargrass fallow; for all treatments there was one subplot with 60 kg N fertilizer application one without.</t>
  </si>
  <si>
    <t>pigeonpea (three growing seasons) maize (one growing season)</t>
  </si>
  <si>
    <t>cowpea maize cowpea maize</t>
  </si>
  <si>
    <t>Total variable costs ($/ha)</t>
  </si>
  <si>
    <t>maize maize maize maize</t>
  </si>
  <si>
    <t>total revenue; net revenue; return on investment</t>
  </si>
  <si>
    <t>Rusinamhodzi</t>
  </si>
  <si>
    <t>Ratooning pigeonpea in maize-pigeonpea intercropping: productivity and seed cost reduction in eastern Tanzania</t>
  </si>
  <si>
    <t>Tanzania, eastern</t>
  </si>
  <si>
    <t>2012-2015</t>
  </si>
  <si>
    <t>study effect ratooning pigeonpea; sole maize crop; cole pigeonpea crop; maize pigeonpea intercrop, pigeonpea planted every season; maize-pigeonpea intercrop pigeonpea chopped at a height of 30 cm befor planting maize; maize-pigeonpea intercrop pigeonpea chopped at a height of 60 cm before planting maize</t>
  </si>
  <si>
    <t>pigeopea seed ($/kg)</t>
  </si>
  <si>
    <t>cowpea seed ($/kg)</t>
  </si>
  <si>
    <t>seed rates</t>
  </si>
  <si>
    <t>Workayehu</t>
  </si>
  <si>
    <t>maize bean intercrop weed suppression and profitability in southern ethiopia</t>
  </si>
  <si>
    <t>ethiopia</t>
  </si>
  <si>
    <t>price maize at harvest ($/kg)</t>
  </si>
  <si>
    <t>price soybean at harvest ($/kg)</t>
  </si>
  <si>
    <t>price bean at harvest ($/kg)</t>
  </si>
  <si>
    <t>price groundnut at harvest ($/kg)</t>
  </si>
  <si>
    <t>price pigeonpea at harvest ($/kg)</t>
  </si>
  <si>
    <t>price cowpea at harvest ($/kg)</t>
  </si>
  <si>
    <t>net income</t>
  </si>
  <si>
    <t>maize and bean intercrop in single and double rows, also in sole crops; three weeding treatments, no, 1 time, 2 times</t>
  </si>
  <si>
    <t>not specified</t>
  </si>
  <si>
    <t>same data of prices given for maize and bean, maybe the other made a simplification; seed rate available</t>
  </si>
  <si>
    <t>this is labour that was different amongst treatments; other labour was considered to be constant across treatments</t>
  </si>
  <si>
    <t>maize pigeonpea</t>
  </si>
  <si>
    <t>Hassen</t>
  </si>
  <si>
    <t>Effect of Lablab purpureus and vicia atropurpuria as an intercrop, or in a crop rotation, on grain and forage yields of maize in Ethiopia</t>
  </si>
  <si>
    <t>1994-1997</t>
  </si>
  <si>
    <t>cost of DAP; groos income from sale of grain; coss of fetiliser allocated to grain production; net return; additional profit/loss from grain production due to legume integration; value of maize stover; value of available forage; cost of fertiliser allocated to forage production; net return from fodder; overall additional profit/loss from grain and fodder production due to legume integraton (ETB / ha) for 4 consecutive years</t>
  </si>
  <si>
    <t>maize as sole crop; maize in intercrop with two forage legumes; the two forage legumes as sole crops; for four years</t>
  </si>
  <si>
    <t>De Groote</t>
  </si>
  <si>
    <t>Economic analysis of different options in integrated pest and soil fertility management in maize systems of Western Kenya</t>
  </si>
  <si>
    <t>2003-2005</t>
  </si>
  <si>
    <t>DAP ($ kg /dap )</t>
  </si>
  <si>
    <t>CAN ($/kg CAN)</t>
  </si>
  <si>
    <t>push-pull; dual purpose soyben maize rotation; crotalaria ochroleuca maize rotation; maize monocrop; with and without fertilization</t>
  </si>
  <si>
    <t>revenue; total costs; profit; from this it is possible to recalculate total labour hours; marginal rate of return</t>
  </si>
  <si>
    <t>Ngwira</t>
  </si>
  <si>
    <t>On-farm evaluation of yield and economic benefit of short term maize legume intercropping systems under conservation agriculture in Malawi</t>
  </si>
  <si>
    <t>traditional sole maize; conservation agriculture sole maize; conservation agriculture maize intercropped with pigeonpea, lablab and mucuna</t>
  </si>
  <si>
    <t>conventional practice</t>
  </si>
  <si>
    <t>conservation agriculture</t>
  </si>
  <si>
    <t>maize pigeononpea</t>
  </si>
  <si>
    <t>roundup ($/L)</t>
  </si>
  <si>
    <t>gross margin; cost per kg; returns to labour; labour productivity</t>
  </si>
  <si>
    <t>Journal</t>
  </si>
  <si>
    <t>Title</t>
  </si>
  <si>
    <t xml:space="preserve">Year </t>
  </si>
  <si>
    <t>doi</t>
  </si>
  <si>
    <t xml:space="preserve">Type of data </t>
  </si>
  <si>
    <t>Comments</t>
  </si>
  <si>
    <t>Montt</t>
  </si>
  <si>
    <t>Silva</t>
  </si>
  <si>
    <t>Leonardo</t>
  </si>
  <si>
    <t>Food Security</t>
  </si>
  <si>
    <t>Journal of Agricultural Economics</t>
  </si>
  <si>
    <t>Agricultural Systems</t>
  </si>
  <si>
    <t>Is labour a major determinant of yield gaps in sub-Saharan Africa? A study of cereal-based production systems in Southern Ethiopia</t>
  </si>
  <si>
    <t>Labour not land constrains agricultural production and food self-sufficiency in maize-based smallholder farming systems in Mozambique</t>
  </si>
  <si>
    <t>Does Conservation Agriculture Change Labour Requirements? Evidence of Sustainable Intensification in Sub‐Saharan Africa</t>
  </si>
  <si>
    <t>https://doi.org/10.1111/1477-9552.12353</t>
  </si>
  <si>
    <t>https://doi.org/10.1016/j.agsy.2019.04.009</t>
  </si>
  <si>
    <t>https://doi.org/10.1007/s12571-015-0480-7</t>
  </si>
  <si>
    <t>area of study</t>
  </si>
  <si>
    <t>Mozambique</t>
  </si>
  <si>
    <t>Ethiopia</t>
  </si>
  <si>
    <t>Ethiopia, Kenya, Malawi, Mozambique and Tanzania</t>
  </si>
  <si>
    <t>Total labour in  hours per ha for different farm types</t>
  </si>
  <si>
    <t>Total labour in days per ha, mean + sd</t>
  </si>
  <si>
    <t xml:space="preserve">Labour in days per ha or main tasks for different CA practices </t>
  </si>
  <si>
    <t>Total labour (person days/ha)</t>
  </si>
  <si>
    <t>Male labour (person days/ha)</t>
  </si>
  <si>
    <t>Female labour (person days/ha)</t>
  </si>
  <si>
    <t>Child labour (person days/ha)</t>
  </si>
  <si>
    <t>Farm labour (person days/ha)</t>
  </si>
  <si>
    <t>Hired labour (person days/ha)</t>
  </si>
  <si>
    <t>Land preparation (person days/ha)</t>
  </si>
  <si>
    <t>Weeding (person days/ha)</t>
  </si>
  <si>
    <t>Harvesting (person days/ha)</t>
  </si>
  <si>
    <t>Threshing (person days/ha)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</si>
</sst>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
    <xf numFmtId="0" fontId="0" fillId="0" borderId="0" xfId="0"/>
    <xf numFmtId="0" fontId="0" fillId="0" borderId="0" xfId="0" applyAlignment="1">
      <alignment textRotation="45"/>
    </xf>
    <xf numFmtId="0" fontId="5" fillId="0" borderId="0" xfId="1"/>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07/s12571-015-0480-7" TargetMode="External"/><Relationship Id="rId2" Type="http://schemas.openxmlformats.org/officeDocument/2006/relationships/hyperlink" Target="https://doi.org/10.1016/j.agsy.2019.04.009" TargetMode="External"/><Relationship Id="rId1" Type="http://schemas.openxmlformats.org/officeDocument/2006/relationships/hyperlink" Target="https://doi.org/10.1111/1477-9552.12353"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5"/>
  <sheetViews>
    <sheetView zoomScale="80" zoomScaleNormal="80" workbookViewId="0">
      <pane xSplit="3" ySplit="2" topLeftCell="D3" activePane="bottomRight" state="frozen"/>
      <selection pane="topRight" activeCell="D1" sqref="D1"/>
      <selection pane="bottomLeft" activeCell="A2" sqref="A2"/>
      <selection pane="bottomRight" activeCell="C3" sqref="C3"/>
    </sheetView>
  </sheetViews>
  <sheetFormatPr defaultRowHeight="15" x14ac:dyDescent="0.25"/>
  <cols>
    <col min="17" max="17" width="19" customWidth="1"/>
  </cols>
  <sheetData>
    <row r="1" spans="1:36" x14ac:dyDescent="0.25">
      <c r="F1" t="s">
        <v>37</v>
      </c>
      <c r="Q1" t="s">
        <v>38</v>
      </c>
    </row>
    <row r="2" spans="1:36" s="1" customFormat="1" ht="136.5" x14ac:dyDescent="0.25">
      <c r="A2" s="1" t="s">
        <v>0</v>
      </c>
      <c r="B2" s="1" t="s">
        <v>4</v>
      </c>
      <c r="C2" s="1" t="s">
        <v>1</v>
      </c>
      <c r="D2" s="1" t="s">
        <v>24</v>
      </c>
      <c r="E2" s="1" t="s">
        <v>2</v>
      </c>
      <c r="F2" s="1" t="s">
        <v>28</v>
      </c>
      <c r="G2" s="1" t="s">
        <v>29</v>
      </c>
      <c r="H2" s="1" t="s">
        <v>30</v>
      </c>
      <c r="I2" s="1" t="s">
        <v>34</v>
      </c>
      <c r="J2" s="1" t="s">
        <v>35</v>
      </c>
      <c r="K2" s="1" t="s">
        <v>36</v>
      </c>
      <c r="L2" s="1" t="s">
        <v>57</v>
      </c>
      <c r="M2" s="1" t="s">
        <v>58</v>
      </c>
      <c r="N2" s="1" t="s">
        <v>131</v>
      </c>
      <c r="O2" s="1" t="s">
        <v>98</v>
      </c>
      <c r="Q2" s="1" t="s">
        <v>54</v>
      </c>
      <c r="R2" s="1" t="s">
        <v>31</v>
      </c>
      <c r="S2" s="1" t="s">
        <v>32</v>
      </c>
      <c r="T2" s="1" t="s">
        <v>33</v>
      </c>
      <c r="U2" s="1" t="s">
        <v>34</v>
      </c>
      <c r="V2" s="1" t="s">
        <v>35</v>
      </c>
      <c r="W2" s="1" t="s">
        <v>30</v>
      </c>
      <c r="X2" s="1" t="s">
        <v>39</v>
      </c>
      <c r="Y2" s="1" t="s">
        <v>36</v>
      </c>
      <c r="Z2" s="1" t="s">
        <v>57</v>
      </c>
      <c r="AA2" s="1" t="s">
        <v>29</v>
      </c>
      <c r="AB2" s="1" t="s">
        <v>132</v>
      </c>
      <c r="AC2" s="1" t="s">
        <v>58</v>
      </c>
      <c r="AD2" s="1" t="s">
        <v>122</v>
      </c>
      <c r="AE2" s="1" t="s">
        <v>98</v>
      </c>
      <c r="AH2" s="1" t="s">
        <v>7</v>
      </c>
      <c r="AI2" s="1" t="s">
        <v>5</v>
      </c>
      <c r="AJ2" s="1" t="s">
        <v>117</v>
      </c>
    </row>
    <row r="3" spans="1:36" x14ac:dyDescent="0.25">
      <c r="A3" t="s">
        <v>3</v>
      </c>
      <c r="B3">
        <v>2005</v>
      </c>
      <c r="C3" t="s">
        <v>9</v>
      </c>
      <c r="D3" t="s">
        <v>25</v>
      </c>
      <c r="E3">
        <v>2002</v>
      </c>
      <c r="F3">
        <f>AVERAGE(16,23,17,21,15,25,13,20)</f>
        <v>18.75</v>
      </c>
      <c r="G3">
        <f>AVERAGE(33,33,33,35)</f>
        <v>33.5</v>
      </c>
      <c r="H3">
        <v>5</v>
      </c>
      <c r="Q3" t="s">
        <v>55</v>
      </c>
      <c r="R3">
        <f>AVERAGE(4,5)</f>
        <v>4.5</v>
      </c>
      <c r="S3">
        <f>AVERAGE(32,30)</f>
        <v>31</v>
      </c>
      <c r="T3">
        <f>AVERAGE(5,6)</f>
        <v>5.5</v>
      </c>
      <c r="AH3" t="s">
        <v>8</v>
      </c>
      <c r="AI3" t="s">
        <v>6</v>
      </c>
    </row>
    <row r="4" spans="1:36" x14ac:dyDescent="0.25">
      <c r="A4" t="s">
        <v>26</v>
      </c>
      <c r="B4">
        <v>2014</v>
      </c>
      <c r="C4" t="s">
        <v>40</v>
      </c>
      <c r="D4" t="s">
        <v>27</v>
      </c>
      <c r="E4" t="s">
        <v>46</v>
      </c>
      <c r="F4">
        <v>38</v>
      </c>
      <c r="H4">
        <v>4</v>
      </c>
      <c r="I4">
        <v>4</v>
      </c>
      <c r="J4">
        <v>10</v>
      </c>
      <c r="K4">
        <v>24</v>
      </c>
      <c r="Q4" t="s">
        <v>56</v>
      </c>
      <c r="U4">
        <v>4</v>
      </c>
      <c r="V4">
        <v>14</v>
      </c>
      <c r="W4">
        <v>1</v>
      </c>
      <c r="X4">
        <v>30</v>
      </c>
      <c r="Y4">
        <v>18</v>
      </c>
      <c r="AH4" t="s">
        <v>44</v>
      </c>
      <c r="AI4" t="s">
        <v>43</v>
      </c>
    </row>
    <row r="5" spans="1:36" x14ac:dyDescent="0.25">
      <c r="A5" t="s">
        <v>47</v>
      </c>
      <c r="B5">
        <v>2014</v>
      </c>
      <c r="C5" t="s">
        <v>48</v>
      </c>
      <c r="D5" t="s">
        <v>49</v>
      </c>
      <c r="E5">
        <v>2004</v>
      </c>
      <c r="F5">
        <f>SUM(37,31,14)</f>
        <v>82</v>
      </c>
      <c r="G5">
        <v>50</v>
      </c>
      <c r="J5">
        <v>22</v>
      </c>
      <c r="L5">
        <v>9</v>
      </c>
      <c r="M5">
        <v>18</v>
      </c>
      <c r="Q5" t="s">
        <v>56</v>
      </c>
      <c r="V5">
        <v>43</v>
      </c>
      <c r="X5">
        <f>SUM(43,37,16)</f>
        <v>96</v>
      </c>
      <c r="Z5">
        <v>22</v>
      </c>
      <c r="AA5">
        <v>54</v>
      </c>
      <c r="AC5">
        <v>25</v>
      </c>
      <c r="AH5" t="s">
        <v>50</v>
      </c>
      <c r="AI5" t="s">
        <v>53</v>
      </c>
    </row>
    <row r="6" spans="1:36" x14ac:dyDescent="0.25">
      <c r="Q6" t="s">
        <v>59</v>
      </c>
      <c r="R6" t="s">
        <v>68</v>
      </c>
      <c r="V6">
        <v>30</v>
      </c>
      <c r="X6">
        <f>SUM(42,36,16)</f>
        <v>94</v>
      </c>
      <c r="Z6">
        <v>26</v>
      </c>
      <c r="AA6">
        <v>50</v>
      </c>
      <c r="AC6">
        <v>46</v>
      </c>
      <c r="AI6" t="s">
        <v>61</v>
      </c>
    </row>
    <row r="7" spans="1:36" x14ac:dyDescent="0.25">
      <c r="Q7" t="s">
        <v>60</v>
      </c>
      <c r="V7">
        <v>30</v>
      </c>
      <c r="X7">
        <f>SUM(43,36,16)</f>
        <v>95</v>
      </c>
      <c r="Z7">
        <v>14</v>
      </c>
      <c r="AA7">
        <v>50</v>
      </c>
      <c r="AC7">
        <v>17</v>
      </c>
    </row>
    <row r="8" spans="1:36" x14ac:dyDescent="0.25">
      <c r="A8" t="s">
        <v>93</v>
      </c>
      <c r="B8">
        <v>2005</v>
      </c>
      <c r="C8" t="s">
        <v>94</v>
      </c>
      <c r="D8" t="s">
        <v>23</v>
      </c>
      <c r="E8" t="s">
        <v>95</v>
      </c>
      <c r="O8">
        <v>37</v>
      </c>
      <c r="R8" t="s">
        <v>68</v>
      </c>
      <c r="S8">
        <f>65-48</f>
        <v>17</v>
      </c>
      <c r="T8">
        <f>42-37</f>
        <v>5</v>
      </c>
      <c r="AH8" t="s">
        <v>97</v>
      </c>
      <c r="AI8" t="s">
        <v>96</v>
      </c>
    </row>
    <row r="9" spans="1:36" x14ac:dyDescent="0.25">
      <c r="A9" t="s">
        <v>105</v>
      </c>
      <c r="B9">
        <v>2000</v>
      </c>
      <c r="C9" t="s">
        <v>106</v>
      </c>
      <c r="D9" t="s">
        <v>23</v>
      </c>
      <c r="E9" t="s">
        <v>110</v>
      </c>
      <c r="F9">
        <v>30</v>
      </c>
      <c r="I9">
        <v>30</v>
      </c>
      <c r="J9">
        <v>12</v>
      </c>
      <c r="K9">
        <v>23</v>
      </c>
      <c r="M9">
        <v>23</v>
      </c>
      <c r="Q9" t="s">
        <v>112</v>
      </c>
      <c r="R9" t="s">
        <v>68</v>
      </c>
      <c r="U9">
        <v>30</v>
      </c>
      <c r="V9">
        <v>20</v>
      </c>
      <c r="X9">
        <v>20</v>
      </c>
      <c r="Y9">
        <v>17</v>
      </c>
      <c r="AC9">
        <v>17</v>
      </c>
      <c r="AD9">
        <v>8</v>
      </c>
      <c r="AH9" t="s">
        <v>123</v>
      </c>
      <c r="AI9" t="s">
        <v>109</v>
      </c>
      <c r="AJ9" t="s">
        <v>118</v>
      </c>
    </row>
    <row r="10" spans="1:36" x14ac:dyDescent="0.25">
      <c r="Q10" t="s">
        <v>113</v>
      </c>
      <c r="R10" t="s">
        <v>68</v>
      </c>
      <c r="U10">
        <v>30</v>
      </c>
      <c r="V10">
        <v>22</v>
      </c>
      <c r="X10">
        <v>22</v>
      </c>
      <c r="Y10">
        <v>21</v>
      </c>
      <c r="AC10">
        <v>32</v>
      </c>
      <c r="AD10">
        <v>15</v>
      </c>
      <c r="AJ10" t="s">
        <v>119</v>
      </c>
    </row>
    <row r="11" spans="1:36" x14ac:dyDescent="0.25">
      <c r="Q11" t="s">
        <v>114</v>
      </c>
      <c r="R11" t="s">
        <v>68</v>
      </c>
      <c r="U11">
        <v>30</v>
      </c>
      <c r="V11">
        <v>18</v>
      </c>
      <c r="X11">
        <v>37</v>
      </c>
      <c r="Y11">
        <v>35</v>
      </c>
      <c r="AC11">
        <v>34</v>
      </c>
      <c r="AD11">
        <v>7</v>
      </c>
      <c r="AJ11" t="s">
        <v>120</v>
      </c>
    </row>
    <row r="12" spans="1:36" x14ac:dyDescent="0.25">
      <c r="Q12" t="s">
        <v>115</v>
      </c>
      <c r="R12" t="s">
        <v>68</v>
      </c>
      <c r="S12">
        <v>12</v>
      </c>
      <c r="U12">
        <v>30</v>
      </c>
      <c r="V12">
        <v>33</v>
      </c>
      <c r="X12">
        <v>30</v>
      </c>
      <c r="Y12">
        <v>21</v>
      </c>
      <c r="AC12">
        <v>21</v>
      </c>
      <c r="AJ12" t="s">
        <v>121</v>
      </c>
    </row>
    <row r="13" spans="1:36" x14ac:dyDescent="0.25">
      <c r="Q13" t="s">
        <v>116</v>
      </c>
      <c r="R13" t="s">
        <v>68</v>
      </c>
      <c r="S13">
        <v>45</v>
      </c>
      <c r="U13">
        <v>30</v>
      </c>
      <c r="V13">
        <v>42</v>
      </c>
      <c r="X13">
        <v>28</v>
      </c>
      <c r="Y13">
        <v>24</v>
      </c>
      <c r="AC13">
        <v>27</v>
      </c>
      <c r="AJ13" t="s">
        <v>121</v>
      </c>
    </row>
    <row r="14" spans="1:36" x14ac:dyDescent="0.25">
      <c r="A14" t="s">
        <v>124</v>
      </c>
      <c r="B14">
        <v>2007</v>
      </c>
      <c r="C14" t="s">
        <v>125</v>
      </c>
      <c r="D14" t="s">
        <v>27</v>
      </c>
      <c r="E14" t="s">
        <v>127</v>
      </c>
      <c r="F14">
        <v>31.5</v>
      </c>
      <c r="H14">
        <v>4</v>
      </c>
      <c r="I14">
        <v>1.5</v>
      </c>
      <c r="J14">
        <v>4</v>
      </c>
      <c r="M14">
        <v>2.5</v>
      </c>
      <c r="N14">
        <f>SUM(0.5,3,5)</f>
        <v>8.5</v>
      </c>
      <c r="O14">
        <v>49.5</v>
      </c>
      <c r="Q14" t="s">
        <v>59</v>
      </c>
      <c r="U14">
        <v>1.5</v>
      </c>
      <c r="V14">
        <v>6</v>
      </c>
      <c r="W14">
        <v>0.1</v>
      </c>
      <c r="X14">
        <v>42</v>
      </c>
      <c r="AB14">
        <v>7</v>
      </c>
      <c r="AC14">
        <v>58</v>
      </c>
      <c r="AH14" t="s">
        <v>133</v>
      </c>
      <c r="AI14" t="s">
        <v>134</v>
      </c>
    </row>
    <row r="15" spans="1:36" x14ac:dyDescent="0.25">
      <c r="Q15" t="s">
        <v>60</v>
      </c>
      <c r="U15">
        <v>1.5</v>
      </c>
      <c r="V15">
        <v>5</v>
      </c>
      <c r="X15">
        <v>28</v>
      </c>
      <c r="AB15">
        <v>3</v>
      </c>
      <c r="AC15">
        <v>3</v>
      </c>
    </row>
    <row r="16" spans="1:36" x14ac:dyDescent="0.25">
      <c r="Q16" t="s">
        <v>129</v>
      </c>
      <c r="U16">
        <v>1.5</v>
      </c>
      <c r="V16">
        <v>5</v>
      </c>
      <c r="X16">
        <v>25</v>
      </c>
      <c r="AB16">
        <v>2</v>
      </c>
      <c r="AC16">
        <v>3</v>
      </c>
    </row>
    <row r="17" spans="1:36" x14ac:dyDescent="0.25">
      <c r="Q17" t="s">
        <v>130</v>
      </c>
      <c r="U17">
        <v>1.5</v>
      </c>
      <c r="V17">
        <v>3.8</v>
      </c>
      <c r="X17">
        <v>17.5</v>
      </c>
      <c r="AB17">
        <v>3</v>
      </c>
      <c r="AC17">
        <v>3</v>
      </c>
    </row>
    <row r="18" spans="1:36" x14ac:dyDescent="0.25">
      <c r="A18" t="s">
        <v>135</v>
      </c>
      <c r="B18">
        <v>2014</v>
      </c>
      <c r="C18" t="s">
        <v>136</v>
      </c>
      <c r="D18" t="s">
        <v>137</v>
      </c>
      <c r="E18">
        <v>2010</v>
      </c>
      <c r="O18">
        <f>1310/8</f>
        <v>163.75</v>
      </c>
      <c r="Q18" t="s">
        <v>59</v>
      </c>
      <c r="AE18">
        <f>1950/8</f>
        <v>243.75</v>
      </c>
      <c r="AH18" t="s">
        <v>139</v>
      </c>
      <c r="AI18" t="s">
        <v>140</v>
      </c>
      <c r="AJ18" t="s">
        <v>141</v>
      </c>
    </row>
    <row r="19" spans="1:36" x14ac:dyDescent="0.25">
      <c r="Q19" t="s">
        <v>56</v>
      </c>
      <c r="AE19">
        <f>870/8</f>
        <v>108.75</v>
      </c>
    </row>
    <row r="20" spans="1:36" x14ac:dyDescent="0.25">
      <c r="A20" t="s">
        <v>135</v>
      </c>
      <c r="B20">
        <v>2006</v>
      </c>
      <c r="C20" t="s">
        <v>142</v>
      </c>
      <c r="D20" t="s">
        <v>143</v>
      </c>
      <c r="E20" t="s">
        <v>144</v>
      </c>
      <c r="F20">
        <v>34</v>
      </c>
      <c r="H20">
        <v>7</v>
      </c>
      <c r="J20">
        <v>13</v>
      </c>
      <c r="L20">
        <v>19</v>
      </c>
      <c r="M20">
        <v>23</v>
      </c>
      <c r="Q20" t="s">
        <v>56</v>
      </c>
      <c r="V20">
        <v>22</v>
      </c>
      <c r="X20">
        <v>36</v>
      </c>
      <c r="Z20">
        <v>23</v>
      </c>
      <c r="AC20">
        <v>29</v>
      </c>
      <c r="AJ20" t="s">
        <v>145</v>
      </c>
    </row>
    <row r="21" spans="1:36" x14ac:dyDescent="0.25">
      <c r="Q21" t="s">
        <v>59</v>
      </c>
      <c r="V21">
        <v>22</v>
      </c>
      <c r="X21">
        <v>36</v>
      </c>
      <c r="Z21">
        <v>23</v>
      </c>
      <c r="AC21">
        <v>69</v>
      </c>
    </row>
    <row r="22" spans="1:36" x14ac:dyDescent="0.25">
      <c r="A22" t="s">
        <v>151</v>
      </c>
      <c r="B22">
        <v>2010</v>
      </c>
      <c r="C22" t="s">
        <v>152</v>
      </c>
      <c r="D22" t="s">
        <v>23</v>
      </c>
      <c r="E22">
        <v>2007</v>
      </c>
      <c r="G22" t="s">
        <v>156</v>
      </c>
    </row>
    <row r="23" spans="1:36" x14ac:dyDescent="0.25">
      <c r="A23" t="s">
        <v>175</v>
      </c>
      <c r="B23">
        <v>2011</v>
      </c>
      <c r="C23" t="s">
        <v>176</v>
      </c>
      <c r="D23" t="s">
        <v>177</v>
      </c>
      <c r="E23" t="s">
        <v>186</v>
      </c>
      <c r="F23">
        <v>20</v>
      </c>
      <c r="Q23" t="s">
        <v>189</v>
      </c>
      <c r="V23">
        <v>50</v>
      </c>
      <c r="AH23" t="s">
        <v>185</v>
      </c>
      <c r="AI23" t="s">
        <v>184</v>
      </c>
      <c r="AJ23" t="s">
        <v>188</v>
      </c>
    </row>
    <row r="24" spans="1:36" x14ac:dyDescent="0.25">
      <c r="A24" t="s">
        <v>202</v>
      </c>
      <c r="B24">
        <v>2012</v>
      </c>
      <c r="C24" t="s">
        <v>203</v>
      </c>
      <c r="D24" t="s">
        <v>137</v>
      </c>
      <c r="E24">
        <v>2011</v>
      </c>
      <c r="O24">
        <v>64.7</v>
      </c>
      <c r="P24" t="s">
        <v>205</v>
      </c>
      <c r="Q24" t="s">
        <v>207</v>
      </c>
      <c r="AE24">
        <v>46.82</v>
      </c>
      <c r="AH24" t="s">
        <v>204</v>
      </c>
      <c r="AI24" t="s">
        <v>209</v>
      </c>
    </row>
    <row r="25" spans="1:36" x14ac:dyDescent="0.25">
      <c r="O25">
        <v>40.299999999999997</v>
      </c>
      <c r="P25" t="s">
        <v>206</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7"/>
  <sheetViews>
    <sheetView zoomScale="80" zoomScaleNormal="80" workbookViewId="0">
      <pane xSplit="3" ySplit="1" topLeftCell="D2" activePane="bottomRight" state="frozen"/>
      <selection activeCell="F5" sqref="F5"/>
      <selection pane="topRight" activeCell="F5" sqref="F5"/>
      <selection pane="bottomLeft" activeCell="F5" sqref="F5"/>
      <selection pane="bottomRight" activeCell="D27" sqref="D27"/>
    </sheetView>
  </sheetViews>
  <sheetFormatPr defaultRowHeight="15" x14ac:dyDescent="0.25"/>
  <sheetData>
    <row r="1" spans="1:40" s="1" customFormat="1" ht="120.75" x14ac:dyDescent="0.25">
      <c r="A1" s="1" t="s">
        <v>0</v>
      </c>
      <c r="B1" s="1" t="s">
        <v>4</v>
      </c>
      <c r="C1" s="1" t="s">
        <v>1</v>
      </c>
      <c r="D1" s="1" t="s">
        <v>22</v>
      </c>
      <c r="E1" s="1" t="s">
        <v>20</v>
      </c>
      <c r="F1" s="1" t="s">
        <v>178</v>
      </c>
      <c r="G1" s="1" t="s">
        <v>108</v>
      </c>
      <c r="H1" s="1" t="s">
        <v>179</v>
      </c>
      <c r="I1" s="1" t="s">
        <v>180</v>
      </c>
      <c r="J1" s="1" t="s">
        <v>181</v>
      </c>
      <c r="K1" s="1" t="s">
        <v>182</v>
      </c>
      <c r="L1" s="1" t="s">
        <v>183</v>
      </c>
      <c r="M1" s="1" t="s">
        <v>128</v>
      </c>
      <c r="N1" s="1" t="s">
        <v>13</v>
      </c>
      <c r="O1" s="1" t="s">
        <v>14</v>
      </c>
      <c r="P1" s="1" t="s">
        <v>52</v>
      </c>
      <c r="Q1" s="1" t="s">
        <v>51</v>
      </c>
      <c r="R1" s="1" t="s">
        <v>172</v>
      </c>
      <c r="S1" s="1" t="s">
        <v>173</v>
      </c>
      <c r="T1" s="1" t="s">
        <v>15</v>
      </c>
      <c r="U1" s="1" t="s">
        <v>16</v>
      </c>
      <c r="V1" s="1" t="s">
        <v>198</v>
      </c>
      <c r="W1" s="1" t="s">
        <v>17</v>
      </c>
      <c r="X1" s="1" t="s">
        <v>199</v>
      </c>
      <c r="Y1" s="1" t="s">
        <v>146</v>
      </c>
      <c r="Z1" s="1" t="s">
        <v>147</v>
      </c>
      <c r="AA1" s="1" t="s">
        <v>148</v>
      </c>
      <c r="AB1" s="1" t="s">
        <v>18</v>
      </c>
      <c r="AC1" s="1" t="s">
        <v>19</v>
      </c>
      <c r="AD1" s="1" t="s">
        <v>41</v>
      </c>
      <c r="AE1" s="1" t="s">
        <v>42</v>
      </c>
      <c r="AF1" s="1" t="s">
        <v>138</v>
      </c>
      <c r="AG1" s="1" t="s">
        <v>208</v>
      </c>
      <c r="AH1" s="1" t="s">
        <v>69</v>
      </c>
      <c r="AI1" s="1" t="s">
        <v>164</v>
      </c>
      <c r="AJ1" s="1" t="s">
        <v>70</v>
      </c>
      <c r="AK1" s="1" t="s">
        <v>7</v>
      </c>
      <c r="AL1" s="1" t="s">
        <v>5</v>
      </c>
      <c r="AM1" s="1" t="s">
        <v>67</v>
      </c>
    </row>
    <row r="2" spans="1:40" x14ac:dyDescent="0.25">
      <c r="A2" t="s">
        <v>10</v>
      </c>
      <c r="B2">
        <v>2016</v>
      </c>
      <c r="C2" t="s">
        <v>12</v>
      </c>
      <c r="D2" t="s">
        <v>23</v>
      </c>
      <c r="E2">
        <v>2007</v>
      </c>
      <c r="F2">
        <v>0.4</v>
      </c>
      <c r="H2">
        <v>0.6</v>
      </c>
      <c r="M2">
        <v>87</v>
      </c>
      <c r="N2">
        <v>0.05</v>
      </c>
      <c r="O2">
        <v>0.8</v>
      </c>
      <c r="T2">
        <v>1.5</v>
      </c>
      <c r="U2">
        <v>8.8000000000000007</v>
      </c>
      <c r="W2">
        <v>0.6</v>
      </c>
      <c r="AB2">
        <v>0.75</v>
      </c>
      <c r="AC2">
        <v>1.7</v>
      </c>
      <c r="AK2" t="s">
        <v>11</v>
      </c>
      <c r="AL2" t="s">
        <v>21</v>
      </c>
      <c r="AM2" t="s">
        <v>68</v>
      </c>
    </row>
    <row r="3" spans="1:40" x14ac:dyDescent="0.25">
      <c r="A3" t="s">
        <v>26</v>
      </c>
      <c r="B3">
        <v>2014</v>
      </c>
      <c r="C3" t="s">
        <v>40</v>
      </c>
      <c r="D3" t="s">
        <v>27</v>
      </c>
      <c r="E3" t="s">
        <v>45</v>
      </c>
      <c r="F3">
        <v>0.26</v>
      </c>
      <c r="H3">
        <v>0.75</v>
      </c>
      <c r="N3">
        <v>2.2000000000000002</v>
      </c>
      <c r="O3">
        <v>1.63</v>
      </c>
      <c r="AC3">
        <v>3</v>
      </c>
      <c r="AD3">
        <v>1.75</v>
      </c>
      <c r="AE3">
        <v>3.98</v>
      </c>
      <c r="AK3" t="s">
        <v>44</v>
      </c>
      <c r="AL3" t="s">
        <v>43</v>
      </c>
      <c r="AM3" t="s">
        <v>68</v>
      </c>
    </row>
    <row r="4" spans="1:40" x14ac:dyDescent="0.25">
      <c r="A4" t="s">
        <v>47</v>
      </c>
      <c r="B4">
        <v>2014</v>
      </c>
      <c r="C4" t="s">
        <v>48</v>
      </c>
      <c r="D4" t="s">
        <v>49</v>
      </c>
      <c r="E4">
        <v>2004</v>
      </c>
      <c r="F4">
        <f>AVERAGE(0.24,0.23,0.24)</f>
        <v>0.23666666666666666</v>
      </c>
      <c r="H4">
        <f>AVERAGE(0.66,1.02,0.65)</f>
        <v>0.77666666666666673</v>
      </c>
      <c r="I4">
        <f>AVERAGE(0.41,0.6,0.35)</f>
        <v>0.45333333333333331</v>
      </c>
      <c r="J4">
        <f>AVERAGE(0.75,1.05,0.92)</f>
        <v>0.90666666666666673</v>
      </c>
      <c r="M4">
        <v>78</v>
      </c>
      <c r="N4">
        <v>1.6</v>
      </c>
      <c r="O4">
        <v>1.6</v>
      </c>
      <c r="P4">
        <v>3</v>
      </c>
      <c r="Q4">
        <v>2.7</v>
      </c>
      <c r="T4">
        <v>0.56999999999999995</v>
      </c>
      <c r="X4">
        <v>0.65</v>
      </c>
      <c r="AC4">
        <v>1.3</v>
      </c>
      <c r="AK4" t="s">
        <v>50</v>
      </c>
      <c r="AL4" t="s">
        <v>53</v>
      </c>
      <c r="AM4" t="s">
        <v>68</v>
      </c>
    </row>
    <row r="5" spans="1:40" x14ac:dyDescent="0.25">
      <c r="A5" t="s">
        <v>62</v>
      </c>
      <c r="B5">
        <v>2014</v>
      </c>
      <c r="C5" t="s">
        <v>63</v>
      </c>
      <c r="D5" t="s">
        <v>65</v>
      </c>
      <c r="E5" t="s">
        <v>65</v>
      </c>
      <c r="F5">
        <v>0.35</v>
      </c>
      <c r="H5">
        <v>0.4</v>
      </c>
      <c r="AK5" t="s">
        <v>64</v>
      </c>
      <c r="AL5" t="s">
        <v>66</v>
      </c>
      <c r="AM5" t="s">
        <v>103</v>
      </c>
      <c r="AN5" t="s">
        <v>68</v>
      </c>
    </row>
    <row r="6" spans="1:40" x14ac:dyDescent="0.25">
      <c r="A6" t="s">
        <v>71</v>
      </c>
      <c r="B6">
        <v>2014</v>
      </c>
      <c r="C6" t="s">
        <v>72</v>
      </c>
      <c r="D6" t="s">
        <v>73</v>
      </c>
      <c r="E6" t="s">
        <v>74</v>
      </c>
      <c r="M6">
        <v>80</v>
      </c>
      <c r="AH6">
        <f>AVERAGE(214.1,206.9,225.5)</f>
        <v>215.5</v>
      </c>
      <c r="AI6">
        <f>AVERAGE(550.8,575.9,645.9)</f>
        <v>590.86666666666667</v>
      </c>
      <c r="AJ6" t="s">
        <v>79</v>
      </c>
      <c r="AK6" t="s">
        <v>76</v>
      </c>
      <c r="AL6" t="s">
        <v>75</v>
      </c>
      <c r="AM6" t="s">
        <v>77</v>
      </c>
      <c r="AN6" t="s">
        <v>78</v>
      </c>
    </row>
    <row r="7" spans="1:40" x14ac:dyDescent="0.25">
      <c r="AH7">
        <f>AVERAGE(365,363.1,360.8)</f>
        <v>362.9666666666667</v>
      </c>
      <c r="AI7">
        <f>AVERAGE(715.9,746.4,816.7)</f>
        <v>759.66666666666663</v>
      </c>
      <c r="AJ7" t="s">
        <v>80</v>
      </c>
    </row>
    <row r="8" spans="1:40" x14ac:dyDescent="0.25">
      <c r="AH8">
        <f>AVERAGE(371.9,373.1,394.8)</f>
        <v>379.93333333333334</v>
      </c>
      <c r="AI8">
        <f>AVERAGE(744,777.5,859.4)</f>
        <v>793.63333333333333</v>
      </c>
      <c r="AJ8" t="s">
        <v>81</v>
      </c>
    </row>
    <row r="9" spans="1:40" x14ac:dyDescent="0.25">
      <c r="AH9">
        <f>AVERAGE(350.4,341.2,378.5)</f>
        <v>356.7</v>
      </c>
      <c r="AI9">
        <f>AVERAGE(747.2,770.3,848.9)</f>
        <v>788.80000000000007</v>
      </c>
      <c r="AJ9" t="s">
        <v>82</v>
      </c>
    </row>
    <row r="10" spans="1:40" x14ac:dyDescent="0.25">
      <c r="A10" t="s">
        <v>83</v>
      </c>
      <c r="B10">
        <v>2011</v>
      </c>
      <c r="C10" t="s">
        <v>84</v>
      </c>
      <c r="D10" t="s">
        <v>49</v>
      </c>
      <c r="E10">
        <v>2007</v>
      </c>
      <c r="F10">
        <f>16.7/90</f>
        <v>0.18555555555555556</v>
      </c>
      <c r="G10">
        <v>1.3899999999999999E-2</v>
      </c>
      <c r="H10">
        <f>62.5/90</f>
        <v>0.69444444444444442</v>
      </c>
      <c r="M10">
        <v>72</v>
      </c>
      <c r="N10">
        <v>0.69</v>
      </c>
      <c r="O10">
        <v>0.69</v>
      </c>
      <c r="T10">
        <f>25.7/50</f>
        <v>0.51400000000000001</v>
      </c>
      <c r="W10">
        <f>22.2/50</f>
        <v>0.44400000000000001</v>
      </c>
      <c r="AC10">
        <v>1.7</v>
      </c>
      <c r="AK10" t="s">
        <v>86</v>
      </c>
      <c r="AL10" t="s">
        <v>85</v>
      </c>
      <c r="AM10" t="s">
        <v>87</v>
      </c>
    </row>
    <row r="11" spans="1:40" x14ac:dyDescent="0.25">
      <c r="A11" t="s">
        <v>88</v>
      </c>
      <c r="B11">
        <v>2009</v>
      </c>
      <c r="C11" t="s">
        <v>89</v>
      </c>
      <c r="D11" t="s">
        <v>49</v>
      </c>
      <c r="E11" t="s">
        <v>92</v>
      </c>
      <c r="M11">
        <v>70</v>
      </c>
      <c r="AH11">
        <f>AVERAGE(307.3,311.2,263.2,239)</f>
        <v>280.17500000000001</v>
      </c>
      <c r="AI11">
        <f>AVERAGE(799.5,843.7,756,772.4)</f>
        <v>792.9</v>
      </c>
      <c r="AJ11" t="s">
        <v>79</v>
      </c>
      <c r="AK11" t="s">
        <v>91</v>
      </c>
      <c r="AL11" t="s">
        <v>90</v>
      </c>
    </row>
    <row r="12" spans="1:40" x14ac:dyDescent="0.25">
      <c r="AH12">
        <f>AVERAGE(427.4,412.8,390.3,337.4)</f>
        <v>391.97500000000002</v>
      </c>
      <c r="AI12">
        <f>AVERAGE(959.9,945.3,923.7,870.8)</f>
        <v>924.92499999999995</v>
      </c>
      <c r="AJ12" t="s">
        <v>81</v>
      </c>
    </row>
    <row r="13" spans="1:40" x14ac:dyDescent="0.25">
      <c r="A13" t="s">
        <v>93</v>
      </c>
      <c r="B13">
        <v>2005</v>
      </c>
      <c r="C13" t="s">
        <v>94</v>
      </c>
      <c r="D13" t="s">
        <v>23</v>
      </c>
      <c r="E13" t="s">
        <v>95</v>
      </c>
      <c r="F13">
        <v>0.15</v>
      </c>
      <c r="AC13">
        <v>1.3</v>
      </c>
      <c r="AK13" t="s">
        <v>97</v>
      </c>
      <c r="AL13" t="s">
        <v>96</v>
      </c>
    </row>
    <row r="14" spans="1:40" x14ac:dyDescent="0.25">
      <c r="A14" t="s">
        <v>99</v>
      </c>
      <c r="B14">
        <v>2003</v>
      </c>
      <c r="C14" t="s">
        <v>100</v>
      </c>
      <c r="D14" t="s">
        <v>49</v>
      </c>
      <c r="E14" t="s">
        <v>111</v>
      </c>
      <c r="F14">
        <f>AVERAGE(0.22,0.25)</f>
        <v>0.23499999999999999</v>
      </c>
      <c r="I14">
        <f>AVERAGE(0.09,0.16)</f>
        <v>0.125</v>
      </c>
      <c r="AK14" t="s">
        <v>104</v>
      </c>
      <c r="AL14" t="s">
        <v>101</v>
      </c>
      <c r="AM14" t="s">
        <v>102</v>
      </c>
    </row>
    <row r="15" spans="1:40" x14ac:dyDescent="0.25">
      <c r="A15" t="s">
        <v>105</v>
      </c>
      <c r="B15">
        <v>2000</v>
      </c>
      <c r="C15" t="s">
        <v>106</v>
      </c>
      <c r="D15" t="s">
        <v>23</v>
      </c>
      <c r="E15" t="s">
        <v>110</v>
      </c>
      <c r="F15">
        <v>0.2</v>
      </c>
      <c r="G15">
        <v>0.03</v>
      </c>
      <c r="K15">
        <v>0.54</v>
      </c>
      <c r="L15">
        <v>0.63</v>
      </c>
      <c r="M15">
        <v>55.7</v>
      </c>
      <c r="N15">
        <v>0.2</v>
      </c>
      <c r="R15">
        <v>0.54</v>
      </c>
      <c r="S15">
        <v>0.63</v>
      </c>
      <c r="AC15">
        <v>1.66</v>
      </c>
      <c r="AK15" t="s">
        <v>107</v>
      </c>
      <c r="AL15" t="s">
        <v>109</v>
      </c>
    </row>
    <row r="16" spans="1:40" x14ac:dyDescent="0.25">
      <c r="A16" t="s">
        <v>124</v>
      </c>
      <c r="B16">
        <v>2007</v>
      </c>
      <c r="C16" t="s">
        <v>125</v>
      </c>
      <c r="D16" t="s">
        <v>27</v>
      </c>
      <c r="E16" t="s">
        <v>127</v>
      </c>
      <c r="F16">
        <v>0.06</v>
      </c>
      <c r="I16">
        <v>0.24</v>
      </c>
      <c r="J16">
        <v>0.21</v>
      </c>
      <c r="K16">
        <v>0.24</v>
      </c>
      <c r="L16">
        <v>0.18</v>
      </c>
      <c r="M16">
        <v>17000</v>
      </c>
      <c r="AC16">
        <v>0.2</v>
      </c>
      <c r="AK16" t="s">
        <v>126</v>
      </c>
      <c r="AL16" t="s">
        <v>134</v>
      </c>
    </row>
    <row r="17" spans="1:39" x14ac:dyDescent="0.25">
      <c r="A17" t="s">
        <v>135</v>
      </c>
      <c r="B17">
        <v>2014</v>
      </c>
      <c r="C17" t="s">
        <v>136</v>
      </c>
      <c r="D17" t="s">
        <v>137</v>
      </c>
      <c r="E17">
        <v>2010</v>
      </c>
      <c r="F17">
        <f>AVERAGE(0.19,0.43)</f>
        <v>0.31</v>
      </c>
      <c r="H17">
        <f>AVERAGE(0.66,0.83)</f>
        <v>0.745</v>
      </c>
      <c r="J17">
        <f>AVERAGE(0.84,1.55)</f>
        <v>1.1950000000000001</v>
      </c>
      <c r="M17">
        <v>150</v>
      </c>
      <c r="T17">
        <f>33.5/50</f>
        <v>0.67</v>
      </c>
      <c r="W17">
        <f>33.5/50</f>
        <v>0.67</v>
      </c>
      <c r="AC17">
        <v>1.33</v>
      </c>
      <c r="AF17">
        <v>10</v>
      </c>
      <c r="AK17" t="s">
        <v>139</v>
      </c>
      <c r="AL17" t="s">
        <v>140</v>
      </c>
    </row>
    <row r="18" spans="1:39" x14ac:dyDescent="0.25">
      <c r="A18" t="s">
        <v>135</v>
      </c>
      <c r="B18">
        <v>2006</v>
      </c>
      <c r="C18" t="s">
        <v>142</v>
      </c>
      <c r="D18" t="s">
        <v>143</v>
      </c>
      <c r="E18" t="s">
        <v>144</v>
      </c>
      <c r="F18">
        <v>0.187</v>
      </c>
      <c r="H18">
        <v>0.21</v>
      </c>
      <c r="J18">
        <v>0.438</v>
      </c>
      <c r="N18">
        <v>0.37</v>
      </c>
      <c r="O18">
        <v>0.42</v>
      </c>
      <c r="Q18">
        <v>0.88</v>
      </c>
      <c r="Y18">
        <v>0.67</v>
      </c>
      <c r="Z18">
        <v>1.6</v>
      </c>
      <c r="AA18">
        <v>1.84</v>
      </c>
      <c r="AC18">
        <v>2</v>
      </c>
      <c r="AK18" t="s">
        <v>150</v>
      </c>
      <c r="AL18" t="s">
        <v>149</v>
      </c>
    </row>
    <row r="19" spans="1:39" x14ac:dyDescent="0.25">
      <c r="A19" t="s">
        <v>151</v>
      </c>
      <c r="B19">
        <v>2010</v>
      </c>
      <c r="C19" t="s">
        <v>152</v>
      </c>
      <c r="D19" t="s">
        <v>23</v>
      </c>
      <c r="E19">
        <v>2007</v>
      </c>
      <c r="F19">
        <v>0.24</v>
      </c>
      <c r="G19">
        <v>2.2100000000000002E-2</v>
      </c>
      <c r="I19">
        <v>0.66</v>
      </c>
      <c r="J19">
        <v>2.2000000000000002</v>
      </c>
      <c r="L19">
        <v>0.59</v>
      </c>
      <c r="M19">
        <v>68</v>
      </c>
      <c r="N19">
        <v>2.35</v>
      </c>
      <c r="P19">
        <v>0.66</v>
      </c>
      <c r="Q19">
        <v>2.2000000000000002</v>
      </c>
      <c r="S19">
        <v>0.59</v>
      </c>
      <c r="T19">
        <v>2.42</v>
      </c>
      <c r="AC19">
        <v>1.47</v>
      </c>
      <c r="AK19" t="s">
        <v>153</v>
      </c>
      <c r="AL19" t="s">
        <v>155</v>
      </c>
      <c r="AM19" t="s">
        <v>154</v>
      </c>
    </row>
    <row r="20" spans="1:39" x14ac:dyDescent="0.25">
      <c r="A20" t="s">
        <v>160</v>
      </c>
      <c r="B20">
        <v>2007</v>
      </c>
      <c r="C20" t="s">
        <v>159</v>
      </c>
      <c r="D20" t="s">
        <v>158</v>
      </c>
      <c r="E20" t="s">
        <v>157</v>
      </c>
      <c r="F20">
        <v>0.18099999999999999</v>
      </c>
      <c r="K20">
        <v>0.33329999999999999</v>
      </c>
      <c r="L20">
        <v>0.33750000000000002</v>
      </c>
      <c r="M20">
        <v>9000</v>
      </c>
      <c r="AI20">
        <v>586</v>
      </c>
      <c r="AJ20" t="s">
        <v>162</v>
      </c>
      <c r="AK20" t="s">
        <v>161</v>
      </c>
      <c r="AL20" t="s">
        <v>166</v>
      </c>
    </row>
    <row r="21" spans="1:39" x14ac:dyDescent="0.25">
      <c r="AI21">
        <v>918</v>
      </c>
      <c r="AJ21" t="s">
        <v>163</v>
      </c>
    </row>
    <row r="22" spans="1:39" x14ac:dyDescent="0.25">
      <c r="AI22">
        <v>757</v>
      </c>
      <c r="AJ22" t="s">
        <v>165</v>
      </c>
    </row>
    <row r="23" spans="1:39" x14ac:dyDescent="0.25">
      <c r="A23" t="s">
        <v>167</v>
      </c>
      <c r="B23">
        <v>2017</v>
      </c>
      <c r="C23" t="s">
        <v>168</v>
      </c>
      <c r="D23" t="s">
        <v>169</v>
      </c>
      <c r="E23" t="s">
        <v>170</v>
      </c>
      <c r="N23">
        <f>3000/2000</f>
        <v>1.5</v>
      </c>
      <c r="R23">
        <f>4000/2000</f>
        <v>2</v>
      </c>
      <c r="AK23" t="s">
        <v>171</v>
      </c>
      <c r="AL23" t="s">
        <v>174</v>
      </c>
    </row>
    <row r="24" spans="1:39" x14ac:dyDescent="0.25">
      <c r="A24" t="s">
        <v>175</v>
      </c>
      <c r="B24">
        <v>2011</v>
      </c>
      <c r="C24" t="s">
        <v>176</v>
      </c>
      <c r="D24" t="s">
        <v>177</v>
      </c>
      <c r="E24" t="s">
        <v>186</v>
      </c>
      <c r="F24">
        <v>0.52</v>
      </c>
      <c r="I24">
        <v>0.52</v>
      </c>
      <c r="N24">
        <v>1.2</v>
      </c>
      <c r="P24">
        <v>1.2</v>
      </c>
      <c r="AC24">
        <v>1.05</v>
      </c>
      <c r="AK24" t="s">
        <v>185</v>
      </c>
      <c r="AL24" t="s">
        <v>184</v>
      </c>
      <c r="AM24" t="s">
        <v>187</v>
      </c>
    </row>
    <row r="25" spans="1:39" x14ac:dyDescent="0.25">
      <c r="A25" t="s">
        <v>190</v>
      </c>
      <c r="B25">
        <v>2006</v>
      </c>
      <c r="C25" t="s">
        <v>191</v>
      </c>
      <c r="E25" t="s">
        <v>192</v>
      </c>
      <c r="F25">
        <v>0.8</v>
      </c>
      <c r="G25">
        <v>0.158</v>
      </c>
      <c r="M25">
        <v>8.5500000000000007</v>
      </c>
      <c r="T25">
        <v>2.5</v>
      </c>
      <c r="V25">
        <v>2.5</v>
      </c>
      <c r="W25">
        <v>2</v>
      </c>
      <c r="AK25" t="s">
        <v>194</v>
      </c>
      <c r="AL25" t="s">
        <v>193</v>
      </c>
    </row>
    <row r="26" spans="1:39" x14ac:dyDescent="0.25">
      <c r="A26" t="s">
        <v>195</v>
      </c>
      <c r="B26">
        <v>2010</v>
      </c>
      <c r="C26" t="s">
        <v>196</v>
      </c>
      <c r="D26" t="s">
        <v>49</v>
      </c>
      <c r="E26" t="s">
        <v>197</v>
      </c>
      <c r="F26">
        <v>0.19900000000000001</v>
      </c>
      <c r="H26">
        <v>0.52700000000000002</v>
      </c>
      <c r="M26" t="s">
        <v>186</v>
      </c>
      <c r="N26">
        <v>1.778</v>
      </c>
      <c r="O26">
        <v>0.92200000000000004</v>
      </c>
      <c r="V26">
        <v>0.46100000000000002</v>
      </c>
      <c r="W26">
        <v>0.39500000000000002</v>
      </c>
      <c r="X26">
        <v>0.39500000000000002</v>
      </c>
      <c r="AC26">
        <v>0.92200000000000004</v>
      </c>
      <c r="AK26" t="s">
        <v>200</v>
      </c>
      <c r="AL26" t="s">
        <v>201</v>
      </c>
    </row>
    <row r="27" spans="1:39" x14ac:dyDescent="0.25">
      <c r="A27" t="s">
        <v>202</v>
      </c>
      <c r="B27">
        <v>2012</v>
      </c>
      <c r="C27" t="s">
        <v>203</v>
      </c>
      <c r="D27" t="s">
        <v>137</v>
      </c>
      <c r="E27">
        <v>2011</v>
      </c>
      <c r="F27">
        <v>0.2</v>
      </c>
      <c r="K27">
        <v>0.54</v>
      </c>
      <c r="M27">
        <v>166.67</v>
      </c>
      <c r="N27">
        <v>2.25</v>
      </c>
      <c r="R27">
        <v>1.65</v>
      </c>
      <c r="W27">
        <v>33.200000000000003</v>
      </c>
      <c r="Y27">
        <v>35.25</v>
      </c>
      <c r="AC27">
        <v>2.61</v>
      </c>
      <c r="AG27">
        <v>14.85</v>
      </c>
      <c r="AK27" t="s">
        <v>204</v>
      </c>
      <c r="AL27" t="s">
        <v>209</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F643-A350-426A-953B-6E892B16AEB7}">
  <dimension ref="A1:H4"/>
  <sheetViews>
    <sheetView workbookViewId="0">
      <pane xSplit="5" ySplit="1" topLeftCell="F2" activePane="bottomRight" state="frozen"/>
      <selection pane="topRight" activeCell="F1" sqref="F1"/>
      <selection pane="bottomLeft" activeCell="A2" sqref="A2"/>
      <selection pane="bottomRight" activeCell="G1" sqref="G1"/>
    </sheetView>
  </sheetViews>
  <sheetFormatPr defaultRowHeight="15" x14ac:dyDescent="0.25"/>
  <cols>
    <col min="2" max="2" width="30.85546875" bestFit="1" customWidth="1"/>
    <col min="4" max="4" width="37.5703125" bestFit="1" customWidth="1"/>
    <col min="5" max="5" width="19.85546875" customWidth="1"/>
    <col min="6" max="6" width="56.140625" bestFit="1" customWidth="1"/>
    <col min="7" max="7" width="47.7109375" customWidth="1"/>
    <col min="8" max="8" width="10.5703125" bestFit="1" customWidth="1"/>
  </cols>
  <sheetData>
    <row r="1" spans="1:8" x14ac:dyDescent="0.25">
      <c r="A1" t="s">
        <v>0</v>
      </c>
      <c r="B1" t="s">
        <v>210</v>
      </c>
      <c r="C1" t="s">
        <v>212</v>
      </c>
      <c r="D1" t="s">
        <v>213</v>
      </c>
      <c r="E1" t="s">
        <v>211</v>
      </c>
      <c r="F1" t="s">
        <v>214</v>
      </c>
      <c r="G1" t="s">
        <v>228</v>
      </c>
      <c r="H1" t="s">
        <v>215</v>
      </c>
    </row>
    <row r="2" spans="1:8" x14ac:dyDescent="0.25">
      <c r="A2" t="s">
        <v>216</v>
      </c>
      <c r="B2" t="s">
        <v>220</v>
      </c>
      <c r="C2">
        <v>2019</v>
      </c>
      <c r="D2" s="2" t="s">
        <v>225</v>
      </c>
      <c r="E2" t="s">
        <v>224</v>
      </c>
      <c r="F2" t="s">
        <v>234</v>
      </c>
      <c r="G2" t="s">
        <v>231</v>
      </c>
    </row>
    <row r="3" spans="1:8" x14ac:dyDescent="0.25">
      <c r="A3" t="s">
        <v>217</v>
      </c>
      <c r="B3" t="s">
        <v>221</v>
      </c>
      <c r="C3">
        <v>2018</v>
      </c>
      <c r="D3" s="2" t="s">
        <v>226</v>
      </c>
      <c r="E3" t="s">
        <v>222</v>
      </c>
      <c r="F3" t="s">
        <v>233</v>
      </c>
      <c r="G3" t="s">
        <v>230</v>
      </c>
    </row>
    <row r="4" spans="1:8" x14ac:dyDescent="0.25">
      <c r="A4" t="s">
        <v>218</v>
      </c>
      <c r="B4" t="s">
        <v>219</v>
      </c>
      <c r="C4">
        <v>2015</v>
      </c>
      <c r="D4" s="2" t="s">
        <v>227</v>
      </c>
      <c r="E4" t="s">
        <v>223</v>
      </c>
      <c r="F4" t="s">
        <v>232</v>
      </c>
      <c r="G4" t="s">
        <v>229</v>
      </c>
    </row>
  </sheetData>
  <hyperlinks>
    <hyperlink ref="D2" r:id="rId1" xr:uid="{8B020D89-A083-4F0C-B975-E08B37C8AFA4}"/>
    <hyperlink ref="D3" r:id="rId2" tooltip="Persistent link using digital object identifier" xr:uid="{6801F7DB-9BDB-4C32-B0E2-B16C54A09162}"/>
    <hyperlink ref="D4" r:id="rId3" xr:uid="{950738AC-F433-47B6-BAE1-09DCF6D39159}"/>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AF70-6F25-4215-806D-46DD34367965}">
  <dimension ref="A1:W11"/>
  <sheetViews>
    <sheetView tabSelected="1" workbookViewId="0">
      <selection activeCell="J17" sqref="J17"/>
    </sheetView>
  </sheetViews>
  <sheetFormatPr defaultRowHeight="15" x14ac:dyDescent="0.25"/>
  <sheetData>
    <row r="1" spans="1:23" ht="75" x14ac:dyDescent="0.25">
      <c r="A1" s="3" t="s">
        <v>235</v>
      </c>
      <c r="B1" s="3" t="s">
        <v>236</v>
      </c>
      <c r="C1" s="3" t="s">
        <v>237</v>
      </c>
      <c r="D1" s="3" t="s">
        <v>238</v>
      </c>
      <c r="E1" s="3" t="s">
        <v>239</v>
      </c>
      <c r="F1" s="3" t="s">
        <v>240</v>
      </c>
      <c r="G1" s="3" t="s">
        <v>241</v>
      </c>
      <c r="H1" s="3" t="s">
        <v>242</v>
      </c>
      <c r="I1" s="3" t="s">
        <v>243</v>
      </c>
      <c r="J1" s="3" t="s">
        <v>244</v>
      </c>
      <c r="M1" s="3"/>
      <c r="N1" s="3"/>
      <c r="O1" s="3"/>
      <c r="P1" s="3"/>
      <c r="Q1" s="3"/>
      <c r="R1" s="3"/>
      <c r="S1" s="3"/>
      <c r="T1" s="3"/>
      <c r="U1" s="3"/>
      <c r="V1" s="3"/>
      <c r="W1" s="3"/>
    </row>
    <row r="2" spans="1:23" x14ac:dyDescent="0.25">
      <c r="A2" s="3">
        <v>111.4</v>
      </c>
      <c r="B2" s="3">
        <v>60</v>
      </c>
      <c r="C2" s="3">
        <v>41.5</v>
      </c>
      <c r="D2" s="3">
        <v>9.9</v>
      </c>
      <c r="E2" s="3">
        <v>42.3</v>
      </c>
      <c r="F2" s="3">
        <v>11.6</v>
      </c>
      <c r="G2" s="3">
        <v>31.6</v>
      </c>
      <c r="H2" s="3">
        <v>39.200000000000003</v>
      </c>
      <c r="I2" s="3">
        <v>20.2</v>
      </c>
      <c r="J2" s="3">
        <v>20.399999999999999</v>
      </c>
      <c r="M2" s="3"/>
      <c r="N2" s="3"/>
      <c r="O2" s="3"/>
      <c r="P2" s="3"/>
      <c r="Q2" s="3"/>
      <c r="R2" s="3"/>
      <c r="S2" s="3"/>
      <c r="T2" s="3"/>
      <c r="U2" s="3"/>
      <c r="V2" s="3"/>
      <c r="W2" s="3"/>
    </row>
    <row r="3" spans="1:23" x14ac:dyDescent="0.25">
      <c r="A3" s="3">
        <v>193</v>
      </c>
      <c r="B3" s="3">
        <v>60.5</v>
      </c>
      <c r="C3" s="3">
        <v>82.8</v>
      </c>
      <c r="D3" s="3">
        <v>49.6</v>
      </c>
      <c r="E3" s="3">
        <v>48.1</v>
      </c>
      <c r="F3" s="3">
        <v>15.7</v>
      </c>
      <c r="G3" s="3">
        <v>39.700000000000003</v>
      </c>
      <c r="H3" s="3">
        <v>73</v>
      </c>
      <c r="I3" s="3">
        <v>54.7</v>
      </c>
      <c r="J3" s="3">
        <v>25.5</v>
      </c>
      <c r="M3" s="3"/>
      <c r="N3" s="3"/>
      <c r="O3" s="3"/>
      <c r="P3" s="3"/>
      <c r="Q3" s="3"/>
      <c r="R3" s="3"/>
      <c r="S3" s="3"/>
      <c r="T3" s="3"/>
      <c r="U3" s="3"/>
      <c r="V3" s="3"/>
      <c r="W3" s="3"/>
    </row>
    <row r="4" spans="1:23" x14ac:dyDescent="0.25">
      <c r="A4" s="3">
        <v>111.1</v>
      </c>
      <c r="B4" s="3">
        <v>47.2</v>
      </c>
      <c r="C4" s="3">
        <v>51.3</v>
      </c>
      <c r="D4" s="3">
        <v>12.6</v>
      </c>
      <c r="E4" s="3">
        <v>39</v>
      </c>
      <c r="F4" s="3">
        <v>10.3</v>
      </c>
      <c r="G4" s="3">
        <v>29</v>
      </c>
      <c r="H4" s="3">
        <v>30.2</v>
      </c>
      <c r="I4" s="3">
        <v>27.8</v>
      </c>
      <c r="J4" s="3">
        <v>24.2</v>
      </c>
      <c r="M4" s="3"/>
      <c r="N4" s="3"/>
      <c r="O4" s="3"/>
      <c r="P4" s="3"/>
      <c r="Q4" s="3"/>
      <c r="R4" s="3"/>
      <c r="S4" s="3"/>
      <c r="T4" s="3"/>
      <c r="U4" s="3"/>
      <c r="V4" s="3"/>
      <c r="W4" s="3"/>
    </row>
    <row r="5" spans="1:23" x14ac:dyDescent="0.25">
      <c r="A5" s="3">
        <v>336.1</v>
      </c>
      <c r="B5" s="3">
        <v>79.900000000000006</v>
      </c>
      <c r="C5" s="3">
        <v>128.9</v>
      </c>
      <c r="D5" s="3">
        <v>127.2</v>
      </c>
      <c r="E5" s="3">
        <v>54.3</v>
      </c>
      <c r="F5" s="3">
        <v>13.1</v>
      </c>
      <c r="G5" s="3">
        <v>44.2</v>
      </c>
      <c r="H5" s="3">
        <v>154.69999999999999</v>
      </c>
      <c r="I5" s="3">
        <v>108.1</v>
      </c>
      <c r="J5" s="3">
        <v>29.8</v>
      </c>
      <c r="M5" s="3"/>
      <c r="N5" s="3"/>
      <c r="O5" s="3"/>
      <c r="P5" s="3"/>
      <c r="Q5" s="3"/>
      <c r="R5" s="3"/>
      <c r="S5" s="3"/>
      <c r="T5" s="3"/>
      <c r="U5" s="3"/>
      <c r="V5" s="3"/>
      <c r="W5" s="3"/>
    </row>
    <row r="6" spans="1:23" x14ac:dyDescent="0.25">
      <c r="A6" s="3">
        <v>222.3</v>
      </c>
      <c r="B6" s="3">
        <v>50.8</v>
      </c>
      <c r="C6" s="3">
        <v>164</v>
      </c>
      <c r="D6" s="3">
        <v>7.4</v>
      </c>
      <c r="E6" s="3">
        <v>48.8</v>
      </c>
      <c r="F6" s="3">
        <v>86.2</v>
      </c>
      <c r="G6" s="3">
        <v>148.4</v>
      </c>
      <c r="H6" s="3">
        <v>36.799999999999997</v>
      </c>
      <c r="I6" s="3">
        <v>21.2</v>
      </c>
      <c r="J6" s="3">
        <v>15.9</v>
      </c>
      <c r="M6" s="3"/>
      <c r="N6" s="3"/>
      <c r="O6" s="3"/>
      <c r="P6" s="3"/>
      <c r="Q6" s="3"/>
      <c r="R6" s="3"/>
      <c r="S6" s="3"/>
      <c r="T6" s="3"/>
      <c r="U6" s="3"/>
      <c r="V6" s="3"/>
      <c r="W6" s="3"/>
    </row>
    <row r="7" spans="1:23" x14ac:dyDescent="0.25">
      <c r="A7" s="3">
        <v>122.5</v>
      </c>
      <c r="B7" s="3">
        <v>55</v>
      </c>
      <c r="C7" s="3">
        <v>56.4</v>
      </c>
      <c r="D7" s="3">
        <v>11.1</v>
      </c>
      <c r="E7" s="3">
        <v>47.2</v>
      </c>
      <c r="F7" s="3">
        <v>15.4</v>
      </c>
      <c r="G7" s="3">
        <v>33.799999999999997</v>
      </c>
      <c r="H7" s="3">
        <v>35.299999999999997</v>
      </c>
      <c r="I7" s="3">
        <v>28.9</v>
      </c>
      <c r="J7" s="3">
        <v>24.6</v>
      </c>
      <c r="M7" s="3"/>
      <c r="N7" s="3"/>
      <c r="O7" s="3"/>
      <c r="P7" s="3"/>
      <c r="Q7" s="3"/>
      <c r="R7" s="3"/>
      <c r="S7" s="3"/>
      <c r="T7" s="3"/>
      <c r="U7" s="3"/>
      <c r="V7" s="3"/>
      <c r="W7" s="3"/>
    </row>
    <row r="8" spans="1:23" x14ac:dyDescent="0.25">
      <c r="A8" s="3">
        <v>119.1</v>
      </c>
      <c r="B8" s="3">
        <v>50.5</v>
      </c>
      <c r="C8" s="3">
        <v>61.5</v>
      </c>
      <c r="D8" s="3">
        <v>7.1</v>
      </c>
      <c r="E8" s="3">
        <v>46.4</v>
      </c>
      <c r="F8" s="3">
        <v>17.2</v>
      </c>
      <c r="G8" s="3">
        <v>30.2</v>
      </c>
      <c r="H8" s="3">
        <v>39.9</v>
      </c>
      <c r="I8" s="3">
        <v>28.9</v>
      </c>
      <c r="J8" s="3">
        <v>20.2</v>
      </c>
      <c r="M8" s="3"/>
      <c r="N8" s="3"/>
      <c r="O8" s="3"/>
      <c r="P8" s="3"/>
      <c r="Q8" s="3"/>
      <c r="R8" s="3"/>
      <c r="S8" s="3"/>
      <c r="T8" s="3"/>
      <c r="U8" s="3"/>
      <c r="V8" s="3"/>
      <c r="W8" s="3"/>
    </row>
    <row r="9" spans="1:23" x14ac:dyDescent="0.25">
      <c r="A9" s="3">
        <v>131.6</v>
      </c>
      <c r="B9" s="3">
        <v>52.9</v>
      </c>
      <c r="C9" s="3">
        <v>59.7</v>
      </c>
      <c r="D9" s="3">
        <v>18.899999999999999</v>
      </c>
      <c r="E9" s="3">
        <v>54.5</v>
      </c>
      <c r="F9" s="3">
        <v>18.3</v>
      </c>
      <c r="G9" s="3">
        <v>33.799999999999997</v>
      </c>
      <c r="H9" s="3">
        <v>38.200000000000003</v>
      </c>
      <c r="I9" s="3">
        <v>34.299999999999997</v>
      </c>
      <c r="J9" s="3">
        <v>25.4</v>
      </c>
      <c r="M9" s="3"/>
      <c r="N9" s="3"/>
      <c r="O9" s="3"/>
      <c r="P9" s="3"/>
      <c r="Q9" s="3"/>
      <c r="R9" s="3"/>
      <c r="S9" s="3"/>
      <c r="T9" s="3"/>
      <c r="U9" s="3"/>
      <c r="V9" s="3"/>
      <c r="W9" s="3"/>
    </row>
    <row r="10" spans="1:23" x14ac:dyDescent="0.25">
      <c r="A10" s="3">
        <v>131.19999999999999</v>
      </c>
      <c r="B10" s="3">
        <v>55.1</v>
      </c>
      <c r="C10" s="3">
        <v>59.6</v>
      </c>
      <c r="D10" s="3">
        <v>16.5</v>
      </c>
      <c r="E10" s="3">
        <v>63.5</v>
      </c>
      <c r="F10" s="3">
        <v>25.7</v>
      </c>
      <c r="G10" s="3">
        <v>28.6</v>
      </c>
      <c r="H10" s="3">
        <v>35.299999999999997</v>
      </c>
      <c r="I10" s="3">
        <v>43.5</v>
      </c>
      <c r="J10" s="3">
        <v>23.9</v>
      </c>
      <c r="M10" s="3"/>
      <c r="N10" s="3"/>
      <c r="O10" s="3"/>
      <c r="P10" s="3"/>
      <c r="Q10" s="3"/>
      <c r="R10" s="3"/>
      <c r="S10" s="3"/>
      <c r="T10" s="3"/>
      <c r="U10" s="3"/>
      <c r="V10" s="3"/>
      <c r="W10" s="3"/>
    </row>
    <row r="11" spans="1:23" x14ac:dyDescent="0.25">
      <c r="A11" s="3">
        <v>161.1</v>
      </c>
      <c r="B11" s="3">
        <v>60.3</v>
      </c>
      <c r="C11" s="3">
        <v>66.7</v>
      </c>
      <c r="D11" s="3">
        <v>34.1</v>
      </c>
      <c r="E11" s="3">
        <v>46.7</v>
      </c>
      <c r="F11" s="3">
        <v>14.7</v>
      </c>
      <c r="G11" s="3">
        <v>36.5</v>
      </c>
      <c r="H11" s="3">
        <v>59.8</v>
      </c>
      <c r="I11" s="3">
        <v>41.2</v>
      </c>
      <c r="J11" s="3">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810AB5F2911E64683BAEC42E7B886E6" ma:contentTypeVersion="8" ma:contentTypeDescription="Een nieuw document maken." ma:contentTypeScope="" ma:versionID="ca1fbb159048343a84ed76b6e4d91d8d">
  <xsd:schema xmlns:xsd="http://www.w3.org/2001/XMLSchema" xmlns:xs="http://www.w3.org/2001/XMLSchema" xmlns:p="http://schemas.microsoft.com/office/2006/metadata/properties" xmlns:ns3="42935c7d-9f47-4399-b135-59bc620e0da9" targetNamespace="http://schemas.microsoft.com/office/2006/metadata/properties" ma:root="true" ma:fieldsID="d462d4cd21746c9dd51fafdfa118bae1" ns3:_="">
    <xsd:import namespace="42935c7d-9f47-4399-b135-59bc620e0da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935c7d-9f47-4399-b135-59bc620e0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7E26BE-52C2-4F11-8F1B-6B62436245D1}">
  <ds:schemaRefs>
    <ds:schemaRef ds:uri="http://schemas.microsoft.com/sharepoint/v3/contenttype/forms"/>
  </ds:schemaRefs>
</ds:datastoreItem>
</file>

<file path=customXml/itemProps2.xml><?xml version="1.0" encoding="utf-8"?>
<ds:datastoreItem xmlns:ds="http://schemas.openxmlformats.org/officeDocument/2006/customXml" ds:itemID="{5A5162D2-FE5A-4230-A8FE-C03FB6B6DA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935c7d-9f47-4399-b135-59bc620e0d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CDBCDD-A00E-4BAC-BD7F-AFAECC055A1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2935c7d-9f47-4399-b135-59bc620e0da9"/>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labour requirements</vt:lpstr>
      <vt:lpstr>costs</vt:lpstr>
      <vt:lpstr>extra ref</vt:lpstr>
      <vt:lpstr>Montt2019</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Ravensbergen, Paul</dc:creator>
  <cp:lastModifiedBy>Languillaume, Antoine</cp:lastModifiedBy>
  <cp:lastPrinted>2017-10-31T12:52:24Z</cp:lastPrinted>
  <dcterms:created xsi:type="dcterms:W3CDTF">2017-10-31T08:23:11Z</dcterms:created>
  <dcterms:modified xsi:type="dcterms:W3CDTF">2020-01-24T08:52:03Z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0x0101009810AB5F2911E64683BAEC42E7B886E6</vt:lpwstr>
  </property>
</Properties>
</file>