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hfx07\Documents\research\softwares\UMAT_Cyclic plasticity model of structural steels\"/>
    </mc:Choice>
  </mc:AlternateContent>
  <xr:revisionPtr revIDLastSave="0" documentId="13_ncr:1_{643064B4-9939-47B6-B569-BE2FF930665E}" xr6:coauthVersionLast="38" xr6:coauthVersionMax="38" xr10:uidLastSave="{00000000-0000-0000-0000-000000000000}"/>
  <bookViews>
    <workbookView xWindow="480" yWindow="30" windowWidth="18195" windowHeight="11895" activeTab="1" xr2:uid="{00000000-000D-0000-FFFF-FFFF00000000}"/>
  </bookViews>
  <sheets>
    <sheet name="With yield plateau" sheetId="1" r:id="rId1"/>
    <sheet name="Without yield plateau" sheetId="3" r:id="rId2"/>
  </sheets>
  <calcPr calcId="181029"/>
</workbook>
</file>

<file path=xl/calcChain.xml><?xml version="1.0" encoding="utf-8"?>
<calcChain xmlns="http://schemas.openxmlformats.org/spreadsheetml/2006/main">
  <c r="K61" i="3" l="1"/>
  <c r="K48" i="1" l="1"/>
  <c r="K48" i="3"/>
  <c r="K52" i="3" l="1"/>
  <c r="K60" i="3" s="1"/>
  <c r="K53" i="3"/>
  <c r="K51" i="3"/>
  <c r="K46" i="3"/>
  <c r="K62" i="3"/>
  <c r="K46" i="1"/>
  <c r="M46" i="1" l="1"/>
  <c r="L46" i="1"/>
  <c r="L46" i="3"/>
  <c r="M46" i="3"/>
  <c r="K68" i="3"/>
  <c r="K49" i="3"/>
  <c r="C5" i="3"/>
  <c r="E5" i="3" s="1"/>
  <c r="E4" i="3"/>
  <c r="B4" i="3"/>
  <c r="A4" i="3" s="1"/>
  <c r="C4" i="3" s="1"/>
  <c r="D5" i="3"/>
  <c r="C6" i="3"/>
  <c r="E6" i="3" s="1"/>
  <c r="D6" i="3"/>
  <c r="D7" i="3"/>
  <c r="D8" i="3"/>
  <c r="D9" i="3"/>
  <c r="D10" i="3"/>
  <c r="D11" i="3"/>
  <c r="D12" i="3"/>
  <c r="D13" i="3"/>
  <c r="D14" i="3"/>
  <c r="D15" i="3"/>
  <c r="D16" i="3"/>
  <c r="D17" i="3"/>
  <c r="D18" i="3"/>
  <c r="D19" i="3"/>
  <c r="D20" i="3"/>
  <c r="D21" i="3"/>
  <c r="D22" i="3"/>
  <c r="D23" i="3"/>
  <c r="D24" i="3"/>
  <c r="D25" i="3"/>
  <c r="D26" i="3"/>
  <c r="D27" i="3"/>
  <c r="D28" i="3"/>
  <c r="D29" i="3"/>
  <c r="C7" i="3"/>
  <c r="C8" i="3"/>
  <c r="C9" i="3"/>
  <c r="C10" i="3"/>
  <c r="C11" i="3"/>
  <c r="C12" i="3"/>
  <c r="C13" i="3"/>
  <c r="C14" i="3"/>
  <c r="C15" i="3"/>
  <c r="C16" i="3"/>
  <c r="C17" i="3"/>
  <c r="C18" i="3"/>
  <c r="C19" i="3"/>
  <c r="C20" i="3"/>
  <c r="C21" i="3"/>
  <c r="C22" i="3"/>
  <c r="C23" i="3"/>
  <c r="C24" i="3"/>
  <c r="C25" i="3"/>
  <c r="C26" i="3"/>
  <c r="C27" i="3"/>
  <c r="C28" i="3"/>
  <c r="C29" i="3"/>
  <c r="D4" i="3" l="1"/>
  <c r="K47" i="3" l="1"/>
  <c r="E46" i="3"/>
  <c r="B46" i="3"/>
  <c r="B31" i="3"/>
  <c r="A31" i="3"/>
  <c r="D30" i="3"/>
  <c r="C30" i="3"/>
  <c r="E29" i="3"/>
  <c r="E27" i="3"/>
  <c r="E25" i="3"/>
  <c r="E24" i="3"/>
  <c r="E23" i="3"/>
  <c r="E22" i="3"/>
  <c r="E21" i="3"/>
  <c r="E20" i="3"/>
  <c r="E19" i="3"/>
  <c r="E18" i="3"/>
  <c r="E17" i="3"/>
  <c r="E16" i="3"/>
  <c r="E15" i="3"/>
  <c r="E14" i="3"/>
  <c r="E13" i="3"/>
  <c r="E12" i="3"/>
  <c r="E11" i="3"/>
  <c r="E10" i="3"/>
  <c r="E9" i="3"/>
  <c r="E8" i="3"/>
  <c r="E7" i="3"/>
  <c r="E3" i="3"/>
  <c r="D3" i="3"/>
  <c r="C3" i="3"/>
  <c r="D47" i="1"/>
  <c r="A47" i="1"/>
  <c r="D46" i="1"/>
  <c r="A46" i="1"/>
  <c r="E46" i="1"/>
  <c r="B46" i="1"/>
  <c r="D31" i="3" l="1"/>
  <c r="K57" i="3"/>
  <c r="E30" i="3"/>
  <c r="E26" i="3"/>
  <c r="E28" i="3"/>
  <c r="C31" i="3"/>
  <c r="D32" i="3" s="1"/>
  <c r="E32" i="3" s="1"/>
  <c r="K67" i="3" l="1"/>
  <c r="K63" i="3" s="1"/>
  <c r="K55" i="3"/>
  <c r="D46" i="3"/>
  <c r="A46" i="3"/>
  <c r="E145" i="3"/>
  <c r="B145" i="3"/>
  <c r="E31" i="3"/>
  <c r="K65" i="3" l="1"/>
  <c r="D145" i="3" s="1"/>
  <c r="B77" i="3"/>
  <c r="A77" i="3" s="1"/>
  <c r="B93" i="3"/>
  <c r="B109" i="3"/>
  <c r="A109" i="3" s="1"/>
  <c r="B125" i="3"/>
  <c r="B141" i="3"/>
  <c r="B58" i="3"/>
  <c r="A58" i="3" s="1"/>
  <c r="B74" i="3"/>
  <c r="B90" i="3"/>
  <c r="B106" i="3"/>
  <c r="B122" i="3"/>
  <c r="B138" i="3"/>
  <c r="B55" i="3"/>
  <c r="A55" i="3" s="1"/>
  <c r="B71" i="3"/>
  <c r="B87" i="3"/>
  <c r="B103" i="3"/>
  <c r="B119" i="3"/>
  <c r="B135" i="3"/>
  <c r="B56" i="3"/>
  <c r="A56" i="3" s="1"/>
  <c r="B80" i="3"/>
  <c r="A80" i="3" s="1"/>
  <c r="B144" i="3"/>
  <c r="B61" i="3"/>
  <c r="A61" i="3" s="1"/>
  <c r="B92" i="3"/>
  <c r="B120" i="3"/>
  <c r="A120" i="3" s="1"/>
  <c r="B76" i="3"/>
  <c r="B81" i="3"/>
  <c r="A81" i="3" s="1"/>
  <c r="B97" i="3"/>
  <c r="B113" i="3"/>
  <c r="A113" i="3" s="1"/>
  <c r="B129" i="3"/>
  <c r="B67" i="3"/>
  <c r="B62" i="3"/>
  <c r="A62" i="3" s="1"/>
  <c r="B78" i="3"/>
  <c r="A78" i="3" s="1"/>
  <c r="B94" i="3"/>
  <c r="B110" i="3"/>
  <c r="A110" i="3" s="1"/>
  <c r="B126" i="3"/>
  <c r="B73" i="3"/>
  <c r="A73" i="3" s="1"/>
  <c r="B105" i="3"/>
  <c r="B137" i="3"/>
  <c r="A137" i="3" s="1"/>
  <c r="B70" i="3"/>
  <c r="B102" i="3"/>
  <c r="A102" i="3" s="1"/>
  <c r="B134" i="3"/>
  <c r="B59" i="3"/>
  <c r="A59" i="3" s="1"/>
  <c r="B79" i="3"/>
  <c r="B99" i="3"/>
  <c r="A99" i="3" s="1"/>
  <c r="B123" i="3"/>
  <c r="B143" i="3"/>
  <c r="A143" i="3" s="1"/>
  <c r="B48" i="3"/>
  <c r="A48" i="3" s="1"/>
  <c r="B57" i="3"/>
  <c r="A57" i="3" s="1"/>
  <c r="B84" i="3"/>
  <c r="B104" i="3"/>
  <c r="A104" i="3" s="1"/>
  <c r="B108" i="3"/>
  <c r="B85" i="3"/>
  <c r="A85" i="3" s="1"/>
  <c r="B117" i="3"/>
  <c r="B50" i="3"/>
  <c r="A50" i="3" s="1"/>
  <c r="B82" i="3"/>
  <c r="B114" i="3"/>
  <c r="A114" i="3" s="1"/>
  <c r="B142" i="3"/>
  <c r="B63" i="3"/>
  <c r="A63" i="3" s="1"/>
  <c r="B83" i="3"/>
  <c r="B107" i="3"/>
  <c r="A107" i="3" s="1"/>
  <c r="B127" i="3"/>
  <c r="B52" i="3"/>
  <c r="A52" i="3" s="1"/>
  <c r="B96" i="3"/>
  <c r="B100" i="3"/>
  <c r="B132" i="3"/>
  <c r="B136" i="3"/>
  <c r="A136" i="3" s="1"/>
  <c r="B140" i="3"/>
  <c r="B89" i="3"/>
  <c r="A89" i="3" s="1"/>
  <c r="B121" i="3"/>
  <c r="B54" i="3"/>
  <c r="A54" i="3" s="1"/>
  <c r="B86" i="3"/>
  <c r="B118" i="3"/>
  <c r="A118" i="3" s="1"/>
  <c r="B68" i="3"/>
  <c r="B47" i="3"/>
  <c r="A47" i="3" s="1"/>
  <c r="B91" i="3"/>
  <c r="B111" i="3"/>
  <c r="A111" i="3" s="1"/>
  <c r="B131" i="3"/>
  <c r="B60" i="3"/>
  <c r="A60" i="3" s="1"/>
  <c r="B112" i="3"/>
  <c r="B116" i="3"/>
  <c r="A116" i="3" s="1"/>
  <c r="B72" i="3"/>
  <c r="B49" i="3"/>
  <c r="A49" i="3" s="1"/>
  <c r="B53" i="3"/>
  <c r="A53" i="3" s="1"/>
  <c r="B69" i="3"/>
  <c r="A69" i="3" s="1"/>
  <c r="B101" i="3"/>
  <c r="B133" i="3"/>
  <c r="A133" i="3" s="1"/>
  <c r="B66" i="3"/>
  <c r="A66" i="3" s="1"/>
  <c r="B98" i="3"/>
  <c r="A98" i="3" s="1"/>
  <c r="B130" i="3"/>
  <c r="B51" i="3"/>
  <c r="A51" i="3" s="1"/>
  <c r="B75" i="3"/>
  <c r="B95" i="3"/>
  <c r="A95" i="3" s="1"/>
  <c r="B115" i="3"/>
  <c r="B139" i="3"/>
  <c r="A139" i="3" s="1"/>
  <c r="B64" i="3"/>
  <c r="A64" i="3" s="1"/>
  <c r="B128" i="3"/>
  <c r="A128" i="3" s="1"/>
  <c r="B124" i="3"/>
  <c r="B88" i="3"/>
  <c r="A88" i="3" s="1"/>
  <c r="B65" i="3"/>
  <c r="A65" i="3" s="1"/>
  <c r="E71" i="3"/>
  <c r="D71" i="3" s="1"/>
  <c r="E87" i="3"/>
  <c r="E103" i="3"/>
  <c r="E119" i="3"/>
  <c r="E135" i="3"/>
  <c r="D135" i="3" s="1"/>
  <c r="E61" i="3"/>
  <c r="E70" i="3"/>
  <c r="D70" i="3" s="1"/>
  <c r="E114" i="3"/>
  <c r="E68" i="3"/>
  <c r="E84" i="3"/>
  <c r="E100" i="3"/>
  <c r="E116" i="3"/>
  <c r="E132" i="3"/>
  <c r="E64" i="3"/>
  <c r="E48" i="3"/>
  <c r="E106" i="3"/>
  <c r="E69" i="3"/>
  <c r="D69" i="3" s="1"/>
  <c r="E85" i="3"/>
  <c r="E101" i="3"/>
  <c r="D101" i="3" s="1"/>
  <c r="E117" i="3"/>
  <c r="E133" i="3"/>
  <c r="D133" i="3" s="1"/>
  <c r="E59" i="3"/>
  <c r="E78" i="3"/>
  <c r="D78" i="3" s="1"/>
  <c r="E54" i="3"/>
  <c r="E62" i="3"/>
  <c r="D62" i="3" s="1"/>
  <c r="E75" i="3"/>
  <c r="E91" i="3"/>
  <c r="E107" i="3"/>
  <c r="E123" i="3"/>
  <c r="D123" i="3" s="1"/>
  <c r="E139" i="3"/>
  <c r="E57" i="3"/>
  <c r="D57" i="3" s="1"/>
  <c r="E82" i="3"/>
  <c r="E122" i="3"/>
  <c r="D122" i="3" s="1"/>
  <c r="E72" i="3"/>
  <c r="E88" i="3"/>
  <c r="D88" i="3" s="1"/>
  <c r="E104" i="3"/>
  <c r="E120" i="3"/>
  <c r="D120" i="3" s="1"/>
  <c r="E136" i="3"/>
  <c r="E60" i="3"/>
  <c r="D60" i="3" s="1"/>
  <c r="E74" i="3"/>
  <c r="E118" i="3"/>
  <c r="E73" i="3"/>
  <c r="E89" i="3"/>
  <c r="E105" i="3"/>
  <c r="E121" i="3"/>
  <c r="D121" i="3" s="1"/>
  <c r="E137" i="3"/>
  <c r="E55" i="3"/>
  <c r="D55" i="3" s="1"/>
  <c r="E94" i="3"/>
  <c r="E66" i="3"/>
  <c r="D66" i="3" s="1"/>
  <c r="E95" i="3"/>
  <c r="E127" i="3"/>
  <c r="E53" i="3"/>
  <c r="E134" i="3"/>
  <c r="E92" i="3"/>
  <c r="E124" i="3"/>
  <c r="D124" i="3" s="1"/>
  <c r="E56" i="3"/>
  <c r="E126" i="3"/>
  <c r="D126" i="3" s="1"/>
  <c r="E93" i="3"/>
  <c r="E125" i="3"/>
  <c r="D125" i="3" s="1"/>
  <c r="E51" i="3"/>
  <c r="E50" i="3"/>
  <c r="D50" i="3" s="1"/>
  <c r="E67" i="3"/>
  <c r="E99" i="3"/>
  <c r="D99" i="3" s="1"/>
  <c r="E131" i="3"/>
  <c r="E49" i="3"/>
  <c r="D49" i="3" s="1"/>
  <c r="E142" i="3"/>
  <c r="E96" i="3"/>
  <c r="E128" i="3"/>
  <c r="E52" i="3"/>
  <c r="D52" i="3" s="1"/>
  <c r="E138" i="3"/>
  <c r="E97" i="3"/>
  <c r="D97" i="3" s="1"/>
  <c r="E129" i="3"/>
  <c r="E47" i="3"/>
  <c r="D47" i="3" s="1"/>
  <c r="E58" i="3"/>
  <c r="E79" i="3"/>
  <c r="D79" i="3" s="1"/>
  <c r="E111" i="3"/>
  <c r="E143" i="3"/>
  <c r="D143" i="3" s="1"/>
  <c r="E90" i="3"/>
  <c r="E76" i="3"/>
  <c r="D76" i="3" s="1"/>
  <c r="E108" i="3"/>
  <c r="E140" i="3"/>
  <c r="E86" i="3"/>
  <c r="E77" i="3"/>
  <c r="E109" i="3"/>
  <c r="E141" i="3"/>
  <c r="D141" i="3" s="1"/>
  <c r="E110" i="3"/>
  <c r="E83" i="3"/>
  <c r="D83" i="3" s="1"/>
  <c r="E115" i="3"/>
  <c r="E65" i="3"/>
  <c r="D65" i="3" s="1"/>
  <c r="E102" i="3"/>
  <c r="E80" i="3"/>
  <c r="D80" i="3" s="1"/>
  <c r="E112" i="3"/>
  <c r="E144" i="3"/>
  <c r="D144" i="3" s="1"/>
  <c r="E98" i="3"/>
  <c r="E81" i="3"/>
  <c r="E113" i="3"/>
  <c r="E63" i="3"/>
  <c r="D63" i="3" s="1"/>
  <c r="E130" i="3"/>
  <c r="A93" i="3"/>
  <c r="A97" i="3"/>
  <c r="A101" i="3"/>
  <c r="A105" i="3"/>
  <c r="A117" i="3"/>
  <c r="A121" i="3"/>
  <c r="A125" i="3"/>
  <c r="A129" i="3"/>
  <c r="A141" i="3"/>
  <c r="A76" i="3"/>
  <c r="A84" i="3"/>
  <c r="A96" i="3"/>
  <c r="A100" i="3"/>
  <c r="A112" i="3"/>
  <c r="A70" i="3"/>
  <c r="A74" i="3"/>
  <c r="A82" i="3"/>
  <c r="A86" i="3"/>
  <c r="A90" i="3"/>
  <c r="A94" i="3"/>
  <c r="A106" i="3"/>
  <c r="A122" i="3"/>
  <c r="A126" i="3"/>
  <c r="A130" i="3"/>
  <c r="A134" i="3"/>
  <c r="A138" i="3"/>
  <c r="A142" i="3"/>
  <c r="A67" i="3"/>
  <c r="A92" i="3"/>
  <c r="A68" i="3"/>
  <c r="A71" i="3"/>
  <c r="A75" i="3"/>
  <c r="A79" i="3"/>
  <c r="A83" i="3"/>
  <c r="A87" i="3"/>
  <c r="A91" i="3"/>
  <c r="A103" i="3"/>
  <c r="A115" i="3"/>
  <c r="A119" i="3"/>
  <c r="A123" i="3"/>
  <c r="A127" i="3"/>
  <c r="A131" i="3"/>
  <c r="A135" i="3"/>
  <c r="A145" i="3"/>
  <c r="A72" i="3"/>
  <c r="A108" i="3"/>
  <c r="A124" i="3"/>
  <c r="A140" i="3"/>
  <c r="A144" i="3"/>
  <c r="A132" i="3"/>
  <c r="K59" i="3"/>
  <c r="D130" i="3"/>
  <c r="D114" i="3"/>
  <c r="D98" i="3"/>
  <c r="D82" i="3"/>
  <c r="D117" i="3"/>
  <c r="D85" i="3"/>
  <c r="D53" i="3"/>
  <c r="D132" i="3"/>
  <c r="D116" i="3"/>
  <c r="D100" i="3"/>
  <c r="D84" i="3"/>
  <c r="D68" i="3"/>
  <c r="D119" i="3"/>
  <c r="D103" i="3"/>
  <c r="D87" i="3"/>
  <c r="D118" i="3"/>
  <c r="D54" i="3"/>
  <c r="D105" i="3"/>
  <c r="D136" i="3"/>
  <c r="D104" i="3"/>
  <c r="D139" i="3"/>
  <c r="D107" i="3"/>
  <c r="D59" i="3"/>
  <c r="D142" i="3"/>
  <c r="D110" i="3"/>
  <c r="D94" i="3"/>
  <c r="D48" i="3"/>
  <c r="D129" i="3"/>
  <c r="D113" i="3"/>
  <c r="D81" i="3"/>
  <c r="D128" i="3"/>
  <c r="D112" i="3"/>
  <c r="D96" i="3"/>
  <c r="D64" i="3"/>
  <c r="D131" i="3"/>
  <c r="D115" i="3"/>
  <c r="D67" i="3"/>
  <c r="D51" i="3"/>
  <c r="D102" i="3"/>
  <c r="D86" i="3"/>
  <c r="D137" i="3"/>
  <c r="D89" i="3"/>
  <c r="D56" i="3"/>
  <c r="D75" i="3"/>
  <c r="D138" i="3"/>
  <c r="D106" i="3"/>
  <c r="D90" i="3"/>
  <c r="D74" i="3"/>
  <c r="D58" i="3"/>
  <c r="D109" i="3"/>
  <c r="D93" i="3"/>
  <c r="D77" i="3"/>
  <c r="D61" i="3"/>
  <c r="D140" i="3"/>
  <c r="D108" i="3"/>
  <c r="D92" i="3"/>
  <c r="D127" i="3"/>
  <c r="D111" i="3"/>
  <c r="D95" i="3"/>
  <c r="D134" i="3"/>
  <c r="D73" i="3"/>
  <c r="D72" i="3"/>
  <c r="D91" i="3"/>
  <c r="K66" i="1"/>
  <c r="K52" i="1"/>
  <c r="K62" i="1" s="1"/>
  <c r="K60" i="1" s="1"/>
  <c r="K70" i="1"/>
  <c r="K69" i="1"/>
  <c r="K47" i="1"/>
  <c r="E4" i="1"/>
  <c r="E3" i="1"/>
  <c r="C21" i="1"/>
  <c r="D21" i="1"/>
  <c r="C22" i="1"/>
  <c r="D22" i="1"/>
  <c r="C23" i="1"/>
  <c r="D23" i="1"/>
  <c r="C24" i="1"/>
  <c r="D24" i="1"/>
  <c r="C25" i="1"/>
  <c r="D25" i="1"/>
  <c r="C26" i="1"/>
  <c r="E26" i="1" s="1"/>
  <c r="D26" i="1"/>
  <c r="C27" i="1"/>
  <c r="D27" i="1"/>
  <c r="C28" i="1"/>
  <c r="D28" i="1"/>
  <c r="C29" i="1"/>
  <c r="D29" i="1"/>
  <c r="C30" i="1"/>
  <c r="D30" i="1"/>
  <c r="C6" i="1"/>
  <c r="D6" i="1"/>
  <c r="C7" i="1"/>
  <c r="D7" i="1"/>
  <c r="C8" i="1"/>
  <c r="D8" i="1"/>
  <c r="C9" i="1"/>
  <c r="D9" i="1"/>
  <c r="C10" i="1"/>
  <c r="D10" i="1"/>
  <c r="C11" i="1"/>
  <c r="D11" i="1"/>
  <c r="C12" i="1"/>
  <c r="D12" i="1"/>
  <c r="C13" i="1"/>
  <c r="D13" i="1"/>
  <c r="C14" i="1"/>
  <c r="E14" i="1" s="1"/>
  <c r="D14" i="1"/>
  <c r="C15" i="1"/>
  <c r="D15" i="1"/>
  <c r="C16" i="1"/>
  <c r="D16" i="1"/>
  <c r="C17" i="1"/>
  <c r="D17" i="1"/>
  <c r="C18" i="1"/>
  <c r="E18" i="1" s="1"/>
  <c r="D18" i="1"/>
  <c r="C19" i="1"/>
  <c r="D19" i="1"/>
  <c r="C20" i="1"/>
  <c r="D20" i="1"/>
  <c r="B31" i="1"/>
  <c r="A31" i="1"/>
  <c r="C31" i="1" s="1"/>
  <c r="B5" i="1"/>
  <c r="D5" i="1" s="1"/>
  <c r="A5" i="1"/>
  <c r="C5" i="1" s="1"/>
  <c r="A4" i="1"/>
  <c r="C4" i="1" s="1"/>
  <c r="B4" i="1"/>
  <c r="D3" i="1"/>
  <c r="C3" i="1"/>
  <c r="E29" i="1" l="1"/>
  <c r="E28" i="1"/>
  <c r="E25" i="1"/>
  <c r="E21" i="1"/>
  <c r="E11" i="1"/>
  <c r="E24" i="1"/>
  <c r="E27" i="1"/>
  <c r="E7" i="1"/>
  <c r="E10" i="1"/>
  <c r="E30" i="1"/>
  <c r="E15" i="1"/>
  <c r="E19" i="1"/>
  <c r="E22" i="1"/>
  <c r="E23" i="1"/>
  <c r="E17" i="1"/>
  <c r="E13" i="1"/>
  <c r="E20" i="1"/>
  <c r="E12" i="1"/>
  <c r="E8" i="1"/>
  <c r="E9" i="1"/>
  <c r="E16" i="1"/>
  <c r="E5" i="1"/>
  <c r="E6" i="1"/>
  <c r="D31" i="1"/>
  <c r="B67" i="1" s="1"/>
  <c r="D4" i="1"/>
  <c r="K51" i="1" s="1"/>
  <c r="K61" i="1" s="1"/>
  <c r="E67" i="1" l="1"/>
  <c r="K49" i="1"/>
  <c r="E31" i="1"/>
  <c r="K65" i="1"/>
  <c r="K55" i="1"/>
  <c r="K59" i="1"/>
  <c r="D32" i="1"/>
  <c r="E32" i="1" s="1"/>
  <c r="B47" i="1" l="1"/>
  <c r="E47" i="1"/>
  <c r="K50" i="1"/>
  <c r="K63" i="1"/>
  <c r="A67" i="1"/>
  <c r="E51" i="1" l="1"/>
  <c r="E55" i="1"/>
  <c r="E59" i="1"/>
  <c r="E63" i="1"/>
  <c r="E48" i="1"/>
  <c r="E52" i="1"/>
  <c r="E54" i="1"/>
  <c r="E56" i="1"/>
  <c r="E60" i="1"/>
  <c r="E64" i="1"/>
  <c r="E58" i="1"/>
  <c r="E66" i="1"/>
  <c r="E49" i="1"/>
  <c r="E53" i="1"/>
  <c r="E57" i="1"/>
  <c r="E61" i="1"/>
  <c r="E65" i="1"/>
  <c r="E50" i="1"/>
  <c r="E62" i="1"/>
  <c r="B65" i="1"/>
  <c r="A65" i="1" s="1"/>
  <c r="B61" i="1"/>
  <c r="A61" i="1" s="1"/>
  <c r="B57" i="1"/>
  <c r="A57" i="1" s="1"/>
  <c r="B53" i="1"/>
  <c r="A53" i="1" s="1"/>
  <c r="B49" i="1"/>
  <c r="A49" i="1" s="1"/>
  <c r="B64" i="1"/>
  <c r="A64" i="1" s="1"/>
  <c r="B60" i="1"/>
  <c r="A60" i="1" s="1"/>
  <c r="B56" i="1"/>
  <c r="A56" i="1" s="1"/>
  <c r="B52" i="1"/>
  <c r="A52" i="1" s="1"/>
  <c r="B48" i="1"/>
  <c r="A48" i="1" s="1"/>
  <c r="B58" i="1"/>
  <c r="A58" i="1" s="1"/>
  <c r="B50" i="1"/>
  <c r="A50" i="1" s="1"/>
  <c r="B63" i="1"/>
  <c r="A63" i="1" s="1"/>
  <c r="B59" i="1"/>
  <c r="A59" i="1" s="1"/>
  <c r="B55" i="1"/>
  <c r="A55" i="1" s="1"/>
  <c r="B51" i="1"/>
  <c r="A51" i="1" s="1"/>
  <c r="B66" i="1"/>
  <c r="A66" i="1" s="1"/>
  <c r="B62" i="1"/>
  <c r="A62" i="1" s="1"/>
  <c r="B54" i="1"/>
  <c r="A54" i="1" s="1"/>
  <c r="D52" i="1"/>
  <c r="D63" i="1"/>
  <c r="D66" i="1"/>
  <c r="D67" i="1"/>
  <c r="D58" i="1"/>
  <c r="D57" i="1"/>
  <c r="D64" i="1"/>
  <c r="D54" i="1"/>
  <c r="D60" i="1"/>
  <c r="D51" i="1"/>
  <c r="D50" i="1"/>
  <c r="D49" i="1"/>
  <c r="D56" i="1"/>
  <c r="D59" i="1"/>
  <c r="D61" i="1"/>
  <c r="D48" i="1"/>
  <c r="D55" i="1"/>
  <c r="D53" i="1"/>
  <c r="D65" i="1"/>
  <c r="D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Fangxin Hu</author>
  </authors>
  <commentList>
    <comment ref="A1" authorId="0" shapeId="0" xr:uid="{00000000-0006-0000-0000-000001000000}">
      <text>
        <r>
          <rPr>
            <b/>
            <sz val="9"/>
            <color indexed="81"/>
            <rFont val="Tahoma"/>
            <family val="2"/>
          </rPr>
          <t>Fangxin Hu:</t>
        </r>
        <r>
          <rPr>
            <sz val="9"/>
            <color indexed="81"/>
            <rFont val="Tahoma"/>
            <family val="2"/>
          </rPr>
          <t xml:space="preserve">
NOTE that the unit of strain is 1, while the unit of stress and elastic modulus is MPa.
YOU are ONLY required to fill in those cells whose background is colored light grey.</t>
        </r>
      </text>
    </comment>
    <comment ref="A2" authorId="0" shapeId="0" xr:uid="{00000000-0006-0000-0000-000002000000}">
      <text>
        <r>
          <rPr>
            <b/>
            <sz val="9"/>
            <color indexed="81"/>
            <rFont val="Tahoma"/>
            <family val="2"/>
          </rPr>
          <t>Fangxin Hu:</t>
        </r>
        <r>
          <rPr>
            <sz val="9"/>
            <color indexed="81"/>
            <rFont val="Tahoma"/>
            <family val="2"/>
          </rPr>
          <t xml:space="preserve">
Nominal stress-strain data from a tension coupon test.</t>
        </r>
      </text>
    </comment>
    <comment ref="G2" authorId="0" shapeId="0" xr:uid="{00000000-0006-0000-0000-000003000000}">
      <text>
        <r>
          <rPr>
            <b/>
            <sz val="9"/>
            <color indexed="81"/>
            <rFont val="Tahoma"/>
            <family val="2"/>
          </rPr>
          <t>Fangxin Hu:</t>
        </r>
        <r>
          <rPr>
            <sz val="9"/>
            <color indexed="81"/>
            <rFont val="Tahoma"/>
            <family val="2"/>
          </rPr>
          <t xml:space="preserve">
Nominal stress-strain data from numerical simulation of the tension coupon.</t>
        </r>
      </text>
    </comment>
    <comment ref="G3" authorId="0" shapeId="0" xr:uid="{00000000-0006-0000-0000-000004000000}">
      <text>
        <r>
          <rPr>
            <b/>
            <sz val="9"/>
            <color indexed="81"/>
            <rFont val="Tahoma"/>
            <family val="2"/>
          </rPr>
          <t>Fangxin Hu:</t>
        </r>
        <r>
          <rPr>
            <sz val="9"/>
            <color indexed="81"/>
            <rFont val="Tahoma"/>
            <family val="2"/>
          </rPr>
          <t xml:space="preserve">
YOU need to fill in the nominal stress-strain data extracted from the numerical simulation, including post-necking descending branch.
Range: G3~H42</t>
        </r>
      </text>
    </comment>
    <comment ref="K3" authorId="0" shapeId="0" xr:uid="{00000000-0006-0000-0000-000005000000}">
      <text>
        <r>
          <rPr>
            <b/>
            <sz val="9"/>
            <color indexed="81"/>
            <rFont val="Tahoma"/>
            <family val="2"/>
          </rPr>
          <t>Fangxin Hu:</t>
        </r>
        <r>
          <rPr>
            <sz val="9"/>
            <color indexed="81"/>
            <rFont val="Tahoma"/>
            <family val="2"/>
          </rPr>
          <t xml:space="preserve">
YOU need to fill in elastic modulus.</t>
        </r>
      </text>
    </comment>
    <comment ref="A4" authorId="0" shapeId="0" xr:uid="{00000000-0006-0000-0000-000006000000}">
      <text>
        <r>
          <rPr>
            <b/>
            <sz val="9"/>
            <color indexed="81"/>
            <rFont val="Tahoma"/>
            <family val="2"/>
          </rPr>
          <t>Fangxin Hu:</t>
        </r>
        <r>
          <rPr>
            <sz val="9"/>
            <color indexed="81"/>
            <rFont val="Tahoma"/>
            <family val="2"/>
          </rPr>
          <t xml:space="preserve">
Data corresponding to the yield point.</t>
        </r>
      </text>
    </comment>
    <comment ref="K4" authorId="0" shapeId="0" xr:uid="{00000000-0006-0000-0000-000007000000}">
      <text>
        <r>
          <rPr>
            <b/>
            <sz val="9"/>
            <color indexed="81"/>
            <rFont val="Tahoma"/>
            <family val="2"/>
          </rPr>
          <t>Fangxin Hu:</t>
        </r>
        <r>
          <rPr>
            <sz val="9"/>
            <color indexed="81"/>
            <rFont val="Tahoma"/>
            <family val="2"/>
          </rPr>
          <t xml:space="preserve">
YOU need to fill in yield strength (nominal).</t>
        </r>
      </text>
    </comment>
    <comment ref="A5" authorId="0" shapeId="0" xr:uid="{00000000-0006-0000-0000-000008000000}">
      <text>
        <r>
          <rPr>
            <b/>
            <sz val="9"/>
            <color indexed="81"/>
            <rFont val="Tahoma"/>
            <family val="2"/>
          </rPr>
          <t>Fangxin Hu:</t>
        </r>
        <r>
          <rPr>
            <sz val="9"/>
            <color indexed="81"/>
            <rFont val="Tahoma"/>
            <family val="2"/>
          </rPr>
          <t xml:space="preserve">
Data corresponding to the point at the end of yield plateau.</t>
        </r>
      </text>
    </comment>
    <comment ref="K5" authorId="0" shapeId="0" xr:uid="{00000000-0006-0000-0000-000009000000}">
      <text>
        <r>
          <rPr>
            <b/>
            <sz val="9"/>
            <color indexed="81"/>
            <rFont val="Tahoma"/>
            <family val="2"/>
          </rPr>
          <t>Fangxin Hu:</t>
        </r>
        <r>
          <rPr>
            <sz val="9"/>
            <color indexed="81"/>
            <rFont val="Tahoma"/>
            <family val="2"/>
          </rPr>
          <t xml:space="preserve">
YOU need to fill in tensile strength (nominal).</t>
        </r>
      </text>
    </comment>
    <comment ref="A6" authorId="0" shapeId="0" xr:uid="{00000000-0006-0000-0000-00000A000000}">
      <text>
        <r>
          <rPr>
            <b/>
            <sz val="9"/>
            <color indexed="81"/>
            <rFont val="Tahoma"/>
            <family val="2"/>
          </rPr>
          <t>Fangxin Hu:</t>
        </r>
        <r>
          <rPr>
            <sz val="9"/>
            <color indexed="81"/>
            <rFont val="Tahoma"/>
            <family val="2"/>
          </rPr>
          <t xml:space="preserve">
YOU need to fill in the nominal stress-strain data in the pre-necking hardening curve till the ultimate point (maximum tensile force) from test.
Range: A6~B30</t>
        </r>
      </text>
    </comment>
    <comment ref="K6" authorId="0" shapeId="0" xr:uid="{00000000-0006-0000-0000-00000B000000}">
      <text>
        <r>
          <rPr>
            <b/>
            <sz val="9"/>
            <color indexed="81"/>
            <rFont val="Tahoma"/>
            <family val="2"/>
          </rPr>
          <t>Fangxin Hu:</t>
        </r>
        <r>
          <rPr>
            <sz val="9"/>
            <color indexed="81"/>
            <rFont val="Tahoma"/>
            <family val="2"/>
          </rPr>
          <t xml:space="preserve">
YOU need to fill in ultimate stain at tensile strength (nominal).</t>
        </r>
      </text>
    </comment>
    <comment ref="K7" authorId="0" shapeId="0" xr:uid="{00000000-0006-0000-0000-00000C000000}">
      <text>
        <r>
          <rPr>
            <b/>
            <sz val="9"/>
            <color indexed="81"/>
            <rFont val="Tahoma"/>
            <family val="2"/>
          </rPr>
          <t>Fangxin Hu:</t>
        </r>
        <r>
          <rPr>
            <sz val="9"/>
            <color indexed="81"/>
            <rFont val="Tahoma"/>
            <family val="2"/>
          </rPr>
          <t xml:space="preserve">
YOU need to fill in strain at the end of yield plateau (nominal).</t>
        </r>
      </text>
    </comment>
    <comment ref="K8" authorId="0" shapeId="0" xr:uid="{00000000-0006-0000-0000-00000D000000}">
      <text>
        <r>
          <rPr>
            <b/>
            <sz val="9"/>
            <color indexed="81"/>
            <rFont val="Tahoma"/>
            <family val="2"/>
          </rPr>
          <t>Fangxin Hu:</t>
        </r>
        <r>
          <rPr>
            <sz val="9"/>
            <color indexed="81"/>
            <rFont val="Tahoma"/>
            <family val="2"/>
          </rPr>
          <t xml:space="preserve">
YOU need to calibrate the weighted average factor to determine post-necking true stress-strain curve.
To calibrate w (generally between 0.3 and 0.6), YOU can try different values of w and then copy D4~E32 as the plastic data for simple isotropic hardening behavior in ABAQUS, run the simulation and extract the simulated nominal stress-strain data to fill in G3~H42. Finally YOU should find an appropriate value of w to fit well with test result, by examining Figure 1.</t>
        </r>
      </text>
    </comment>
    <comment ref="A31" authorId="0" shapeId="0" xr:uid="{00000000-0006-0000-0000-00000E000000}">
      <text>
        <r>
          <rPr>
            <b/>
            <sz val="9"/>
            <color indexed="81"/>
            <rFont val="Tahoma"/>
            <family val="2"/>
          </rPr>
          <t>Fangxin Hu:</t>
        </r>
        <r>
          <rPr>
            <sz val="9"/>
            <color indexed="81"/>
            <rFont val="Tahoma"/>
            <family val="2"/>
          </rPr>
          <t xml:space="preserve">
Data corresponding to the ultimate point.</t>
        </r>
      </text>
    </comment>
    <comment ref="A32" authorId="0" shapeId="0" xr:uid="{00000000-0006-0000-0000-00000F000000}">
      <text>
        <r>
          <rPr>
            <b/>
            <sz val="9"/>
            <color indexed="81"/>
            <rFont val="Tahoma"/>
            <family val="2"/>
          </rPr>
          <t>Fangxin Hu:</t>
        </r>
        <r>
          <rPr>
            <sz val="9"/>
            <color indexed="81"/>
            <rFont val="Tahoma"/>
            <family val="2"/>
          </rPr>
          <t xml:space="preserve">
YOU need to fill in the nominal stress-strain data in the post-necking descending curve.
Range: A32~B42</t>
        </r>
      </text>
    </comment>
    <comment ref="A44" authorId="0" shapeId="0" xr:uid="{00000000-0006-0000-0000-000010000000}">
      <text>
        <r>
          <rPr>
            <b/>
            <sz val="9"/>
            <color indexed="81"/>
            <rFont val="Tahoma"/>
            <family val="2"/>
          </rPr>
          <t>Fangxin Hu:</t>
        </r>
        <r>
          <rPr>
            <sz val="9"/>
            <color indexed="81"/>
            <rFont val="Tahoma"/>
            <family val="2"/>
          </rPr>
          <t xml:space="preserve">
This model is for structural steels with yield plateau, e.g. mild steels.</t>
        </r>
      </text>
    </comment>
    <comment ref="A45" authorId="0" shapeId="0" xr:uid="{00000000-0006-0000-0000-000011000000}">
      <text>
        <r>
          <rPr>
            <b/>
            <sz val="9"/>
            <color indexed="81"/>
            <rFont val="Tahoma"/>
            <family val="2"/>
          </rPr>
          <t>Fangxin Hu:</t>
        </r>
        <r>
          <rPr>
            <sz val="9"/>
            <color indexed="81"/>
            <rFont val="Tahoma"/>
            <family val="2"/>
          </rPr>
          <t xml:space="preserve">
Given a value of b1^l, a typical group of true stress-plastic strain data can be determined, using the proposed calibration method in the PPT.
The predicted result by b1^l is then used to compare with the test one.</t>
        </r>
      </text>
    </comment>
    <comment ref="D45" authorId="0" shapeId="0" xr:uid="{00000000-0006-0000-0000-000012000000}">
      <text>
        <r>
          <rPr>
            <b/>
            <sz val="9"/>
            <color indexed="81"/>
            <rFont val="Tahoma"/>
            <family val="2"/>
          </rPr>
          <t>Fangxin Hu:</t>
        </r>
        <r>
          <rPr>
            <sz val="9"/>
            <color indexed="81"/>
            <rFont val="Tahoma"/>
            <family val="2"/>
          </rPr>
          <t xml:space="preserve">
Given a value of γ1^l, a typical group of true stress-plastic strain data can be determined, using the proposed calibration method in the PPT.
The predicted result by γ1^l is then used to compare with the test one.</t>
        </r>
      </text>
    </comment>
    <comment ref="J45" authorId="0" shapeId="0" xr:uid="{00000000-0006-0000-0000-000013000000}">
      <text>
        <r>
          <rPr>
            <b/>
            <sz val="9"/>
            <color indexed="81"/>
            <rFont val="Tahoma"/>
            <family val="2"/>
          </rPr>
          <t>Fangxin Hu:</t>
        </r>
        <r>
          <rPr>
            <sz val="9"/>
            <color indexed="81"/>
            <rFont val="Tahoma"/>
            <family val="2"/>
          </rPr>
          <t xml:space="preserve">
Once the calibration is finished, the parameters can be directly copied from K46~K70 to "Mechanical Constants" in ABAQUS, since they have already been arranged in the right order.</t>
        </r>
      </text>
    </comment>
    <comment ref="K46" authorId="0" shapeId="0" xr:uid="{00000000-0006-0000-0000-000014000000}">
      <text>
        <r>
          <rPr>
            <b/>
            <sz val="9"/>
            <color indexed="81"/>
            <rFont val="Tahoma"/>
            <family val="2"/>
          </rPr>
          <t>Fangxin Hu:</t>
        </r>
        <r>
          <rPr>
            <sz val="9"/>
            <color indexed="81"/>
            <rFont val="Tahoma"/>
            <family val="2"/>
          </rPr>
          <t xml:space="preserve">
Elastic modulus.</t>
        </r>
      </text>
    </comment>
    <comment ref="K47" authorId="0" shapeId="0" xr:uid="{00000000-0006-0000-0000-000015000000}">
      <text>
        <r>
          <rPr>
            <b/>
            <sz val="9"/>
            <color indexed="81"/>
            <rFont val="Tahoma"/>
            <family val="2"/>
          </rPr>
          <t>Fangxin Hu:</t>
        </r>
        <r>
          <rPr>
            <sz val="9"/>
            <color indexed="81"/>
            <rFont val="Tahoma"/>
            <family val="2"/>
          </rPr>
          <t xml:space="preserve">
Possion's ratio, generally taken as 0.3 for all kinds of steels.</t>
        </r>
      </text>
    </comment>
    <comment ref="K48" authorId="0" shapeId="0" xr:uid="{00000000-0006-0000-0000-000016000000}">
      <text>
        <r>
          <rPr>
            <b/>
            <sz val="9"/>
            <color indexed="81"/>
            <rFont val="Tahoma"/>
            <family val="2"/>
          </rPr>
          <t>Fangxin Hu:</t>
        </r>
        <r>
          <rPr>
            <sz val="9"/>
            <color indexed="81"/>
            <rFont val="Tahoma"/>
            <family val="2"/>
          </rPr>
          <t xml:space="preserve">
Yield stress (true stress, approximately equal to nominal yield stress).</t>
        </r>
      </text>
    </comment>
    <comment ref="K49" authorId="0" shapeId="0" xr:uid="{00000000-0006-0000-0000-000017000000}">
      <text>
        <r>
          <rPr>
            <b/>
            <sz val="9"/>
            <color indexed="81"/>
            <rFont val="Tahoma"/>
            <family val="2"/>
          </rPr>
          <t>Fangxin Hu:</t>
        </r>
        <r>
          <rPr>
            <sz val="9"/>
            <color indexed="81"/>
            <rFont val="Tahoma"/>
            <family val="2"/>
          </rPr>
          <t xml:space="preserve">
Plastic strain at the end of yield plateau.</t>
        </r>
      </text>
    </comment>
    <comment ref="K50" authorId="0" shapeId="0" xr:uid="{00000000-0006-0000-0000-000018000000}">
      <text>
        <r>
          <rPr>
            <b/>
            <sz val="9"/>
            <color indexed="81"/>
            <rFont val="Tahoma"/>
            <family val="2"/>
          </rPr>
          <t>Fangxin Hu:</t>
        </r>
        <r>
          <rPr>
            <sz val="9"/>
            <color indexed="81"/>
            <rFont val="Tahoma"/>
            <family val="2"/>
          </rPr>
          <t xml:space="preserve">
Threshold plastic strain, generally taken as 0.5% for Q235, Q345 and Q460 steels.
But NOTE that it should not be greater than c^s*εst^p. Otherwise, it is just taken as the product of c^s and εst^p.</t>
        </r>
      </text>
    </comment>
    <comment ref="K51" authorId="0" shapeId="0" xr:uid="{00000000-0006-0000-0000-000019000000}">
      <text>
        <r>
          <rPr>
            <b/>
            <sz val="9"/>
            <color indexed="81"/>
            <rFont val="Tahoma"/>
            <family val="2"/>
          </rPr>
          <t>Fangxin Hu:</t>
        </r>
        <r>
          <rPr>
            <sz val="9"/>
            <color indexed="81"/>
            <rFont val="Tahoma"/>
            <family val="2"/>
          </rPr>
          <t xml:space="preserve">
Short-range isotropic softening parameter in plateau region, generally taken as -0.5</t>
        </r>
        <r>
          <rPr>
            <sz val="9"/>
            <color indexed="81"/>
            <rFont val="Calibri"/>
            <family val="2"/>
          </rPr>
          <t>σ</t>
        </r>
        <r>
          <rPr>
            <sz val="9"/>
            <color indexed="81"/>
            <rFont val="Tahoma"/>
            <family val="2"/>
          </rPr>
          <t>y for Q235, Q345 and Q460 steels.</t>
        </r>
      </text>
    </comment>
    <comment ref="K52" authorId="0" shapeId="0" xr:uid="{00000000-0006-0000-0000-00001A000000}">
      <text>
        <r>
          <rPr>
            <b/>
            <sz val="9"/>
            <color indexed="81"/>
            <rFont val="Tahoma"/>
            <family val="2"/>
          </rPr>
          <t>Fangxin Hu:</t>
        </r>
        <r>
          <rPr>
            <sz val="9"/>
            <color indexed="81"/>
            <rFont val="Tahoma"/>
            <family val="2"/>
          </rPr>
          <t xml:space="preserve">
Short-range isotropic softening parameter in plateau region, generally taken as 300 for Q235, Q345 and Q460 steels.</t>
        </r>
      </text>
    </comment>
    <comment ref="K55" authorId="0" shapeId="0" xr:uid="{00000000-0006-0000-0000-00001B000000}">
      <text>
        <r>
          <rPr>
            <b/>
            <sz val="9"/>
            <color indexed="81"/>
            <rFont val="Tahoma"/>
            <family val="2"/>
          </rPr>
          <t>Fangxin Hu:</t>
        </r>
        <r>
          <rPr>
            <sz val="9"/>
            <color indexed="81"/>
            <rFont val="Tahoma"/>
            <family val="2"/>
          </rPr>
          <t xml:space="preserve">
Long-range isotropic hardening parameter in hardening region, calculated as (σu-σy)/2.</t>
        </r>
      </text>
    </comment>
    <comment ref="K56" authorId="0" shapeId="0" xr:uid="{00000000-0006-0000-0000-00001C000000}">
      <text>
        <r>
          <rPr>
            <b/>
            <sz val="9"/>
            <color indexed="81"/>
            <rFont val="Tahoma"/>
            <family val="2"/>
          </rPr>
          <t>Fangxin Hu:</t>
        </r>
        <r>
          <rPr>
            <sz val="9"/>
            <color indexed="81"/>
            <rFont val="Tahoma"/>
            <family val="2"/>
          </rPr>
          <t xml:space="preserve">
Long-range isotropic hardening parameter in hardening region.
YOU need to calibrate it by examining Figure 2 to arrive at a best fitting of the hardening branch of the true stress-strain curve.
In the absence of detailed tension coupon test curve, default value can be 25 for Q235 and Q345 steels, and 30 for Q460 steel.</t>
        </r>
      </text>
    </comment>
    <comment ref="K59" authorId="0" shapeId="0" xr:uid="{00000000-0006-0000-0000-00001D000000}">
      <text>
        <r>
          <rPr>
            <b/>
            <sz val="9"/>
            <color indexed="81"/>
            <rFont val="Tahoma"/>
            <family val="2"/>
          </rPr>
          <t>Fangxin Hu:</t>
        </r>
        <r>
          <rPr>
            <sz val="9"/>
            <color indexed="81"/>
            <rFont val="Tahoma"/>
            <family val="2"/>
          </rPr>
          <t xml:space="preserve">
Short-range kinematic hardening parameter in plateau region, calculated as -Q1^s*</t>
        </r>
        <r>
          <rPr>
            <sz val="9"/>
            <color indexed="81"/>
            <rFont val="Calibri"/>
            <family val="2"/>
          </rPr>
          <t>γ</t>
        </r>
        <r>
          <rPr>
            <sz val="9"/>
            <color indexed="81"/>
            <rFont val="Tahoma"/>
            <family val="2"/>
          </rPr>
          <t>1^s/3.</t>
        </r>
      </text>
    </comment>
    <comment ref="K60" authorId="0" shapeId="0" xr:uid="{00000000-0006-0000-0000-00001E000000}">
      <text>
        <r>
          <rPr>
            <b/>
            <sz val="9"/>
            <color indexed="81"/>
            <rFont val="Tahoma"/>
            <family val="2"/>
          </rPr>
          <t>Fangxin Hu:</t>
        </r>
        <r>
          <rPr>
            <sz val="9"/>
            <color indexed="81"/>
            <rFont val="Tahoma"/>
            <family val="2"/>
          </rPr>
          <t xml:space="preserve">
Short-range kinematic hardening parameter in plateau region, generally taken as 10*</t>
        </r>
        <r>
          <rPr>
            <sz val="9"/>
            <color indexed="81"/>
            <rFont val="Calibri"/>
            <family val="2"/>
          </rPr>
          <t>γ</t>
        </r>
        <r>
          <rPr>
            <sz val="9"/>
            <color indexed="81"/>
            <rFont val="Tahoma"/>
            <family val="2"/>
          </rPr>
          <t>2^s.</t>
        </r>
      </text>
    </comment>
    <comment ref="K61" authorId="0" shapeId="0" xr:uid="{00000000-0006-0000-0000-00001F000000}">
      <text>
        <r>
          <rPr>
            <b/>
            <sz val="9"/>
            <color indexed="81"/>
            <rFont val="Tahoma"/>
            <family val="2"/>
          </rPr>
          <t>Fangxin Hu:</t>
        </r>
        <r>
          <rPr>
            <sz val="9"/>
            <color indexed="81"/>
            <rFont val="Tahoma"/>
            <family val="2"/>
          </rPr>
          <t xml:space="preserve">
Short-range kinematic hardening parameter in plateau region, calculated as -Q1^s*γ2^s*2/3.</t>
        </r>
      </text>
    </comment>
    <comment ref="K62" authorId="0" shapeId="0" xr:uid="{00000000-0006-0000-0000-000020000000}">
      <text>
        <r>
          <rPr>
            <b/>
            <sz val="9"/>
            <color indexed="81"/>
            <rFont val="Tahoma"/>
            <family val="2"/>
          </rPr>
          <t>Fangxin Hu:</t>
        </r>
        <r>
          <rPr>
            <sz val="9"/>
            <color indexed="81"/>
            <rFont val="Tahoma"/>
            <family val="2"/>
          </rPr>
          <t xml:space="preserve">
Short-range kinematic hardening parameter in plateau region, generally equal to b1^s.</t>
        </r>
      </text>
    </comment>
    <comment ref="K63" authorId="0" shapeId="0" xr:uid="{00000000-0006-0000-0000-000021000000}">
      <text>
        <r>
          <rPr>
            <b/>
            <sz val="9"/>
            <color indexed="81"/>
            <rFont val="Tahoma"/>
            <family val="2"/>
          </rPr>
          <t>Fangxin Hu:</t>
        </r>
        <r>
          <rPr>
            <sz val="9"/>
            <color indexed="81"/>
            <rFont val="Tahoma"/>
            <family val="2"/>
          </rPr>
          <t xml:space="preserve">
Long-range kinematic hardening parameter in hardening region, calculated as γ1^l*[Q1^l-C2^l*(εu-σu/E-εst^p)].</t>
        </r>
      </text>
    </comment>
    <comment ref="K64" authorId="0" shapeId="0" xr:uid="{00000000-0006-0000-0000-000022000000}">
      <text>
        <r>
          <rPr>
            <b/>
            <sz val="9"/>
            <color indexed="81"/>
            <rFont val="Tahoma"/>
            <family val="2"/>
          </rPr>
          <t>Fangxin Hu:</t>
        </r>
        <r>
          <rPr>
            <sz val="9"/>
            <color indexed="81"/>
            <rFont val="Tahoma"/>
            <family val="2"/>
          </rPr>
          <t xml:space="preserve">
Long-range kinematic hardening parameter in hardening region.
YOU need to calibrate it by examining Figure 3 to arrive at a best fitting of the hardening branch of the true stress-strain curve.
In the absence of detailed tension coupon test curve, default value can be 30 for Q235 and Q345 steels, and 40 for Q460 steel.</t>
        </r>
      </text>
    </comment>
    <comment ref="K65" authorId="0" shapeId="0" xr:uid="{00000000-0006-0000-0000-000023000000}">
      <text>
        <r>
          <rPr>
            <b/>
            <sz val="9"/>
            <color indexed="81"/>
            <rFont val="Tahoma"/>
            <family val="2"/>
          </rPr>
          <t>Fangxin Hu:</t>
        </r>
        <r>
          <rPr>
            <sz val="9"/>
            <color indexed="81"/>
            <rFont val="Tahoma"/>
            <family val="2"/>
          </rPr>
          <t xml:space="preserve">
Long-range kinematic hardening parameter in hardening region, calculated as w*σu/(1-w*σu/E).</t>
        </r>
      </text>
    </comment>
    <comment ref="K66" authorId="0" shapeId="0" xr:uid="{00000000-0006-0000-0000-000024000000}">
      <text>
        <r>
          <rPr>
            <b/>
            <sz val="9"/>
            <color indexed="81"/>
            <rFont val="Tahoma"/>
            <family val="2"/>
          </rPr>
          <t>Fangxin Hu:</t>
        </r>
        <r>
          <rPr>
            <sz val="9"/>
            <color indexed="81"/>
            <rFont val="Tahoma"/>
            <family val="2"/>
          </rPr>
          <t xml:space="preserve">
Long-range kinematic hardening parameter in hardening region, taken as 0.</t>
        </r>
      </text>
    </comment>
    <comment ref="K69" authorId="0" shapeId="0" xr:uid="{00000000-0006-0000-0000-000025000000}">
      <text>
        <r>
          <rPr>
            <b/>
            <sz val="9"/>
            <color indexed="81"/>
            <rFont val="Tahoma"/>
            <family val="2"/>
          </rPr>
          <t>Fangxin Hu:</t>
        </r>
        <r>
          <rPr>
            <sz val="9"/>
            <color indexed="81"/>
            <rFont val="Tahoma"/>
            <family val="2"/>
          </rPr>
          <t xml:space="preserve">
Memory scalar in plateau region, generally taken as 0.5 for all kinds of steels.</t>
        </r>
      </text>
    </comment>
    <comment ref="K70" authorId="0" shapeId="0" xr:uid="{00000000-0006-0000-0000-000026000000}">
      <text>
        <r>
          <rPr>
            <b/>
            <sz val="9"/>
            <color indexed="81"/>
            <rFont val="Tahoma"/>
            <family val="2"/>
          </rPr>
          <t>Fangxin Hu:</t>
        </r>
        <r>
          <rPr>
            <sz val="9"/>
            <color indexed="81"/>
            <rFont val="Tahoma"/>
            <family val="2"/>
          </rPr>
          <t xml:space="preserve">
Memory scalar in hardening region, generally taken as 0.3 for Q235, Q345 and Q460 steels.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Fangxin Hu</author>
  </authors>
  <commentList>
    <comment ref="A1" authorId="0" shapeId="0" xr:uid="{00000000-0006-0000-0100-000001000000}">
      <text>
        <r>
          <rPr>
            <b/>
            <sz val="9"/>
            <color indexed="81"/>
            <rFont val="Tahoma"/>
            <family val="2"/>
          </rPr>
          <t>Fangxin Hu:</t>
        </r>
        <r>
          <rPr>
            <sz val="9"/>
            <color indexed="81"/>
            <rFont val="Tahoma"/>
            <family val="2"/>
          </rPr>
          <t xml:space="preserve">
NOTE that the unit of strain is 1, while the unit of stress and elastic modulus is MPa.
YOU are ONLY required to fill in those cells whose background is colored light grey.</t>
        </r>
      </text>
    </comment>
    <comment ref="A2" authorId="0" shapeId="0" xr:uid="{00000000-0006-0000-0100-000002000000}">
      <text>
        <r>
          <rPr>
            <b/>
            <sz val="9"/>
            <color indexed="81"/>
            <rFont val="Tahoma"/>
            <family val="2"/>
          </rPr>
          <t>Fangxin Hu:</t>
        </r>
        <r>
          <rPr>
            <sz val="9"/>
            <color indexed="81"/>
            <rFont val="Tahoma"/>
            <family val="2"/>
          </rPr>
          <t xml:space="preserve">
Nominal stress-strain data from a tension coupon test.</t>
        </r>
      </text>
    </comment>
    <comment ref="G2" authorId="0" shapeId="0" xr:uid="{00000000-0006-0000-0100-000003000000}">
      <text>
        <r>
          <rPr>
            <b/>
            <sz val="9"/>
            <color indexed="81"/>
            <rFont val="Tahoma"/>
            <family val="2"/>
          </rPr>
          <t>Fangxin Hu:</t>
        </r>
        <r>
          <rPr>
            <sz val="9"/>
            <color indexed="81"/>
            <rFont val="Tahoma"/>
            <family val="2"/>
          </rPr>
          <t xml:space="preserve">
Nominal stress-strain data from numerical simulation of the tension coupon.</t>
        </r>
      </text>
    </comment>
    <comment ref="G3" authorId="0" shapeId="0" xr:uid="{00000000-0006-0000-0100-000004000000}">
      <text>
        <r>
          <rPr>
            <b/>
            <sz val="9"/>
            <color indexed="81"/>
            <rFont val="Tahoma"/>
            <family val="2"/>
          </rPr>
          <t>Fangxin Hu:</t>
        </r>
        <r>
          <rPr>
            <sz val="9"/>
            <color indexed="81"/>
            <rFont val="Tahoma"/>
            <family val="2"/>
          </rPr>
          <t xml:space="preserve">
YOU need to fill in the nominal stress-strain data extracted from the numerical simulation, including post-necking descending branch.
Range: G3~H42</t>
        </r>
      </text>
    </comment>
    <comment ref="K3" authorId="0" shapeId="0" xr:uid="{00000000-0006-0000-0100-000005000000}">
      <text>
        <r>
          <rPr>
            <b/>
            <sz val="9"/>
            <color indexed="81"/>
            <rFont val="Tahoma"/>
            <family val="2"/>
          </rPr>
          <t>Fangxin Hu:</t>
        </r>
        <r>
          <rPr>
            <sz val="9"/>
            <color indexed="81"/>
            <rFont val="Tahoma"/>
            <family val="2"/>
          </rPr>
          <t xml:space="preserve">
YOU need to fill in elastic modulus.</t>
        </r>
      </text>
    </comment>
    <comment ref="K4" authorId="0" shapeId="0" xr:uid="{00000000-0006-0000-0100-000006000000}">
      <text>
        <r>
          <rPr>
            <b/>
            <sz val="9"/>
            <color indexed="81"/>
            <rFont val="Tahoma"/>
            <family val="2"/>
          </rPr>
          <t>Fangxin Hu:</t>
        </r>
        <r>
          <rPr>
            <sz val="9"/>
            <color indexed="81"/>
            <rFont val="Tahoma"/>
            <family val="2"/>
          </rPr>
          <t xml:space="preserve">
YOU need to fill in the approximate proportional strength, taken as the nominal stress corresponding to a residual plastic strain of 0.01% in the original test curve.</t>
        </r>
      </text>
    </comment>
    <comment ref="A5" authorId="0" shapeId="0" xr:uid="{00000000-0006-0000-0100-000007000000}">
      <text>
        <r>
          <rPr>
            <b/>
            <sz val="9"/>
            <color indexed="81"/>
            <rFont val="Tahoma"/>
            <family val="2"/>
          </rPr>
          <t>Fangxin Hu:</t>
        </r>
        <r>
          <rPr>
            <sz val="9"/>
            <color indexed="81"/>
            <rFont val="Tahoma"/>
            <family val="2"/>
          </rPr>
          <t xml:space="preserve">
YOU need to fill in the nominal stress-strain data in the pre-necking hardening curve till the ultimate point (maximum tensile force) from test.
Range: A5~B30</t>
        </r>
      </text>
    </comment>
    <comment ref="K5" authorId="0" shapeId="0" xr:uid="{00000000-0006-0000-0100-000008000000}">
      <text>
        <r>
          <rPr>
            <b/>
            <sz val="9"/>
            <color indexed="81"/>
            <rFont val="Tahoma"/>
            <family val="2"/>
          </rPr>
          <t>Fangxin Hu:</t>
        </r>
        <r>
          <rPr>
            <sz val="9"/>
            <color indexed="81"/>
            <rFont val="Tahoma"/>
            <family val="2"/>
          </rPr>
          <t xml:space="preserve">
YOU need to fill in tensile strength (nominal).</t>
        </r>
      </text>
    </comment>
    <comment ref="K6" authorId="0" shapeId="0" xr:uid="{00000000-0006-0000-0100-000009000000}">
      <text>
        <r>
          <rPr>
            <b/>
            <sz val="9"/>
            <color indexed="81"/>
            <rFont val="Tahoma"/>
            <family val="2"/>
          </rPr>
          <t>Fangxin Hu:</t>
        </r>
        <r>
          <rPr>
            <sz val="9"/>
            <color indexed="81"/>
            <rFont val="Tahoma"/>
            <family val="2"/>
          </rPr>
          <t xml:space="preserve">
YOU need to fill in ultimate stain at tensile strength (nominal).</t>
        </r>
      </text>
    </comment>
    <comment ref="K7" authorId="0" shapeId="0" xr:uid="{00000000-0006-0000-0100-00000A000000}">
      <text>
        <r>
          <rPr>
            <b/>
            <sz val="9"/>
            <color indexed="81"/>
            <rFont val="Tahoma"/>
            <family val="2"/>
          </rPr>
          <t>Fangxin Hu:</t>
        </r>
        <r>
          <rPr>
            <sz val="9"/>
            <color indexed="81"/>
            <rFont val="Tahoma"/>
            <family val="2"/>
          </rPr>
          <t xml:space="preserve">
YOU need to calibrate the weighted average factor to determine post-necking true stress-strain curve.
To calibrate w (generally between 0.3 and 0.6), YOU can try different values of w and then copy D4~E32 as the plastic data for simple isotropic hardening behavior in ABAQUS, run the simulation and extract the simulated nominal stress-strain data to fill in G3~H42. Finally YOU should find an appropriate value of w to fit well with test result, by examining Figure 1.</t>
        </r>
      </text>
    </comment>
    <comment ref="A31" authorId="0" shapeId="0" xr:uid="{00000000-0006-0000-0100-00000B000000}">
      <text>
        <r>
          <rPr>
            <b/>
            <sz val="9"/>
            <color indexed="81"/>
            <rFont val="Tahoma"/>
            <family val="2"/>
          </rPr>
          <t>Fangxin Hu:</t>
        </r>
        <r>
          <rPr>
            <sz val="9"/>
            <color indexed="81"/>
            <rFont val="Tahoma"/>
            <family val="2"/>
          </rPr>
          <t xml:space="preserve">
Data corresponding to the ultimate point.</t>
        </r>
      </text>
    </comment>
    <comment ref="A32" authorId="0" shapeId="0" xr:uid="{00000000-0006-0000-0100-00000C000000}">
      <text>
        <r>
          <rPr>
            <b/>
            <sz val="9"/>
            <color indexed="81"/>
            <rFont val="Tahoma"/>
            <family val="2"/>
          </rPr>
          <t>Fangxin Hu:</t>
        </r>
        <r>
          <rPr>
            <sz val="9"/>
            <color indexed="81"/>
            <rFont val="Tahoma"/>
            <family val="2"/>
          </rPr>
          <t xml:space="preserve">
YOU need to fill in the nominal stress-strain data in the post-necking descending curve.
Range: A32~B42</t>
        </r>
      </text>
    </comment>
    <comment ref="A44" authorId="0" shapeId="0" xr:uid="{00000000-0006-0000-0100-00000D000000}">
      <text>
        <r>
          <rPr>
            <b/>
            <sz val="9"/>
            <color indexed="81"/>
            <rFont val="Tahoma"/>
            <family val="2"/>
          </rPr>
          <t>Fangxin Hu:</t>
        </r>
        <r>
          <rPr>
            <sz val="9"/>
            <color indexed="81"/>
            <rFont val="Tahoma"/>
            <family val="2"/>
          </rPr>
          <t xml:space="preserve">
This model is for structural steels without yield plateau, e.g. high strength steels.</t>
        </r>
      </text>
    </comment>
    <comment ref="A45" authorId="0" shapeId="0" xr:uid="{00000000-0006-0000-0100-00000E000000}">
      <text>
        <r>
          <rPr>
            <b/>
            <sz val="9"/>
            <color indexed="81"/>
            <rFont val="Tahoma"/>
            <family val="2"/>
          </rPr>
          <t>Fangxin Hu:</t>
        </r>
        <r>
          <rPr>
            <sz val="9"/>
            <color indexed="81"/>
            <rFont val="Tahoma"/>
            <family val="2"/>
          </rPr>
          <t xml:space="preserve">
Given values of b1^l and b2^l, a typical group of true stress-plastic strain data can be determined, using the proposed calibration method in the PPT.
The predicted result by b1^l and b2^l is then used to compare with the test one.</t>
        </r>
      </text>
    </comment>
    <comment ref="D45" authorId="0" shapeId="0" xr:uid="{00000000-0006-0000-0100-00000F000000}">
      <text>
        <r>
          <rPr>
            <b/>
            <sz val="9"/>
            <color indexed="81"/>
            <rFont val="Tahoma"/>
            <family val="2"/>
          </rPr>
          <t>Fangxin Hu:</t>
        </r>
        <r>
          <rPr>
            <sz val="9"/>
            <color indexed="81"/>
            <rFont val="Tahoma"/>
            <family val="2"/>
          </rPr>
          <t xml:space="preserve">
Given values of γ1^l and γ2^l, a typical group of true stress-plastic strain data can be determined, using the proposed calibration method in the PPT.
The predicted result by γ1^l and γ2^l is then used to compare with the test one.</t>
        </r>
      </text>
    </comment>
    <comment ref="J45" authorId="0" shapeId="0" xr:uid="{00000000-0006-0000-0100-000010000000}">
      <text>
        <r>
          <rPr>
            <b/>
            <sz val="9"/>
            <color indexed="81"/>
            <rFont val="Tahoma"/>
            <family val="2"/>
          </rPr>
          <t>Fangxin Hu:</t>
        </r>
        <r>
          <rPr>
            <sz val="9"/>
            <color indexed="81"/>
            <rFont val="Tahoma"/>
            <family val="2"/>
          </rPr>
          <t xml:space="preserve">
Once the calibration is finished, the parameters can be directly copied from K46~K70 to "Mechanical Constants" in ABAQUS, since they have already been arranged in the right order.</t>
        </r>
      </text>
    </comment>
    <comment ref="K46" authorId="0" shapeId="0" xr:uid="{00000000-0006-0000-0100-000011000000}">
      <text>
        <r>
          <rPr>
            <b/>
            <sz val="9"/>
            <color indexed="81"/>
            <rFont val="Tahoma"/>
            <family val="2"/>
          </rPr>
          <t>Fangxin Hu:</t>
        </r>
        <r>
          <rPr>
            <sz val="9"/>
            <color indexed="81"/>
            <rFont val="Tahoma"/>
            <family val="2"/>
          </rPr>
          <t xml:space="preserve">
Elastic modulus.</t>
        </r>
      </text>
    </comment>
    <comment ref="K47" authorId="0" shapeId="0" xr:uid="{00000000-0006-0000-0100-000012000000}">
      <text>
        <r>
          <rPr>
            <b/>
            <sz val="9"/>
            <color indexed="81"/>
            <rFont val="Tahoma"/>
            <family val="2"/>
          </rPr>
          <t>Fangxin Hu:</t>
        </r>
        <r>
          <rPr>
            <sz val="9"/>
            <color indexed="81"/>
            <rFont val="Tahoma"/>
            <family val="2"/>
          </rPr>
          <t xml:space="preserve">
Possion's ratio, generally taken as 0.3 for all kinds of steels.</t>
        </r>
      </text>
    </comment>
    <comment ref="K48" authorId="0" shapeId="0" xr:uid="{00000000-0006-0000-0100-000013000000}">
      <text>
        <r>
          <rPr>
            <b/>
            <sz val="9"/>
            <color indexed="81"/>
            <rFont val="Tahoma"/>
            <family val="2"/>
          </rPr>
          <t>Fangxin Hu:</t>
        </r>
        <r>
          <rPr>
            <sz val="9"/>
            <color indexed="81"/>
            <rFont val="Tahoma"/>
            <family val="2"/>
          </rPr>
          <t xml:space="preserve">
Approximate yield stress (true stress, approximately equal to nominal yield stress).</t>
        </r>
      </text>
    </comment>
    <comment ref="K49" authorId="0" shapeId="0" xr:uid="{00000000-0006-0000-0100-000014000000}">
      <text>
        <r>
          <rPr>
            <b/>
            <sz val="9"/>
            <color indexed="81"/>
            <rFont val="Tahoma"/>
            <family val="2"/>
          </rPr>
          <t>Fangxin Hu:</t>
        </r>
        <r>
          <rPr>
            <sz val="9"/>
            <color indexed="81"/>
            <rFont val="Tahoma"/>
            <family val="2"/>
          </rPr>
          <t xml:space="preserve">
Since there is no yield plateau, this strain is set at 0.</t>
        </r>
      </text>
    </comment>
    <comment ref="K50" authorId="0" shapeId="0" xr:uid="{00000000-0006-0000-0100-000015000000}">
      <text>
        <r>
          <rPr>
            <b/>
            <sz val="9"/>
            <color indexed="81"/>
            <rFont val="Tahoma"/>
            <family val="2"/>
          </rPr>
          <t>Fangxin Hu:</t>
        </r>
        <r>
          <rPr>
            <sz val="9"/>
            <color indexed="81"/>
            <rFont val="Tahoma"/>
            <family val="2"/>
          </rPr>
          <t xml:space="preserve">
Since there is no yield plateau, this strain is set at 0.</t>
        </r>
      </text>
    </comment>
    <comment ref="K51" authorId="0" shapeId="0" xr:uid="{00000000-0006-0000-0100-000016000000}">
      <text>
        <r>
          <rPr>
            <b/>
            <sz val="9"/>
            <color indexed="81"/>
            <rFont val="Tahoma"/>
            <family val="2"/>
          </rPr>
          <t>Fangxin Hu:</t>
        </r>
        <r>
          <rPr>
            <sz val="9"/>
            <color indexed="81"/>
            <rFont val="Tahoma"/>
            <family val="2"/>
          </rPr>
          <t xml:space="preserve">
Short-range isotropic softening parameter, generally taken as -0.2</t>
        </r>
        <r>
          <rPr>
            <sz val="9"/>
            <color indexed="81"/>
            <rFont val="Calibri"/>
            <family val="2"/>
          </rPr>
          <t>σ</t>
        </r>
        <r>
          <rPr>
            <sz val="9"/>
            <color indexed="81"/>
            <rFont val="Tahoma"/>
            <family val="2"/>
          </rPr>
          <t>0.01 for Q550, Q690 and Q890 (or other higher strength) steels.</t>
        </r>
      </text>
    </comment>
    <comment ref="K52" authorId="0" shapeId="0" xr:uid="{0B0CBFEA-8493-4CA6-B29B-BAA2A073AD0C}">
      <text>
        <r>
          <rPr>
            <b/>
            <sz val="9"/>
            <color indexed="81"/>
            <rFont val="Tahoma"/>
            <family val="2"/>
          </rPr>
          <t>Fangxin Hu:</t>
        </r>
        <r>
          <rPr>
            <sz val="9"/>
            <color indexed="81"/>
            <rFont val="Tahoma"/>
            <family val="2"/>
          </rPr>
          <t xml:space="preserve">
Short-range isotropic softening parameter, generally taken as 10*b2^s for Q550, Q690 and Q890 (or other higher strength) steels.</t>
        </r>
      </text>
    </comment>
    <comment ref="K53" authorId="0" shapeId="0" xr:uid="{07E6BB90-A960-4161-A1C6-9CC722322949}">
      <text>
        <r>
          <rPr>
            <b/>
            <sz val="9"/>
            <color indexed="81"/>
            <rFont val="Tahoma"/>
            <family val="2"/>
          </rPr>
          <t>Fangxin Hu:</t>
        </r>
        <r>
          <rPr>
            <sz val="9"/>
            <color indexed="81"/>
            <rFont val="Tahoma"/>
            <family val="2"/>
          </rPr>
          <t xml:space="preserve">
Short-range isotropic softening parameter, generally taken as -0.2</t>
        </r>
        <r>
          <rPr>
            <sz val="9"/>
            <color indexed="81"/>
            <rFont val="Calibri"/>
            <family val="2"/>
          </rPr>
          <t>σ</t>
        </r>
        <r>
          <rPr>
            <sz val="9"/>
            <color indexed="81"/>
            <rFont val="Tahoma"/>
            <family val="2"/>
          </rPr>
          <t>0.01 for Q550, Q690 and Q890 (or other higher strength) steels.</t>
        </r>
      </text>
    </comment>
    <comment ref="K54" authorId="0" shapeId="0" xr:uid="{C28504A5-CD40-4F55-9F56-CCB67747BF1B}">
      <text>
        <r>
          <rPr>
            <b/>
            <sz val="9"/>
            <color indexed="81"/>
            <rFont val="Tahoma"/>
            <family val="2"/>
          </rPr>
          <t>Fangxin Hu:</t>
        </r>
        <r>
          <rPr>
            <sz val="9"/>
            <color indexed="81"/>
            <rFont val="Tahoma"/>
            <family val="2"/>
          </rPr>
          <t xml:space="preserve">
Short-range isotropic softening parameter, generally taken as 300 for Q550, Q690 and Q890 (or other higher strength) steels.</t>
        </r>
      </text>
    </comment>
    <comment ref="K55" authorId="0" shapeId="0" xr:uid="{00000000-0006-0000-0100-000017000000}">
      <text>
        <r>
          <rPr>
            <b/>
            <sz val="9"/>
            <color indexed="81"/>
            <rFont val="Tahoma"/>
            <family val="2"/>
          </rPr>
          <t>Fangxin Hu:</t>
        </r>
        <r>
          <rPr>
            <sz val="9"/>
            <color indexed="81"/>
            <rFont val="Tahoma"/>
            <family val="2"/>
          </rPr>
          <t xml:space="preserve">
Long-range isotropic hardening parameter, calculated as (σu-σ0.01)/3.</t>
        </r>
      </text>
    </comment>
    <comment ref="K56" authorId="0" shapeId="0" xr:uid="{00000000-0006-0000-0100-000018000000}">
      <text>
        <r>
          <rPr>
            <b/>
            <sz val="9"/>
            <color indexed="81"/>
            <rFont val="Tahoma"/>
            <family val="2"/>
          </rPr>
          <t>Fangxin Hu:</t>
        </r>
        <r>
          <rPr>
            <sz val="9"/>
            <color indexed="81"/>
            <rFont val="Tahoma"/>
            <family val="2"/>
          </rPr>
          <t xml:space="preserve">
Long-range isotropic hardening parameter.
YOU need to calibrate it by examining Figure 2 to arrive at a best fitting of the hardening branch of the true stress-strain curve.
In the absence of detailed tension coupon test curve, default value can be 40 for Q550 steel, and 35 for Q690 and Q890 (or other higher strength) steels.</t>
        </r>
      </text>
    </comment>
    <comment ref="K57" authorId="0" shapeId="0" xr:uid="{00000000-0006-0000-0100-000019000000}">
      <text>
        <r>
          <rPr>
            <b/>
            <sz val="9"/>
            <color indexed="81"/>
            <rFont val="Tahoma"/>
            <family val="2"/>
          </rPr>
          <t>Fangxin Hu:</t>
        </r>
        <r>
          <rPr>
            <sz val="9"/>
            <color indexed="81"/>
            <rFont val="Tahoma"/>
            <family val="2"/>
          </rPr>
          <t xml:space="preserve">
Long-range isotropic hardening parameter, calculated as (σu-σ0.01)/6.</t>
        </r>
      </text>
    </comment>
    <comment ref="K58" authorId="0" shapeId="0" xr:uid="{00000000-0006-0000-0100-00001A000000}">
      <text>
        <r>
          <rPr>
            <b/>
            <sz val="9"/>
            <color indexed="81"/>
            <rFont val="Tahoma"/>
            <family val="2"/>
          </rPr>
          <t>Fangxin Hu:</t>
        </r>
        <r>
          <rPr>
            <sz val="9"/>
            <color indexed="81"/>
            <rFont val="Tahoma"/>
            <family val="2"/>
          </rPr>
          <t xml:space="preserve">
Long-range isotropic hardening parameter.
YOU need to calibrate it by examining Figure 2 to arrive at a best fitting of the hardening branch of the true stress-strain curve.
In the absence of detailed tension coupon test curve, default value can be 600 for Q550 steel, and 650 for Q690 and Q890 (or other higher strength) steels.</t>
        </r>
      </text>
    </comment>
    <comment ref="K59" authorId="0" shapeId="0" xr:uid="{00000000-0006-0000-0100-00001B000000}">
      <text>
        <r>
          <rPr>
            <b/>
            <sz val="9"/>
            <color indexed="81"/>
            <rFont val="Tahoma"/>
            <family val="2"/>
          </rPr>
          <t>Fangxin Hu:</t>
        </r>
        <r>
          <rPr>
            <sz val="9"/>
            <color indexed="81"/>
            <rFont val="Tahoma"/>
            <family val="2"/>
          </rPr>
          <t xml:space="preserve">
Short-range kinematic hardening parameter, calculated as -Q1^s*</t>
        </r>
        <r>
          <rPr>
            <sz val="9"/>
            <color indexed="81"/>
            <rFont val="Calibri"/>
            <family val="2"/>
          </rPr>
          <t>γ</t>
        </r>
        <r>
          <rPr>
            <sz val="9"/>
            <color indexed="81"/>
            <rFont val="Tahoma"/>
            <family val="2"/>
          </rPr>
          <t>1^s.</t>
        </r>
      </text>
    </comment>
    <comment ref="K60" authorId="0" shapeId="0" xr:uid="{00000000-0006-0000-0100-00001C000000}">
      <text>
        <r>
          <rPr>
            <b/>
            <sz val="9"/>
            <color indexed="81"/>
            <rFont val="Tahoma"/>
            <family val="2"/>
          </rPr>
          <t>Fangxin Hu:</t>
        </r>
        <r>
          <rPr>
            <sz val="9"/>
            <color indexed="81"/>
            <rFont val="Tahoma"/>
            <family val="2"/>
          </rPr>
          <t xml:space="preserve">
Short-range kinematic hardening parameter, equal to b1^s.</t>
        </r>
      </text>
    </comment>
    <comment ref="K61" authorId="0" shapeId="0" xr:uid="{00000000-0006-0000-0100-00001D000000}">
      <text>
        <r>
          <rPr>
            <b/>
            <sz val="9"/>
            <color indexed="81"/>
            <rFont val="Tahoma"/>
            <family val="2"/>
          </rPr>
          <t>Fangxin Hu:</t>
        </r>
        <r>
          <rPr>
            <sz val="9"/>
            <color indexed="81"/>
            <rFont val="Tahoma"/>
            <family val="2"/>
          </rPr>
          <t xml:space="preserve">
Short-range kinematic hardening parameter, calculated as -Q2^s*γ2^s.</t>
        </r>
      </text>
    </comment>
    <comment ref="K62" authorId="0" shapeId="0" xr:uid="{00000000-0006-0000-0100-00001E000000}">
      <text>
        <r>
          <rPr>
            <b/>
            <sz val="9"/>
            <color indexed="81"/>
            <rFont val="Tahoma"/>
            <family val="2"/>
          </rPr>
          <t>Fangxin Hu:</t>
        </r>
        <r>
          <rPr>
            <sz val="9"/>
            <color indexed="81"/>
            <rFont val="Tahoma"/>
            <family val="2"/>
          </rPr>
          <t xml:space="preserve">
Short-range kinematic hardening parameter, equal to b2^s.</t>
        </r>
      </text>
    </comment>
    <comment ref="K63" authorId="0" shapeId="0" xr:uid="{00000000-0006-0000-0100-000021000000}">
      <text>
        <r>
          <rPr>
            <b/>
            <sz val="9"/>
            <color indexed="81"/>
            <rFont val="Tahoma"/>
            <family val="2"/>
          </rPr>
          <t>Fangxin Hu:</t>
        </r>
        <r>
          <rPr>
            <sz val="9"/>
            <color indexed="81"/>
            <rFont val="Tahoma"/>
            <family val="2"/>
          </rPr>
          <t xml:space="preserve">
Long-range kinematic hardening parameter, calculated as 2*γ1^l/3*[(σu-σ0.01)/2-C3^l*(εu-σu/E)].</t>
        </r>
      </text>
    </comment>
    <comment ref="K64" authorId="0" shapeId="0" xr:uid="{00000000-0006-0000-0100-000022000000}">
      <text>
        <r>
          <rPr>
            <b/>
            <sz val="9"/>
            <color indexed="81"/>
            <rFont val="Tahoma"/>
            <family val="2"/>
          </rPr>
          <t>Fangxin Hu:</t>
        </r>
        <r>
          <rPr>
            <sz val="9"/>
            <color indexed="81"/>
            <rFont val="Tahoma"/>
            <family val="2"/>
          </rPr>
          <t xml:space="preserve">
Long-range kinematic hardening parameter.
YOU need to calibrate it by examining Figure 3 to arrive at a best fitting of the hardening branch of the true stress-strain curve.
In the absence of detailed tension coupon test curve, default value can be 50 for Q550 steel, and 45 for Q690 and Q890 (or other higher strength) steels.</t>
        </r>
      </text>
    </comment>
    <comment ref="K65" authorId="0" shapeId="0" xr:uid="{00000000-0006-0000-0100-000023000000}">
      <text>
        <r>
          <rPr>
            <b/>
            <sz val="9"/>
            <color indexed="81"/>
            <rFont val="Tahoma"/>
            <family val="2"/>
          </rPr>
          <t>Fangxin Hu:</t>
        </r>
        <r>
          <rPr>
            <sz val="9"/>
            <color indexed="81"/>
            <rFont val="Tahoma"/>
            <family val="2"/>
          </rPr>
          <t xml:space="preserve">
Long-range kinematic hardening parameter, calculated as γ2^l/3*[(σu-σ0.01)/2-C3^l*(εu-σu/E)].</t>
        </r>
      </text>
    </comment>
    <comment ref="K66" authorId="0" shapeId="0" xr:uid="{00000000-0006-0000-0100-000024000000}">
      <text>
        <r>
          <rPr>
            <b/>
            <sz val="9"/>
            <color indexed="81"/>
            <rFont val="Tahoma"/>
            <family val="2"/>
          </rPr>
          <t>Fangxin Hu:</t>
        </r>
        <r>
          <rPr>
            <sz val="9"/>
            <color indexed="81"/>
            <rFont val="Tahoma"/>
            <family val="2"/>
          </rPr>
          <t xml:space="preserve">
Long-range kinematic hardening parameter.
YOU need to calibrate it by examining Figure 3 to arrive at a best fitting of the hardening branch of the true stress-strain curve.
In the absence of detailed tension coupon test curve, default value can be 700 for Q550 steel, and 850 for Q690 and Q890 (or other higher strength) steels.</t>
        </r>
      </text>
    </comment>
    <comment ref="K67" authorId="0" shapeId="0" xr:uid="{00000000-0006-0000-0100-000025000000}">
      <text>
        <r>
          <rPr>
            <b/>
            <sz val="9"/>
            <color indexed="81"/>
            <rFont val="Tahoma"/>
            <family val="2"/>
          </rPr>
          <t>Fangxin Hu:</t>
        </r>
        <r>
          <rPr>
            <sz val="9"/>
            <color indexed="81"/>
            <rFont val="Tahoma"/>
            <family val="2"/>
          </rPr>
          <t xml:space="preserve">
Long-range kinematic hardening parameter, calculated as w*σu/(1-w*σu/E).</t>
        </r>
      </text>
    </comment>
    <comment ref="K68" authorId="0" shapeId="0" xr:uid="{00000000-0006-0000-0100-000026000000}">
      <text>
        <r>
          <rPr>
            <b/>
            <sz val="9"/>
            <color indexed="81"/>
            <rFont val="Tahoma"/>
            <family val="2"/>
          </rPr>
          <t>Fangxin Hu:</t>
        </r>
        <r>
          <rPr>
            <sz val="9"/>
            <color indexed="81"/>
            <rFont val="Tahoma"/>
            <family val="2"/>
          </rPr>
          <t xml:space="preserve">
Long-range kinematic hardening parameter, taken as 0.</t>
        </r>
      </text>
    </comment>
    <comment ref="K70" authorId="0" shapeId="0" xr:uid="{597EC4B7-077A-4003-BB0A-E9DCA59790E2}">
      <text>
        <r>
          <rPr>
            <b/>
            <sz val="9"/>
            <color indexed="81"/>
            <rFont val="Tahoma"/>
            <family val="2"/>
          </rPr>
          <t>Fangxin Hu:</t>
        </r>
        <r>
          <rPr>
            <sz val="9"/>
            <color indexed="81"/>
            <rFont val="Tahoma"/>
            <family val="2"/>
          </rPr>
          <t xml:space="preserve">
Memory scalar, generally taken as 0.2 for all kinds of steels.</t>
        </r>
      </text>
    </comment>
  </commentList>
</comments>
</file>

<file path=xl/sharedStrings.xml><?xml version="1.0" encoding="utf-8"?>
<sst xmlns="http://schemas.openxmlformats.org/spreadsheetml/2006/main" count="97" uniqueCount="52">
  <si>
    <t>E</t>
    <phoneticPr fontId="1" type="noConversion"/>
  </si>
  <si>
    <t>fy</t>
    <phoneticPr fontId="1" type="noConversion"/>
  </si>
  <si>
    <t>fu</t>
    <phoneticPr fontId="1" type="noConversion"/>
  </si>
  <si>
    <t>eu</t>
    <phoneticPr fontId="1" type="noConversion"/>
  </si>
  <si>
    <t>est</t>
    <phoneticPr fontId="1" type="noConversion"/>
  </si>
  <si>
    <t>w</t>
    <phoneticPr fontId="1" type="noConversion"/>
  </si>
  <si>
    <t>Nominal strain e from test</t>
    <phoneticPr fontId="1" type="noConversion"/>
  </si>
  <si>
    <t>Nominal stress s from test</t>
    <phoneticPr fontId="1" type="noConversion"/>
  </si>
  <si>
    <t>Nominal strain e from simulation</t>
    <phoneticPr fontId="1" type="noConversion"/>
  </si>
  <si>
    <t>Nominal stress s from simulation</t>
    <phoneticPr fontId="1" type="noConversion"/>
  </si>
  <si>
    <t>Mechanical properties from test</t>
    <phoneticPr fontId="1" type="noConversion"/>
  </si>
  <si>
    <t>Step 1: Calibrate the full-range true stress-strain curve</t>
    <phoneticPr fontId="1" type="noConversion"/>
  </si>
  <si>
    <t>v</t>
    <phoneticPr fontId="1" type="noConversion"/>
  </si>
  <si>
    <t>σy</t>
    <phoneticPr fontId="1" type="noConversion"/>
  </si>
  <si>
    <t>εst^p</t>
    <phoneticPr fontId="1" type="noConversion"/>
  </si>
  <si>
    <t>εst^p_bar</t>
    <phoneticPr fontId="1" type="noConversion"/>
  </si>
  <si>
    <t>C1^s</t>
    <phoneticPr fontId="1" type="noConversion"/>
  </si>
  <si>
    <t>γ1^s</t>
    <phoneticPr fontId="1" type="noConversion"/>
  </si>
  <si>
    <t>C2^s</t>
    <phoneticPr fontId="1" type="noConversion"/>
  </si>
  <si>
    <t>γ2^s</t>
    <phoneticPr fontId="1" type="noConversion"/>
  </si>
  <si>
    <t>C1^l</t>
    <phoneticPr fontId="1" type="noConversion"/>
  </si>
  <si>
    <t>C2^l</t>
    <phoneticPr fontId="1" type="noConversion"/>
  </si>
  <si>
    <t>γ2^l</t>
    <phoneticPr fontId="1" type="noConversion"/>
  </si>
  <si>
    <t>c^s</t>
    <phoneticPr fontId="1" type="noConversion"/>
  </si>
  <si>
    <t>c^l</t>
    <phoneticPr fontId="1" type="noConversion"/>
  </si>
  <si>
    <t>Step 2: Calibrate the parameters of cyclic plasticity model</t>
    <phoneticPr fontId="1" type="noConversion"/>
  </si>
  <si>
    <t>γ1^l</t>
    <phoneticPr fontId="1" type="noConversion"/>
  </si>
  <si>
    <t>True stress σ predicted by γ1^l</t>
    <phoneticPr fontId="1" type="noConversion"/>
  </si>
  <si>
    <t>True stress σ from test</t>
    <phoneticPr fontId="1" type="noConversion"/>
  </si>
  <si>
    <t>True strain ε from test</t>
    <phoneticPr fontId="1" type="noConversion"/>
  </si>
  <si>
    <t>Plastic strain εp from test</t>
    <phoneticPr fontId="1" type="noConversion"/>
  </si>
  <si>
    <t>Plastic strain εp</t>
    <phoneticPr fontId="1" type="noConversion"/>
  </si>
  <si>
    <t>Plastic strain εp</t>
    <phoneticPr fontId="1" type="noConversion"/>
  </si>
  <si>
    <t>σ0.01</t>
    <phoneticPr fontId="1" type="noConversion"/>
  </si>
  <si>
    <t>f0.01</t>
    <phoneticPr fontId="1" type="noConversion"/>
  </si>
  <si>
    <t>Q1^l</t>
    <phoneticPr fontId="1" type="noConversion"/>
  </si>
  <si>
    <t>b1^l</t>
    <phoneticPr fontId="1" type="noConversion"/>
  </si>
  <si>
    <t>Q2^l</t>
    <phoneticPr fontId="1" type="noConversion"/>
  </si>
  <si>
    <t>b2^l</t>
    <phoneticPr fontId="1" type="noConversion"/>
  </si>
  <si>
    <t>C3^l</t>
    <phoneticPr fontId="1" type="noConversion"/>
  </si>
  <si>
    <t>γ3^l</t>
    <phoneticPr fontId="1" type="noConversion"/>
  </si>
  <si>
    <t>Q1^s</t>
    <phoneticPr fontId="1" type="noConversion"/>
  </si>
  <si>
    <t>b1^s</t>
    <phoneticPr fontId="1" type="noConversion"/>
  </si>
  <si>
    <t>Parameters</t>
    <phoneticPr fontId="1" type="noConversion"/>
  </si>
  <si>
    <t>Q2^s</t>
    <phoneticPr fontId="1" type="noConversion"/>
  </si>
  <si>
    <t>b2^s</t>
    <phoneticPr fontId="1" type="noConversion"/>
  </si>
  <si>
    <t>True stress σ predicted by b1^l</t>
    <phoneticPr fontId="1" type="noConversion"/>
  </si>
  <si>
    <t>True stress σ predicted by b1^l &amp; b2^l</t>
    <phoneticPr fontId="1" type="noConversion"/>
  </si>
  <si>
    <r>
      <t xml:space="preserve">True stress σ predicted by γ1^l and </t>
    </r>
    <r>
      <rPr>
        <sz val="11"/>
        <color theme="1"/>
        <rFont val="Verdana"/>
        <family val="2"/>
      </rPr>
      <t>γ</t>
    </r>
    <r>
      <rPr>
        <sz val="11"/>
        <color theme="1"/>
        <rFont val="微软雅黑"/>
        <family val="2"/>
        <charset val="134"/>
      </rPr>
      <t>2^l</t>
    </r>
    <phoneticPr fontId="1" type="noConversion"/>
  </si>
  <si>
    <t>Hourglass stiffness (Solid element)</t>
    <phoneticPr fontId="1" type="noConversion"/>
  </si>
  <si>
    <t>Shell tickness</t>
    <phoneticPr fontId="1" type="noConversion"/>
  </si>
  <si>
    <t>Transverse shear stiffness (Shell element)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</si>
</sst>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charset val="134"/>
      <scheme val="minor"/>
    </font>
    <font>
      <sz val="9"/>
      <name val="宋体"/>
      <family val="2"/>
      <charset val="134"/>
      <scheme val="minor"/>
    </font>
    <font>
      <sz val="11"/>
      <color theme="1"/>
      <name val="微软雅黑"/>
      <family val="2"/>
      <charset val="134"/>
    </font>
    <font>
      <sz val="9"/>
      <color indexed="81"/>
      <name val="Tahoma"/>
      <family val="2"/>
    </font>
    <font>
      <b/>
      <sz val="9"/>
      <color indexed="81"/>
      <name val="Tahoma"/>
      <family val="2"/>
    </font>
    <font>
      <sz val="11"/>
      <name val="微软雅黑"/>
      <family val="2"/>
      <charset val="134"/>
    </font>
    <font>
      <b/>
      <sz val="11"/>
      <color theme="1"/>
      <name val="微软雅黑"/>
      <family val="2"/>
      <charset val="134"/>
    </font>
    <font>
      <sz val="9"/>
      <color indexed="81"/>
      <name val="Calibri"/>
      <family val="2"/>
    </font>
    <font>
      <sz val="11"/>
      <color theme="0" tint="-0.499984740745262"/>
      <name val="微软雅黑"/>
      <family val="2"/>
      <charset val="134"/>
    </font>
    <font>
      <sz val="11"/>
      <color theme="1"/>
      <name val="Verdana"/>
      <family val="2"/>
    </font>
  </fonts>
  <fills count="4">
    <fill>
      <patternFill patternType="none"/>
    </fill>
    <fill>
      <patternFill patternType="gray125"/>
    </fill>
    <fill>
      <patternFill patternType="solid">
        <fgColor theme="0" tint="-0.499984740745262"/>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7">
    <xf numFmtId="0" fontId="0" fillId="0" borderId="0" xfId="0">
      <alignment vertical="center"/>
    </xf>
    <xf numFmtId="0" fontId="2" fillId="0" borderId="0" xfId="0" applyFont="1">
      <alignment vertical="center"/>
    </xf>
    <xf numFmtId="0" fontId="2" fillId="3" borderId="0" xfId="0" applyFont="1" applyFill="1">
      <alignment vertical="center"/>
    </xf>
    <xf numFmtId="0" fontId="5" fillId="3" borderId="0" xfId="0" applyFont="1" applyFill="1">
      <alignment vertical="center"/>
    </xf>
    <xf numFmtId="0" fontId="2" fillId="0" borderId="0" xfId="0" applyFont="1" applyAlignment="1">
      <alignment vertical="center" wrapText="1"/>
    </xf>
    <xf numFmtId="0" fontId="2" fillId="0" borderId="1" xfId="0" applyFont="1" applyBorder="1">
      <alignment vertical="center"/>
    </xf>
    <xf numFmtId="0" fontId="2" fillId="0" borderId="2" xfId="0" applyFont="1" applyBorder="1">
      <alignment vertical="center"/>
    </xf>
    <xf numFmtId="0" fontId="2" fillId="3" borderId="2" xfId="0" applyFont="1" applyFill="1" applyBorder="1">
      <alignment vertical="center"/>
    </xf>
    <xf numFmtId="0" fontId="2" fillId="0" borderId="3" xfId="0" applyFont="1" applyBorder="1">
      <alignment vertical="center"/>
    </xf>
    <xf numFmtId="0" fontId="2" fillId="0" borderId="0" xfId="0" applyFont="1" applyFill="1">
      <alignment vertical="center"/>
    </xf>
    <xf numFmtId="0" fontId="2" fillId="0" borderId="2" xfId="0" applyFont="1" applyFill="1" applyBorder="1">
      <alignment vertical="center"/>
    </xf>
    <xf numFmtId="0" fontId="8" fillId="0" borderId="0" xfId="0" applyFont="1">
      <alignment vertical="center"/>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6" fillId="2"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Figure 1: Calibrate</a:t>
            </a:r>
            <a:r>
              <a:rPr lang="en-US" altLang="en-US" baseline="0"/>
              <a:t> w</a:t>
            </a:r>
            <a:endParaRPr lang="en-US" altLang="en-US"/>
          </a:p>
        </c:rich>
      </c:tx>
      <c:layout>
        <c:manualLayout>
          <c:xMode val="edge"/>
          <c:yMode val="edge"/>
          <c:x val="0.30399999999999999"/>
          <c:y val="0"/>
        </c:manualLayout>
      </c:layout>
      <c:overlay val="0"/>
    </c:title>
    <c:autoTitleDeleted val="0"/>
    <c:plotArea>
      <c:layout>
        <c:manualLayout>
          <c:layoutTarget val="inner"/>
          <c:xMode val="edge"/>
          <c:yMode val="edge"/>
          <c:x val="7.9002405949256338E-2"/>
          <c:y val="5.1400554097404488E-2"/>
          <c:w val="0.87926027996500444"/>
          <c:h val="0.8326195683872849"/>
        </c:manualLayout>
      </c:layout>
      <c:scatterChart>
        <c:scatterStyle val="lineMarker"/>
        <c:varyColors val="0"/>
        <c:ser>
          <c:idx val="0"/>
          <c:order val="0"/>
          <c:tx>
            <c:v>Nominal stress-strain curve from test</c:v>
          </c:tx>
          <c:marker>
            <c:symbol val="none"/>
          </c:marker>
          <c:xVal>
            <c:numRef>
              <c:f>'With yield plateau'!$A$3:$A$42</c:f>
              <c:numCache>
                <c:formatCode>General</c:formatCode>
                <c:ptCount val="40"/>
                <c:pt idx="0">
                  <c:v>0</c:v>
                </c:pt>
                <c:pt idx="1">
                  <c:v>0</c:v>
                </c:pt>
                <c:pt idx="2">
                  <c:v>0</c:v>
                </c:pt>
                <c:pt idx="28">
                  <c:v>0</c:v>
                </c:pt>
              </c:numCache>
            </c:numRef>
          </c:xVal>
          <c:yVal>
            <c:numRef>
              <c:f>'With yield plateau'!$B$3:$B$42</c:f>
              <c:numCache>
                <c:formatCode>General</c:formatCode>
                <c:ptCount val="40"/>
                <c:pt idx="0">
                  <c:v>0</c:v>
                </c:pt>
                <c:pt idx="1">
                  <c:v>0</c:v>
                </c:pt>
                <c:pt idx="2">
                  <c:v>0</c:v>
                </c:pt>
                <c:pt idx="28">
                  <c:v>0</c:v>
                </c:pt>
              </c:numCache>
            </c:numRef>
          </c:yVal>
          <c:smooth val="0"/>
          <c:extLst>
            <c:ext xmlns:c16="http://schemas.microsoft.com/office/drawing/2014/chart" uri="{C3380CC4-5D6E-409C-BE32-E72D297353CC}">
              <c16:uniqueId val="{00000000-C548-467A-A8BE-B69DA4226B74}"/>
            </c:ext>
          </c:extLst>
        </c:ser>
        <c:ser>
          <c:idx val="1"/>
          <c:order val="1"/>
          <c:tx>
            <c:v>Nominal stress-strain curve from simulation</c:v>
          </c:tx>
          <c:marker>
            <c:symbol val="none"/>
          </c:marker>
          <c:xVal>
            <c:numRef>
              <c:f>'With yield plateau'!$G$3:$G$42</c:f>
              <c:numCache>
                <c:formatCode>General</c:formatCode>
                <c:ptCount val="40"/>
              </c:numCache>
            </c:numRef>
          </c:xVal>
          <c:yVal>
            <c:numRef>
              <c:f>'With yield plateau'!$H$3:$H$42</c:f>
              <c:numCache>
                <c:formatCode>General</c:formatCode>
                <c:ptCount val="40"/>
              </c:numCache>
            </c:numRef>
          </c:yVal>
          <c:smooth val="0"/>
          <c:extLst>
            <c:ext xmlns:c16="http://schemas.microsoft.com/office/drawing/2014/chart" uri="{C3380CC4-5D6E-409C-BE32-E72D297353CC}">
              <c16:uniqueId val="{00000001-C548-467A-A8BE-B69DA4226B74}"/>
            </c:ext>
          </c:extLst>
        </c:ser>
        <c:dLbls>
          <c:showLegendKey val="0"/>
          <c:showVal val="0"/>
          <c:showCatName val="0"/>
          <c:showSerName val="0"/>
          <c:showPercent val="0"/>
          <c:showBubbleSize val="0"/>
        </c:dLbls>
        <c:axId val="195059712"/>
        <c:axId val="196967744"/>
      </c:scatterChart>
      <c:valAx>
        <c:axId val="195059712"/>
        <c:scaling>
          <c:orientation val="minMax"/>
        </c:scaling>
        <c:delete val="0"/>
        <c:axPos val="b"/>
        <c:title>
          <c:tx>
            <c:rich>
              <a:bodyPr/>
              <a:lstStyle/>
              <a:p>
                <a:pPr>
                  <a:defRPr/>
                </a:pPr>
                <a:r>
                  <a:rPr lang="en-US" altLang="en-US"/>
                  <a:t>Nominal strain</a:t>
                </a:r>
              </a:p>
            </c:rich>
          </c:tx>
          <c:layout>
            <c:manualLayout>
              <c:xMode val="edge"/>
              <c:yMode val="edge"/>
              <c:x val="0.42511854768153978"/>
              <c:y val="0.81386555847185771"/>
            </c:manualLayout>
          </c:layout>
          <c:overlay val="0"/>
        </c:title>
        <c:numFmt formatCode="General" sourceLinked="1"/>
        <c:majorTickMark val="out"/>
        <c:minorTickMark val="none"/>
        <c:tickLblPos val="nextTo"/>
        <c:crossAx val="196967744"/>
        <c:crosses val="autoZero"/>
        <c:crossBetween val="midCat"/>
      </c:valAx>
      <c:valAx>
        <c:axId val="196967744"/>
        <c:scaling>
          <c:orientation val="minMax"/>
        </c:scaling>
        <c:delete val="0"/>
        <c:axPos val="l"/>
        <c:title>
          <c:tx>
            <c:rich>
              <a:bodyPr rot="-5400000" vert="horz"/>
              <a:lstStyle/>
              <a:p>
                <a:pPr>
                  <a:defRPr/>
                </a:pPr>
                <a:r>
                  <a:rPr lang="en-US" altLang="en-US"/>
                  <a:t>Nominal stress</a:t>
                </a:r>
              </a:p>
            </c:rich>
          </c:tx>
          <c:layout>
            <c:manualLayout>
              <c:xMode val="edge"/>
              <c:yMode val="edge"/>
              <c:x val="7.2222222222222215E-2"/>
              <c:y val="0.31125182268883056"/>
            </c:manualLayout>
          </c:layout>
          <c:overlay val="0"/>
        </c:title>
        <c:numFmt formatCode="General" sourceLinked="1"/>
        <c:majorTickMark val="out"/>
        <c:minorTickMark val="none"/>
        <c:tickLblPos val="nextTo"/>
        <c:crossAx val="195059712"/>
        <c:crosses val="autoZero"/>
        <c:crossBetween val="midCat"/>
      </c:valAx>
    </c:plotArea>
    <c:legend>
      <c:legendPos val="r"/>
      <c:layout>
        <c:manualLayout>
          <c:xMode val="edge"/>
          <c:yMode val="edge"/>
          <c:x val="0.65141535433070863"/>
          <c:y val="0.54552857976086322"/>
          <c:w val="0.33191797900262465"/>
          <c:h val="0.27931321084864391"/>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Figure 2: Calibrate b1^l</a:t>
            </a:r>
          </a:p>
        </c:rich>
      </c:tx>
      <c:layout>
        <c:manualLayout>
          <c:xMode val="edge"/>
          <c:yMode val="edge"/>
          <c:x val="0.27168044619422571"/>
          <c:y val="1.4741533466425091E-3"/>
        </c:manualLayout>
      </c:layout>
      <c:overlay val="0"/>
    </c:title>
    <c:autoTitleDeleted val="0"/>
    <c:plotArea>
      <c:layout>
        <c:manualLayout>
          <c:layoutTarget val="inner"/>
          <c:xMode val="edge"/>
          <c:yMode val="edge"/>
          <c:x val="7.9002405949256338E-2"/>
          <c:y val="5.1400554097404488E-2"/>
          <c:w val="0.87926027996500444"/>
          <c:h val="0.8326195683872849"/>
        </c:manualLayout>
      </c:layout>
      <c:scatterChart>
        <c:scatterStyle val="lineMarker"/>
        <c:varyColors val="0"/>
        <c:ser>
          <c:idx val="0"/>
          <c:order val="0"/>
          <c:tx>
            <c:v>True stress-plastic strain curve from test</c:v>
          </c:tx>
          <c:marker>
            <c:symbol val="none"/>
          </c:marker>
          <c:xVal>
            <c:numRef>
              <c:f>'With yield plateau'!$E$4:$E$31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xVal>
          <c:yVal>
            <c:numRef>
              <c:f>'With yield plateau'!$D$4:$D$31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yVal>
          <c:smooth val="0"/>
          <c:extLst>
            <c:ext xmlns:c16="http://schemas.microsoft.com/office/drawing/2014/chart" uri="{C3380CC4-5D6E-409C-BE32-E72D297353CC}">
              <c16:uniqueId val="{00000000-C548-467A-A8BE-B69DA4226B74}"/>
            </c:ext>
          </c:extLst>
        </c:ser>
        <c:ser>
          <c:idx val="1"/>
          <c:order val="1"/>
          <c:tx>
            <c:v>True stress-plastic strain curve from calibration</c:v>
          </c:tx>
          <c:marker>
            <c:symbol val="none"/>
          </c:marker>
          <c:xVal>
            <c:numRef>
              <c:f>'With yield plateau'!$B$46:$B$67</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xVal>
          <c:yVal>
            <c:numRef>
              <c:f>'With yield plateau'!$A$46:$A$67</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yVal>
          <c:smooth val="0"/>
          <c:extLst>
            <c:ext xmlns:c16="http://schemas.microsoft.com/office/drawing/2014/chart" uri="{C3380CC4-5D6E-409C-BE32-E72D297353CC}">
              <c16:uniqueId val="{00000001-C548-467A-A8BE-B69DA4226B74}"/>
            </c:ext>
          </c:extLst>
        </c:ser>
        <c:dLbls>
          <c:showLegendKey val="0"/>
          <c:showVal val="0"/>
          <c:showCatName val="0"/>
          <c:showSerName val="0"/>
          <c:showPercent val="0"/>
          <c:showBubbleSize val="0"/>
        </c:dLbls>
        <c:axId val="195059712"/>
        <c:axId val="196967744"/>
      </c:scatterChart>
      <c:valAx>
        <c:axId val="195059712"/>
        <c:scaling>
          <c:orientation val="minMax"/>
        </c:scaling>
        <c:delete val="0"/>
        <c:axPos val="b"/>
        <c:title>
          <c:tx>
            <c:rich>
              <a:bodyPr/>
              <a:lstStyle/>
              <a:p>
                <a:pPr>
                  <a:defRPr/>
                </a:pPr>
                <a:r>
                  <a:rPr lang="en-US" altLang="en-US"/>
                  <a:t>Plastic strain</a:t>
                </a:r>
              </a:p>
            </c:rich>
          </c:tx>
          <c:layout>
            <c:manualLayout>
              <c:xMode val="edge"/>
              <c:yMode val="edge"/>
              <c:x val="0.42511854768153978"/>
              <c:y val="0.81386555847185771"/>
            </c:manualLayout>
          </c:layout>
          <c:overlay val="0"/>
        </c:title>
        <c:numFmt formatCode="General" sourceLinked="1"/>
        <c:majorTickMark val="out"/>
        <c:minorTickMark val="none"/>
        <c:tickLblPos val="nextTo"/>
        <c:crossAx val="196967744"/>
        <c:crosses val="autoZero"/>
        <c:crossBetween val="midCat"/>
      </c:valAx>
      <c:valAx>
        <c:axId val="196967744"/>
        <c:scaling>
          <c:orientation val="minMax"/>
        </c:scaling>
        <c:delete val="0"/>
        <c:axPos val="l"/>
        <c:title>
          <c:tx>
            <c:rich>
              <a:bodyPr rot="-5400000" vert="horz"/>
              <a:lstStyle/>
              <a:p>
                <a:pPr>
                  <a:defRPr/>
                </a:pPr>
                <a:r>
                  <a:rPr lang="en-US" altLang="en-US"/>
                  <a:t>True stress</a:t>
                </a:r>
              </a:p>
            </c:rich>
          </c:tx>
          <c:layout>
            <c:manualLayout>
              <c:xMode val="edge"/>
              <c:yMode val="edge"/>
              <c:x val="7.2222222222222215E-2"/>
              <c:y val="0.31125182268883056"/>
            </c:manualLayout>
          </c:layout>
          <c:overlay val="0"/>
        </c:title>
        <c:numFmt formatCode="General" sourceLinked="1"/>
        <c:majorTickMark val="out"/>
        <c:minorTickMark val="none"/>
        <c:tickLblPos val="nextTo"/>
        <c:crossAx val="195059712"/>
        <c:crosses val="autoZero"/>
        <c:crossBetween val="midCat"/>
      </c:valAx>
    </c:plotArea>
    <c:legend>
      <c:legendPos val="r"/>
      <c:layout>
        <c:manualLayout>
          <c:xMode val="edge"/>
          <c:yMode val="edge"/>
          <c:x val="0.65141535433070863"/>
          <c:y val="0.54552857976086322"/>
          <c:w val="0.33191797900262465"/>
          <c:h val="0.27931321084864391"/>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Figure 3: Calibrate </a:t>
            </a:r>
            <a:r>
              <a:rPr lang="el-GR" altLang="en-US">
                <a:latin typeface="+mn-lt"/>
                <a:ea typeface="Tahoma" panose="020B0604030504040204" pitchFamily="34" charset="0"/>
                <a:cs typeface="Tahoma" panose="020B0604030504040204" pitchFamily="34" charset="0"/>
              </a:rPr>
              <a:t>γ</a:t>
            </a:r>
            <a:r>
              <a:rPr lang="en-US" altLang="en-US">
                <a:latin typeface="+mn-lt"/>
                <a:ea typeface="Tahoma" panose="020B0604030504040204" pitchFamily="34" charset="0"/>
                <a:cs typeface="Tahoma" panose="020B0604030504040204" pitchFamily="34" charset="0"/>
              </a:rPr>
              <a:t>1</a:t>
            </a:r>
            <a:r>
              <a:rPr lang="en-US" altLang="en-US"/>
              <a:t>^l</a:t>
            </a:r>
          </a:p>
        </c:rich>
      </c:tx>
      <c:layout>
        <c:manualLayout>
          <c:xMode val="edge"/>
          <c:yMode val="edge"/>
          <c:x val="0.27168044619422571"/>
          <c:y val="1.4741533466425091E-3"/>
        </c:manualLayout>
      </c:layout>
      <c:overlay val="0"/>
    </c:title>
    <c:autoTitleDeleted val="0"/>
    <c:plotArea>
      <c:layout>
        <c:manualLayout>
          <c:layoutTarget val="inner"/>
          <c:xMode val="edge"/>
          <c:yMode val="edge"/>
          <c:x val="7.9002405949256338E-2"/>
          <c:y val="5.1400554097404488E-2"/>
          <c:w val="0.87926027996500444"/>
          <c:h val="0.8326195683872849"/>
        </c:manualLayout>
      </c:layout>
      <c:scatterChart>
        <c:scatterStyle val="lineMarker"/>
        <c:varyColors val="0"/>
        <c:ser>
          <c:idx val="0"/>
          <c:order val="0"/>
          <c:tx>
            <c:v>True stress-plastic strain curve from test</c:v>
          </c:tx>
          <c:marker>
            <c:symbol val="none"/>
          </c:marker>
          <c:xVal>
            <c:numRef>
              <c:f>'With yield plateau'!$E$4:$E$31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xVal>
          <c:yVal>
            <c:numRef>
              <c:f>'With yield plateau'!$D$4:$D$31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yVal>
          <c:smooth val="0"/>
          <c:extLst>
            <c:ext xmlns:c16="http://schemas.microsoft.com/office/drawing/2014/chart" uri="{C3380CC4-5D6E-409C-BE32-E72D297353CC}">
              <c16:uniqueId val="{00000000-C548-467A-A8BE-B69DA4226B74}"/>
            </c:ext>
          </c:extLst>
        </c:ser>
        <c:ser>
          <c:idx val="1"/>
          <c:order val="1"/>
          <c:tx>
            <c:v>True stress-plastic strain curve from calibration</c:v>
          </c:tx>
          <c:marker>
            <c:symbol val="none"/>
          </c:marker>
          <c:xVal>
            <c:numRef>
              <c:f>'With yield plateau'!$E$46:$E$67</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xVal>
          <c:yVal>
            <c:numRef>
              <c:f>'With yield plateau'!$D$46:$D$67</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yVal>
          <c:smooth val="0"/>
          <c:extLst>
            <c:ext xmlns:c16="http://schemas.microsoft.com/office/drawing/2014/chart" uri="{C3380CC4-5D6E-409C-BE32-E72D297353CC}">
              <c16:uniqueId val="{00000001-C548-467A-A8BE-B69DA4226B74}"/>
            </c:ext>
          </c:extLst>
        </c:ser>
        <c:dLbls>
          <c:showLegendKey val="0"/>
          <c:showVal val="0"/>
          <c:showCatName val="0"/>
          <c:showSerName val="0"/>
          <c:showPercent val="0"/>
          <c:showBubbleSize val="0"/>
        </c:dLbls>
        <c:axId val="195059712"/>
        <c:axId val="196967744"/>
      </c:scatterChart>
      <c:valAx>
        <c:axId val="195059712"/>
        <c:scaling>
          <c:orientation val="minMax"/>
        </c:scaling>
        <c:delete val="0"/>
        <c:axPos val="b"/>
        <c:title>
          <c:tx>
            <c:rich>
              <a:bodyPr/>
              <a:lstStyle/>
              <a:p>
                <a:pPr>
                  <a:defRPr/>
                </a:pPr>
                <a:r>
                  <a:rPr lang="en-US" altLang="en-US"/>
                  <a:t>Plastic strain</a:t>
                </a:r>
              </a:p>
            </c:rich>
          </c:tx>
          <c:layout>
            <c:manualLayout>
              <c:xMode val="edge"/>
              <c:yMode val="edge"/>
              <c:x val="0.42511854768153978"/>
              <c:y val="0.81386555847185771"/>
            </c:manualLayout>
          </c:layout>
          <c:overlay val="0"/>
        </c:title>
        <c:numFmt formatCode="General" sourceLinked="1"/>
        <c:majorTickMark val="out"/>
        <c:minorTickMark val="none"/>
        <c:tickLblPos val="nextTo"/>
        <c:crossAx val="196967744"/>
        <c:crosses val="autoZero"/>
        <c:crossBetween val="midCat"/>
      </c:valAx>
      <c:valAx>
        <c:axId val="196967744"/>
        <c:scaling>
          <c:orientation val="minMax"/>
        </c:scaling>
        <c:delete val="0"/>
        <c:axPos val="l"/>
        <c:title>
          <c:tx>
            <c:rich>
              <a:bodyPr rot="-5400000" vert="horz"/>
              <a:lstStyle/>
              <a:p>
                <a:pPr>
                  <a:defRPr/>
                </a:pPr>
                <a:r>
                  <a:rPr lang="en-US" altLang="en-US"/>
                  <a:t>True stress</a:t>
                </a:r>
              </a:p>
            </c:rich>
          </c:tx>
          <c:layout>
            <c:manualLayout>
              <c:xMode val="edge"/>
              <c:yMode val="edge"/>
              <c:x val="7.2222222222222215E-2"/>
              <c:y val="0.31125182268883056"/>
            </c:manualLayout>
          </c:layout>
          <c:overlay val="0"/>
        </c:title>
        <c:numFmt formatCode="General" sourceLinked="1"/>
        <c:majorTickMark val="out"/>
        <c:minorTickMark val="none"/>
        <c:tickLblPos val="nextTo"/>
        <c:crossAx val="195059712"/>
        <c:crosses val="autoZero"/>
        <c:crossBetween val="midCat"/>
      </c:valAx>
    </c:plotArea>
    <c:legend>
      <c:legendPos val="r"/>
      <c:layout>
        <c:manualLayout>
          <c:xMode val="edge"/>
          <c:yMode val="edge"/>
          <c:x val="0.65141535433070863"/>
          <c:y val="0.54552857976086322"/>
          <c:w val="0.33191797900262465"/>
          <c:h val="0.27931321084864391"/>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Figure 1: Calibrate</a:t>
            </a:r>
            <a:r>
              <a:rPr lang="en-US" altLang="en-US" baseline="0"/>
              <a:t> w</a:t>
            </a:r>
            <a:endParaRPr lang="en-US" altLang="en-US"/>
          </a:p>
        </c:rich>
      </c:tx>
      <c:layout>
        <c:manualLayout>
          <c:xMode val="edge"/>
          <c:yMode val="edge"/>
          <c:x val="0.30399999999999999"/>
          <c:y val="0"/>
        </c:manualLayout>
      </c:layout>
      <c:overlay val="0"/>
    </c:title>
    <c:autoTitleDeleted val="0"/>
    <c:plotArea>
      <c:layout>
        <c:manualLayout>
          <c:layoutTarget val="inner"/>
          <c:xMode val="edge"/>
          <c:yMode val="edge"/>
          <c:x val="7.9002405949256338E-2"/>
          <c:y val="5.1400554097404488E-2"/>
          <c:w val="0.87926027996500444"/>
          <c:h val="0.8326195683872849"/>
        </c:manualLayout>
      </c:layout>
      <c:scatterChart>
        <c:scatterStyle val="lineMarker"/>
        <c:varyColors val="0"/>
        <c:ser>
          <c:idx val="0"/>
          <c:order val="0"/>
          <c:tx>
            <c:v>Nominal stress-strain curve from test</c:v>
          </c:tx>
          <c:marker>
            <c:symbol val="none"/>
          </c:marker>
          <c:xVal>
            <c:numRef>
              <c:f>'Without yield plateau'!$A$3:$A$42</c:f>
              <c:numCache>
                <c:formatCode>General</c:formatCode>
                <c:ptCount val="40"/>
                <c:pt idx="0">
                  <c:v>0</c:v>
                </c:pt>
                <c:pt idx="1">
                  <c:v>0</c:v>
                </c:pt>
                <c:pt idx="28">
                  <c:v>0</c:v>
                </c:pt>
              </c:numCache>
            </c:numRef>
          </c:xVal>
          <c:yVal>
            <c:numRef>
              <c:f>'Without yield plateau'!$B$3:$B$42</c:f>
              <c:numCache>
                <c:formatCode>General</c:formatCode>
                <c:ptCount val="40"/>
                <c:pt idx="0">
                  <c:v>0</c:v>
                </c:pt>
                <c:pt idx="1">
                  <c:v>0</c:v>
                </c:pt>
                <c:pt idx="28">
                  <c:v>0</c:v>
                </c:pt>
              </c:numCache>
            </c:numRef>
          </c:yVal>
          <c:smooth val="0"/>
          <c:extLst>
            <c:ext xmlns:c16="http://schemas.microsoft.com/office/drawing/2014/chart" uri="{C3380CC4-5D6E-409C-BE32-E72D297353CC}">
              <c16:uniqueId val="{00000000-0EC9-451B-BE1B-C369DC746CBC}"/>
            </c:ext>
          </c:extLst>
        </c:ser>
        <c:ser>
          <c:idx val="1"/>
          <c:order val="1"/>
          <c:tx>
            <c:v>Nominal stress-strain curve from simulation</c:v>
          </c:tx>
          <c:marker>
            <c:symbol val="none"/>
          </c:marker>
          <c:xVal>
            <c:numRef>
              <c:f>'Without yield plateau'!$G$3:$G$42</c:f>
              <c:numCache>
                <c:formatCode>General</c:formatCode>
                <c:ptCount val="40"/>
              </c:numCache>
            </c:numRef>
          </c:xVal>
          <c:yVal>
            <c:numRef>
              <c:f>'Without yield plateau'!$H$3:$H$42</c:f>
              <c:numCache>
                <c:formatCode>General</c:formatCode>
                <c:ptCount val="40"/>
              </c:numCache>
            </c:numRef>
          </c:yVal>
          <c:smooth val="0"/>
          <c:extLst>
            <c:ext xmlns:c16="http://schemas.microsoft.com/office/drawing/2014/chart" uri="{C3380CC4-5D6E-409C-BE32-E72D297353CC}">
              <c16:uniqueId val="{00000001-0EC9-451B-BE1B-C369DC746CBC}"/>
            </c:ext>
          </c:extLst>
        </c:ser>
        <c:dLbls>
          <c:showLegendKey val="0"/>
          <c:showVal val="0"/>
          <c:showCatName val="0"/>
          <c:showSerName val="0"/>
          <c:showPercent val="0"/>
          <c:showBubbleSize val="0"/>
        </c:dLbls>
        <c:axId val="195059712"/>
        <c:axId val="196967744"/>
      </c:scatterChart>
      <c:valAx>
        <c:axId val="195059712"/>
        <c:scaling>
          <c:orientation val="minMax"/>
        </c:scaling>
        <c:delete val="0"/>
        <c:axPos val="b"/>
        <c:title>
          <c:tx>
            <c:rich>
              <a:bodyPr/>
              <a:lstStyle/>
              <a:p>
                <a:pPr>
                  <a:defRPr/>
                </a:pPr>
                <a:r>
                  <a:rPr lang="en-US" altLang="en-US"/>
                  <a:t>Nominal strain</a:t>
                </a:r>
              </a:p>
            </c:rich>
          </c:tx>
          <c:layout>
            <c:manualLayout>
              <c:xMode val="edge"/>
              <c:yMode val="edge"/>
              <c:x val="0.42511854768153978"/>
              <c:y val="0.81386555847185771"/>
            </c:manualLayout>
          </c:layout>
          <c:overlay val="0"/>
        </c:title>
        <c:numFmt formatCode="General" sourceLinked="1"/>
        <c:majorTickMark val="out"/>
        <c:minorTickMark val="none"/>
        <c:tickLblPos val="nextTo"/>
        <c:crossAx val="196967744"/>
        <c:crosses val="autoZero"/>
        <c:crossBetween val="midCat"/>
      </c:valAx>
      <c:valAx>
        <c:axId val="196967744"/>
        <c:scaling>
          <c:orientation val="minMax"/>
        </c:scaling>
        <c:delete val="0"/>
        <c:axPos val="l"/>
        <c:title>
          <c:tx>
            <c:rich>
              <a:bodyPr rot="-5400000" vert="horz"/>
              <a:lstStyle/>
              <a:p>
                <a:pPr>
                  <a:defRPr/>
                </a:pPr>
                <a:r>
                  <a:rPr lang="en-US" altLang="en-US"/>
                  <a:t>Nominal stress</a:t>
                </a:r>
              </a:p>
            </c:rich>
          </c:tx>
          <c:layout>
            <c:manualLayout>
              <c:xMode val="edge"/>
              <c:yMode val="edge"/>
              <c:x val="7.2222222222222215E-2"/>
              <c:y val="0.31125182268883056"/>
            </c:manualLayout>
          </c:layout>
          <c:overlay val="0"/>
        </c:title>
        <c:numFmt formatCode="General" sourceLinked="1"/>
        <c:majorTickMark val="out"/>
        <c:minorTickMark val="none"/>
        <c:tickLblPos val="nextTo"/>
        <c:crossAx val="195059712"/>
        <c:crosses val="autoZero"/>
        <c:crossBetween val="midCat"/>
      </c:valAx>
    </c:plotArea>
    <c:legend>
      <c:legendPos val="r"/>
      <c:layout>
        <c:manualLayout>
          <c:xMode val="edge"/>
          <c:yMode val="edge"/>
          <c:x val="0.65141535433070863"/>
          <c:y val="0.54552857976086322"/>
          <c:w val="0.33191797900262465"/>
          <c:h val="0.27931321084864391"/>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Figure 2: Calibrate b1^l &amp; b2^l</a:t>
            </a:r>
          </a:p>
        </c:rich>
      </c:tx>
      <c:layout>
        <c:manualLayout>
          <c:xMode val="edge"/>
          <c:yMode val="edge"/>
          <c:x val="0.16334711286089237"/>
          <c:y val="1.4741533466425152E-3"/>
        </c:manualLayout>
      </c:layout>
      <c:overlay val="0"/>
    </c:title>
    <c:autoTitleDeleted val="0"/>
    <c:plotArea>
      <c:layout>
        <c:manualLayout>
          <c:layoutTarget val="inner"/>
          <c:xMode val="edge"/>
          <c:yMode val="edge"/>
          <c:x val="7.9002405949256338E-2"/>
          <c:y val="5.1400554097404488E-2"/>
          <c:w val="0.87926027996500444"/>
          <c:h val="0.8326195683872849"/>
        </c:manualLayout>
      </c:layout>
      <c:scatterChart>
        <c:scatterStyle val="lineMarker"/>
        <c:varyColors val="0"/>
        <c:ser>
          <c:idx val="0"/>
          <c:order val="0"/>
          <c:tx>
            <c:v>True stress-plastic strain curve from test</c:v>
          </c:tx>
          <c:marker>
            <c:symbol val="none"/>
          </c:marker>
          <c:xVal>
            <c:numRef>
              <c:f>'Without yield plateau'!$E$4:$E$31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xVal>
          <c:yVal>
            <c:numRef>
              <c:f>'Without yield plateau'!$D$4:$D$31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yVal>
          <c:smooth val="0"/>
          <c:extLst>
            <c:ext xmlns:c16="http://schemas.microsoft.com/office/drawing/2014/chart" uri="{C3380CC4-5D6E-409C-BE32-E72D297353CC}">
              <c16:uniqueId val="{00000000-0141-475A-BBD2-E7C1D783FE44}"/>
            </c:ext>
          </c:extLst>
        </c:ser>
        <c:ser>
          <c:idx val="1"/>
          <c:order val="1"/>
          <c:tx>
            <c:v>True stress-plastic strain curve from calibration</c:v>
          </c:tx>
          <c:marker>
            <c:symbol val="none"/>
          </c:marker>
          <c:xVal>
            <c:numRef>
              <c:f>'Without yield plateau'!$B$46:$B$145</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'Without yield plateau'!$A$46:$A$145</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extLst>
            <c:ext xmlns:c16="http://schemas.microsoft.com/office/drawing/2014/chart" uri="{C3380CC4-5D6E-409C-BE32-E72D297353CC}">
              <c16:uniqueId val="{00000001-0141-475A-BBD2-E7C1D783FE44}"/>
            </c:ext>
          </c:extLst>
        </c:ser>
        <c:dLbls>
          <c:showLegendKey val="0"/>
          <c:showVal val="0"/>
          <c:showCatName val="0"/>
          <c:showSerName val="0"/>
          <c:showPercent val="0"/>
          <c:showBubbleSize val="0"/>
        </c:dLbls>
        <c:axId val="195059712"/>
        <c:axId val="196967744"/>
      </c:scatterChart>
      <c:valAx>
        <c:axId val="195059712"/>
        <c:scaling>
          <c:orientation val="minMax"/>
        </c:scaling>
        <c:delete val="0"/>
        <c:axPos val="b"/>
        <c:title>
          <c:tx>
            <c:rich>
              <a:bodyPr/>
              <a:lstStyle/>
              <a:p>
                <a:pPr>
                  <a:defRPr/>
                </a:pPr>
                <a:r>
                  <a:rPr lang="en-US" altLang="en-US"/>
                  <a:t>Plastic strain</a:t>
                </a:r>
              </a:p>
            </c:rich>
          </c:tx>
          <c:layout>
            <c:manualLayout>
              <c:xMode val="edge"/>
              <c:yMode val="edge"/>
              <c:x val="0.42511854768153978"/>
              <c:y val="0.81386555847185771"/>
            </c:manualLayout>
          </c:layout>
          <c:overlay val="0"/>
        </c:title>
        <c:numFmt formatCode="General" sourceLinked="1"/>
        <c:majorTickMark val="out"/>
        <c:minorTickMark val="none"/>
        <c:tickLblPos val="nextTo"/>
        <c:crossAx val="196967744"/>
        <c:crosses val="autoZero"/>
        <c:crossBetween val="midCat"/>
      </c:valAx>
      <c:valAx>
        <c:axId val="196967744"/>
        <c:scaling>
          <c:orientation val="minMax"/>
        </c:scaling>
        <c:delete val="0"/>
        <c:axPos val="l"/>
        <c:title>
          <c:tx>
            <c:rich>
              <a:bodyPr rot="-5400000" vert="horz"/>
              <a:lstStyle/>
              <a:p>
                <a:pPr>
                  <a:defRPr/>
                </a:pPr>
                <a:r>
                  <a:rPr lang="en-US" altLang="en-US"/>
                  <a:t>True stress</a:t>
                </a:r>
              </a:p>
            </c:rich>
          </c:tx>
          <c:layout>
            <c:manualLayout>
              <c:xMode val="edge"/>
              <c:yMode val="edge"/>
              <c:x val="7.2222222222222215E-2"/>
              <c:y val="0.31125182268883056"/>
            </c:manualLayout>
          </c:layout>
          <c:overlay val="0"/>
        </c:title>
        <c:numFmt formatCode="General" sourceLinked="1"/>
        <c:majorTickMark val="out"/>
        <c:minorTickMark val="none"/>
        <c:tickLblPos val="nextTo"/>
        <c:crossAx val="195059712"/>
        <c:crosses val="autoZero"/>
        <c:crossBetween val="midCat"/>
      </c:valAx>
    </c:plotArea>
    <c:legend>
      <c:legendPos val="r"/>
      <c:layout>
        <c:manualLayout>
          <c:xMode val="edge"/>
          <c:yMode val="edge"/>
          <c:x val="0.65141535433070863"/>
          <c:y val="0.54552857976086322"/>
          <c:w val="0.33191797900262465"/>
          <c:h val="0.27931321084864391"/>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ltLang="en-US"/>
              <a:t>Figure 3: Calibrate </a:t>
            </a:r>
            <a:r>
              <a:rPr lang="el-GR" altLang="en-US">
                <a:latin typeface="+mn-lt"/>
                <a:ea typeface="Tahoma" panose="020B0604030504040204" pitchFamily="34" charset="0"/>
                <a:cs typeface="Tahoma" panose="020B0604030504040204" pitchFamily="34" charset="0"/>
              </a:rPr>
              <a:t>γ</a:t>
            </a:r>
            <a:r>
              <a:rPr lang="en-US" altLang="en-US">
                <a:latin typeface="+mn-lt"/>
                <a:ea typeface="Tahoma" panose="020B0604030504040204" pitchFamily="34" charset="0"/>
                <a:cs typeface="Tahoma" panose="020B0604030504040204" pitchFamily="34" charset="0"/>
              </a:rPr>
              <a:t>1</a:t>
            </a:r>
            <a:r>
              <a:rPr lang="en-US" altLang="en-US"/>
              <a:t>^l &amp; </a:t>
            </a:r>
            <a:r>
              <a:rPr lang="el-GR" altLang="zh-CN" sz="1800" b="1" i="0" baseline="0">
                <a:effectLst/>
              </a:rPr>
              <a:t>γ</a:t>
            </a:r>
            <a:r>
              <a:rPr lang="en-US" altLang="zh-CN" sz="1800" b="1" i="0" baseline="0">
                <a:effectLst/>
              </a:rPr>
              <a:t>2^l</a:t>
            </a:r>
            <a:endParaRPr lang="zh-CN" altLang="zh-CN">
              <a:effectLst/>
            </a:endParaRPr>
          </a:p>
        </c:rich>
      </c:tx>
      <c:layout>
        <c:manualLayout>
          <c:xMode val="edge"/>
          <c:yMode val="edge"/>
          <c:x val="0.17168044619422573"/>
          <c:y val="1.4741533466425152E-3"/>
        </c:manualLayout>
      </c:layout>
      <c:overlay val="0"/>
    </c:title>
    <c:autoTitleDeleted val="0"/>
    <c:plotArea>
      <c:layout>
        <c:manualLayout>
          <c:layoutTarget val="inner"/>
          <c:xMode val="edge"/>
          <c:yMode val="edge"/>
          <c:x val="7.9002405949256338E-2"/>
          <c:y val="5.1400554097404488E-2"/>
          <c:w val="0.87926027996500444"/>
          <c:h val="0.8326195683872849"/>
        </c:manualLayout>
      </c:layout>
      <c:scatterChart>
        <c:scatterStyle val="lineMarker"/>
        <c:varyColors val="0"/>
        <c:ser>
          <c:idx val="0"/>
          <c:order val="0"/>
          <c:tx>
            <c:v>True stress-plastic strain curve from test</c:v>
          </c:tx>
          <c:marker>
            <c:symbol val="none"/>
          </c:marker>
          <c:xVal>
            <c:numRef>
              <c:f>'Without yield plateau'!$E$4:$E$31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xVal>
          <c:yVal>
            <c:numRef>
              <c:f>'Without yield plateau'!$D$4:$D$31</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yVal>
          <c:smooth val="0"/>
          <c:extLst>
            <c:ext xmlns:c16="http://schemas.microsoft.com/office/drawing/2014/chart" uri="{C3380CC4-5D6E-409C-BE32-E72D297353CC}">
              <c16:uniqueId val="{00000000-C4C9-4F45-9911-80BDD3A1217D}"/>
            </c:ext>
          </c:extLst>
        </c:ser>
        <c:ser>
          <c:idx val="1"/>
          <c:order val="1"/>
          <c:tx>
            <c:v>True stress-plastic strain curve from calibration</c:v>
          </c:tx>
          <c:marker>
            <c:symbol val="none"/>
          </c:marker>
          <c:xVal>
            <c:numRef>
              <c:f>'Without yield plateau'!$E$46:$E$145</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xVal>
          <c:yVal>
            <c:numRef>
              <c:f>'Without yield plateau'!$D$46:$D$145</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extLst>
            <c:ext xmlns:c16="http://schemas.microsoft.com/office/drawing/2014/chart" uri="{C3380CC4-5D6E-409C-BE32-E72D297353CC}">
              <c16:uniqueId val="{00000001-C4C9-4F45-9911-80BDD3A1217D}"/>
            </c:ext>
          </c:extLst>
        </c:ser>
        <c:dLbls>
          <c:showLegendKey val="0"/>
          <c:showVal val="0"/>
          <c:showCatName val="0"/>
          <c:showSerName val="0"/>
          <c:showPercent val="0"/>
          <c:showBubbleSize val="0"/>
        </c:dLbls>
        <c:axId val="195059712"/>
        <c:axId val="196967744"/>
      </c:scatterChart>
      <c:valAx>
        <c:axId val="195059712"/>
        <c:scaling>
          <c:orientation val="minMax"/>
        </c:scaling>
        <c:delete val="0"/>
        <c:axPos val="b"/>
        <c:title>
          <c:tx>
            <c:rich>
              <a:bodyPr/>
              <a:lstStyle/>
              <a:p>
                <a:pPr>
                  <a:defRPr/>
                </a:pPr>
                <a:r>
                  <a:rPr lang="en-US" altLang="en-US"/>
                  <a:t>Plastic strain</a:t>
                </a:r>
              </a:p>
            </c:rich>
          </c:tx>
          <c:layout>
            <c:manualLayout>
              <c:xMode val="edge"/>
              <c:yMode val="edge"/>
              <c:x val="0.42511854768153978"/>
              <c:y val="0.81386555847185771"/>
            </c:manualLayout>
          </c:layout>
          <c:overlay val="0"/>
        </c:title>
        <c:numFmt formatCode="General" sourceLinked="1"/>
        <c:majorTickMark val="out"/>
        <c:minorTickMark val="none"/>
        <c:tickLblPos val="nextTo"/>
        <c:crossAx val="196967744"/>
        <c:crosses val="autoZero"/>
        <c:crossBetween val="midCat"/>
      </c:valAx>
      <c:valAx>
        <c:axId val="196967744"/>
        <c:scaling>
          <c:orientation val="minMax"/>
        </c:scaling>
        <c:delete val="0"/>
        <c:axPos val="l"/>
        <c:title>
          <c:tx>
            <c:rich>
              <a:bodyPr rot="-5400000" vert="horz"/>
              <a:lstStyle/>
              <a:p>
                <a:pPr>
                  <a:defRPr/>
                </a:pPr>
                <a:r>
                  <a:rPr lang="en-US" altLang="en-US"/>
                  <a:t>True stress</a:t>
                </a:r>
              </a:p>
            </c:rich>
          </c:tx>
          <c:layout>
            <c:manualLayout>
              <c:xMode val="edge"/>
              <c:yMode val="edge"/>
              <c:x val="7.2222222222222215E-2"/>
              <c:y val="0.31125182268883056"/>
            </c:manualLayout>
          </c:layout>
          <c:overlay val="0"/>
        </c:title>
        <c:numFmt formatCode="General" sourceLinked="1"/>
        <c:majorTickMark val="out"/>
        <c:minorTickMark val="none"/>
        <c:tickLblPos val="nextTo"/>
        <c:crossAx val="195059712"/>
        <c:crosses val="autoZero"/>
        <c:crossBetween val="midCat"/>
      </c:valAx>
    </c:plotArea>
    <c:legend>
      <c:legendPos val="r"/>
      <c:layout>
        <c:manualLayout>
          <c:xMode val="edge"/>
          <c:yMode val="edge"/>
          <c:x val="0.65141535433070863"/>
          <c:y val="0.54552857976086322"/>
          <c:w val="0.33191797900262465"/>
          <c:h val="0.27931321084864391"/>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200025</xdr:colOff>
      <xdr:row>9</xdr:row>
      <xdr:rowOff>47625</xdr:rowOff>
    </xdr:from>
    <xdr:to>
      <xdr:col>14</xdr:col>
      <xdr:colOff>161925</xdr:colOff>
      <xdr:row>22</xdr:row>
      <xdr:rowOff>66675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168275</xdr:colOff>
      <xdr:row>71</xdr:row>
      <xdr:rowOff>53975</xdr:rowOff>
    </xdr:from>
    <xdr:to>
      <xdr:col>5</xdr:col>
      <xdr:colOff>692150</xdr:colOff>
      <xdr:row>84</xdr:row>
      <xdr:rowOff>96837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292100</xdr:colOff>
      <xdr:row>71</xdr:row>
      <xdr:rowOff>53975</xdr:rowOff>
    </xdr:from>
    <xdr:to>
      <xdr:col>12</xdr:col>
      <xdr:colOff>6350</xdr:colOff>
      <xdr:row>84</xdr:row>
      <xdr:rowOff>96837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200025</xdr:colOff>
      <xdr:row>9</xdr:row>
      <xdr:rowOff>47625</xdr:rowOff>
    </xdr:from>
    <xdr:to>
      <xdr:col>14</xdr:col>
      <xdr:colOff>161925</xdr:colOff>
      <xdr:row>22</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71</xdr:row>
      <xdr:rowOff>101600</xdr:rowOff>
    </xdr:from>
    <xdr:to>
      <xdr:col>5</xdr:col>
      <xdr:colOff>685800</xdr:colOff>
      <xdr:row>84</xdr:row>
      <xdr:rowOff>144462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71</xdr:row>
      <xdr:rowOff>101600</xdr:rowOff>
    </xdr:from>
    <xdr:to>
      <xdr:col>12</xdr:col>
      <xdr:colOff>0</xdr:colOff>
      <xdr:row>84</xdr:row>
      <xdr:rowOff>144462</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
  <sheetViews>
    <sheetView topLeftCell="A40" zoomScaleNormal="100" workbookViewId="0">
      <selection activeCell="M45" sqref="M45"/>
    </sheetView>
  </sheetViews>
  <sheetFormatPr defaultColWidth="9" defaultRowHeight="16.5" x14ac:dyDescent="0.15"/>
  <cols>
    <col min="1" max="13" width="10.625" style="1" customWidth="1"/>
    <col min="14" max="16384" width="9" style="1"/>
  </cols>
  <sheetData>
    <row r="1" spans="1:11" x14ac:dyDescent="0.15">
      <c r="A1" s="16" t="s">
        <v>11</v>
      </c>
      <c r="B1" s="16"/>
      <c r="C1" s="16"/>
      <c r="D1" s="16"/>
      <c r="E1" s="16"/>
      <c r="F1" s="16"/>
      <c r="G1" s="16"/>
      <c r="H1" s="16"/>
      <c r="I1" s="16"/>
      <c r="J1" s="16"/>
      <c r="K1" s="16"/>
    </row>
    <row r="2" spans="1:11" s="4" customFormat="1" ht="66" x14ac:dyDescent="0.15">
      <c r="A2" s="4" t="s">
        <v>6</v>
      </c>
      <c r="B2" s="4" t="s">
        <v>7</v>
      </c>
      <c r="C2" s="4" t="s">
        <v>29</v>
      </c>
      <c r="D2" s="4" t="s">
        <v>28</v>
      </c>
      <c r="E2" s="4" t="s">
        <v>30</v>
      </c>
      <c r="G2" s="4" t="s">
        <v>8</v>
      </c>
      <c r="H2" s="4" t="s">
        <v>9</v>
      </c>
      <c r="J2" s="15" t="s">
        <v>10</v>
      </c>
      <c r="K2" s="15"/>
    </row>
    <row r="3" spans="1:11" x14ac:dyDescent="0.15">
      <c r="A3" s="1">
        <v>0</v>
      </c>
      <c r="B3" s="1">
        <v>0</v>
      </c>
      <c r="C3" s="1">
        <f>LN(1+A3)</f>
        <v>0</v>
      </c>
      <c r="D3" s="1">
        <f>B3*(1+A3)</f>
        <v>0</v>
      </c>
      <c r="E3" s="1">
        <f>0</f>
        <v>0</v>
      </c>
      <c r="G3" s="2"/>
      <c r="H3" s="2"/>
      <c r="J3" s="1" t="s">
        <v>0</v>
      </c>
      <c r="K3" s="3"/>
    </row>
    <row r="4" spans="1:11" x14ac:dyDescent="0.15">
      <c r="A4" s="1" t="e">
        <f>K4/K3</f>
        <v>#DIV/0!</v>
      </c>
      <c r="B4" s="1">
        <f>K4</f>
        <v>0</v>
      </c>
      <c r="C4" s="1" t="e">
        <f t="shared" ref="C4:C20" si="0">LN(1+A4)</f>
        <v>#DIV/0!</v>
      </c>
      <c r="D4" s="1" t="e">
        <f t="shared" ref="D4:D20" si="1">B4*(1+A4)</f>
        <v>#DIV/0!</v>
      </c>
      <c r="E4" s="1">
        <f>0</f>
        <v>0</v>
      </c>
      <c r="G4" s="2"/>
      <c r="H4" s="2"/>
      <c r="J4" s="1" t="s">
        <v>1</v>
      </c>
      <c r="K4" s="3"/>
    </row>
    <row r="5" spans="1:11" x14ac:dyDescent="0.15">
      <c r="A5" s="1">
        <f>K7</f>
        <v>0</v>
      </c>
      <c r="B5" s="1">
        <f>K4</f>
        <v>0</v>
      </c>
      <c r="C5" s="1">
        <f t="shared" si="0"/>
        <v>0</v>
      </c>
      <c r="D5" s="1">
        <f t="shared" si="1"/>
        <v>0</v>
      </c>
      <c r="E5" s="1" t="e">
        <f t="shared" ref="E5:E20" si="2">C5-D5/K$3</f>
        <v>#DIV/0!</v>
      </c>
      <c r="G5" s="2"/>
      <c r="H5" s="2"/>
      <c r="J5" s="1" t="s">
        <v>2</v>
      </c>
      <c r="K5" s="3"/>
    </row>
    <row r="6" spans="1:11" x14ac:dyDescent="0.15">
      <c r="A6" s="2"/>
      <c r="B6" s="2"/>
      <c r="C6" s="1">
        <f t="shared" si="0"/>
        <v>0</v>
      </c>
      <c r="D6" s="1">
        <f t="shared" si="1"/>
        <v>0</v>
      </c>
      <c r="E6" s="1" t="e">
        <f t="shared" si="2"/>
        <v>#DIV/0!</v>
      </c>
      <c r="G6" s="2"/>
      <c r="H6" s="2"/>
      <c r="J6" s="1" t="s">
        <v>3</v>
      </c>
      <c r="K6" s="3"/>
    </row>
    <row r="7" spans="1:11" x14ac:dyDescent="0.15">
      <c r="A7" s="2"/>
      <c r="B7" s="2"/>
      <c r="C7" s="1">
        <f t="shared" si="0"/>
        <v>0</v>
      </c>
      <c r="D7" s="1">
        <f t="shared" si="1"/>
        <v>0</v>
      </c>
      <c r="E7" s="1" t="e">
        <f t="shared" si="2"/>
        <v>#DIV/0!</v>
      </c>
      <c r="G7" s="2"/>
      <c r="H7" s="2"/>
      <c r="J7" s="1" t="s">
        <v>4</v>
      </c>
      <c r="K7" s="3"/>
    </row>
    <row r="8" spans="1:11" x14ac:dyDescent="0.15">
      <c r="A8" s="2"/>
      <c r="B8" s="2"/>
      <c r="C8" s="1">
        <f t="shared" si="0"/>
        <v>0</v>
      </c>
      <c r="D8" s="1">
        <f t="shared" si="1"/>
        <v>0</v>
      </c>
      <c r="E8" s="1" t="e">
        <f t="shared" si="2"/>
        <v>#DIV/0!</v>
      </c>
      <c r="G8" s="2"/>
      <c r="H8" s="2"/>
      <c r="J8" s="1" t="s">
        <v>5</v>
      </c>
      <c r="K8" s="3"/>
    </row>
    <row r="9" spans="1:11" x14ac:dyDescent="0.15">
      <c r="A9" s="2"/>
      <c r="B9" s="2"/>
      <c r="C9" s="1">
        <f t="shared" si="0"/>
        <v>0</v>
      </c>
      <c r="D9" s="1">
        <f t="shared" si="1"/>
        <v>0</v>
      </c>
      <c r="E9" s="1" t="e">
        <f t="shared" si="2"/>
        <v>#DIV/0!</v>
      </c>
      <c r="G9" s="2"/>
      <c r="H9" s="2"/>
    </row>
    <row r="10" spans="1:11" x14ac:dyDescent="0.15">
      <c r="A10" s="2"/>
      <c r="B10" s="2"/>
      <c r="C10" s="1">
        <f t="shared" si="0"/>
        <v>0</v>
      </c>
      <c r="D10" s="1">
        <f t="shared" si="1"/>
        <v>0</v>
      </c>
      <c r="E10" s="1" t="e">
        <f t="shared" si="2"/>
        <v>#DIV/0!</v>
      </c>
      <c r="G10" s="2"/>
      <c r="H10" s="2"/>
    </row>
    <row r="11" spans="1:11" x14ac:dyDescent="0.15">
      <c r="A11" s="2"/>
      <c r="B11" s="2"/>
      <c r="C11" s="1">
        <f t="shared" si="0"/>
        <v>0</v>
      </c>
      <c r="D11" s="1">
        <f t="shared" si="1"/>
        <v>0</v>
      </c>
      <c r="E11" s="1" t="e">
        <f t="shared" si="2"/>
        <v>#DIV/0!</v>
      </c>
      <c r="G11" s="2"/>
      <c r="H11" s="2"/>
    </row>
    <row r="12" spans="1:11" x14ac:dyDescent="0.15">
      <c r="A12" s="2"/>
      <c r="B12" s="2"/>
      <c r="C12" s="1">
        <f t="shared" si="0"/>
        <v>0</v>
      </c>
      <c r="D12" s="1">
        <f t="shared" si="1"/>
        <v>0</v>
      </c>
      <c r="E12" s="1" t="e">
        <f t="shared" si="2"/>
        <v>#DIV/0!</v>
      </c>
      <c r="G12" s="2"/>
      <c r="H12" s="2"/>
    </row>
    <row r="13" spans="1:11" x14ac:dyDescent="0.15">
      <c r="A13" s="2"/>
      <c r="B13" s="2"/>
      <c r="C13" s="1">
        <f t="shared" si="0"/>
        <v>0</v>
      </c>
      <c r="D13" s="1">
        <f t="shared" si="1"/>
        <v>0</v>
      </c>
      <c r="E13" s="1" t="e">
        <f t="shared" si="2"/>
        <v>#DIV/0!</v>
      </c>
      <c r="G13" s="2"/>
      <c r="H13" s="2"/>
    </row>
    <row r="14" spans="1:11" x14ac:dyDescent="0.15">
      <c r="A14" s="2"/>
      <c r="B14" s="2"/>
      <c r="C14" s="1">
        <f t="shared" si="0"/>
        <v>0</v>
      </c>
      <c r="D14" s="1">
        <f t="shared" si="1"/>
        <v>0</v>
      </c>
      <c r="E14" s="1" t="e">
        <f t="shared" si="2"/>
        <v>#DIV/0!</v>
      </c>
      <c r="G14" s="2"/>
      <c r="H14" s="2"/>
    </row>
    <row r="15" spans="1:11" x14ac:dyDescent="0.15">
      <c r="A15" s="2"/>
      <c r="B15" s="2"/>
      <c r="C15" s="1">
        <f t="shared" si="0"/>
        <v>0</v>
      </c>
      <c r="D15" s="1">
        <f t="shared" si="1"/>
        <v>0</v>
      </c>
      <c r="E15" s="1" t="e">
        <f t="shared" si="2"/>
        <v>#DIV/0!</v>
      </c>
      <c r="G15" s="2"/>
      <c r="H15" s="2"/>
    </row>
    <row r="16" spans="1:11" x14ac:dyDescent="0.15">
      <c r="A16" s="2"/>
      <c r="B16" s="2"/>
      <c r="C16" s="1">
        <f t="shared" si="0"/>
        <v>0</v>
      </c>
      <c r="D16" s="1">
        <f t="shared" si="1"/>
        <v>0</v>
      </c>
      <c r="E16" s="1" t="e">
        <f t="shared" si="2"/>
        <v>#DIV/0!</v>
      </c>
      <c r="G16" s="2"/>
      <c r="H16" s="2"/>
    </row>
    <row r="17" spans="1:8" x14ac:dyDescent="0.15">
      <c r="A17" s="2"/>
      <c r="B17" s="2"/>
      <c r="C17" s="1">
        <f t="shared" si="0"/>
        <v>0</v>
      </c>
      <c r="D17" s="1">
        <f t="shared" si="1"/>
        <v>0</v>
      </c>
      <c r="E17" s="1" t="e">
        <f t="shared" si="2"/>
        <v>#DIV/0!</v>
      </c>
      <c r="G17" s="2"/>
      <c r="H17" s="2"/>
    </row>
    <row r="18" spans="1:8" x14ac:dyDescent="0.15">
      <c r="A18" s="2"/>
      <c r="B18" s="2"/>
      <c r="C18" s="1">
        <f t="shared" si="0"/>
        <v>0</v>
      </c>
      <c r="D18" s="1">
        <f t="shared" si="1"/>
        <v>0</v>
      </c>
      <c r="E18" s="1" t="e">
        <f t="shared" si="2"/>
        <v>#DIV/0!</v>
      </c>
      <c r="G18" s="2"/>
      <c r="H18" s="2"/>
    </row>
    <row r="19" spans="1:8" x14ac:dyDescent="0.15">
      <c r="A19" s="2"/>
      <c r="B19" s="2"/>
      <c r="C19" s="1">
        <f t="shared" si="0"/>
        <v>0</v>
      </c>
      <c r="D19" s="1">
        <f t="shared" si="1"/>
        <v>0</v>
      </c>
      <c r="E19" s="1" t="e">
        <f t="shared" si="2"/>
        <v>#DIV/0!</v>
      </c>
      <c r="G19" s="2"/>
      <c r="H19" s="2"/>
    </row>
    <row r="20" spans="1:8" x14ac:dyDescent="0.15">
      <c r="A20" s="2"/>
      <c r="B20" s="2"/>
      <c r="C20" s="1">
        <f t="shared" si="0"/>
        <v>0</v>
      </c>
      <c r="D20" s="1">
        <f t="shared" si="1"/>
        <v>0</v>
      </c>
      <c r="E20" s="1" t="e">
        <f t="shared" si="2"/>
        <v>#DIV/0!</v>
      </c>
      <c r="G20" s="2"/>
      <c r="H20" s="2"/>
    </row>
    <row r="21" spans="1:8" x14ac:dyDescent="0.15">
      <c r="A21" s="2"/>
      <c r="B21" s="2"/>
      <c r="C21" s="1">
        <f t="shared" ref="C21:C30" si="3">LN(1+A21)</f>
        <v>0</v>
      </c>
      <c r="D21" s="1">
        <f t="shared" ref="D21:D30" si="4">B21*(1+A21)</f>
        <v>0</v>
      </c>
      <c r="E21" s="1" t="e">
        <f t="shared" ref="E21:E30" si="5">C21-D21/K$3</f>
        <v>#DIV/0!</v>
      </c>
      <c r="G21" s="2"/>
      <c r="H21" s="2"/>
    </row>
    <row r="22" spans="1:8" x14ac:dyDescent="0.15">
      <c r="A22" s="2"/>
      <c r="B22" s="2"/>
      <c r="C22" s="1">
        <f t="shared" si="3"/>
        <v>0</v>
      </c>
      <c r="D22" s="1">
        <f t="shared" si="4"/>
        <v>0</v>
      </c>
      <c r="E22" s="1" t="e">
        <f t="shared" si="5"/>
        <v>#DIV/0!</v>
      </c>
      <c r="G22" s="2"/>
      <c r="H22" s="2"/>
    </row>
    <row r="23" spans="1:8" x14ac:dyDescent="0.15">
      <c r="A23" s="2"/>
      <c r="B23" s="2"/>
      <c r="C23" s="1">
        <f t="shared" si="3"/>
        <v>0</v>
      </c>
      <c r="D23" s="1">
        <f t="shared" si="4"/>
        <v>0</v>
      </c>
      <c r="E23" s="1" t="e">
        <f t="shared" si="5"/>
        <v>#DIV/0!</v>
      </c>
      <c r="G23" s="2"/>
      <c r="H23" s="2"/>
    </row>
    <row r="24" spans="1:8" x14ac:dyDescent="0.15">
      <c r="A24" s="2"/>
      <c r="B24" s="2"/>
      <c r="C24" s="1">
        <f t="shared" si="3"/>
        <v>0</v>
      </c>
      <c r="D24" s="1">
        <f t="shared" si="4"/>
        <v>0</v>
      </c>
      <c r="E24" s="1" t="e">
        <f t="shared" si="5"/>
        <v>#DIV/0!</v>
      </c>
      <c r="G24" s="2"/>
      <c r="H24" s="2"/>
    </row>
    <row r="25" spans="1:8" x14ac:dyDescent="0.15">
      <c r="A25" s="2"/>
      <c r="B25" s="2"/>
      <c r="C25" s="1">
        <f t="shared" si="3"/>
        <v>0</v>
      </c>
      <c r="D25" s="1">
        <f t="shared" si="4"/>
        <v>0</v>
      </c>
      <c r="E25" s="1" t="e">
        <f t="shared" si="5"/>
        <v>#DIV/0!</v>
      </c>
      <c r="G25" s="2"/>
      <c r="H25" s="2"/>
    </row>
    <row r="26" spans="1:8" x14ac:dyDescent="0.15">
      <c r="A26" s="2"/>
      <c r="B26" s="2"/>
      <c r="C26" s="1">
        <f t="shared" si="3"/>
        <v>0</v>
      </c>
      <c r="D26" s="1">
        <f t="shared" si="4"/>
        <v>0</v>
      </c>
      <c r="E26" s="1" t="e">
        <f t="shared" si="5"/>
        <v>#DIV/0!</v>
      </c>
      <c r="G26" s="2"/>
      <c r="H26" s="2"/>
    </row>
    <row r="27" spans="1:8" x14ac:dyDescent="0.15">
      <c r="A27" s="2"/>
      <c r="B27" s="2"/>
      <c r="C27" s="1">
        <f t="shared" si="3"/>
        <v>0</v>
      </c>
      <c r="D27" s="1">
        <f t="shared" si="4"/>
        <v>0</v>
      </c>
      <c r="E27" s="1" t="e">
        <f t="shared" si="5"/>
        <v>#DIV/0!</v>
      </c>
      <c r="G27" s="2"/>
      <c r="H27" s="2"/>
    </row>
    <row r="28" spans="1:8" x14ac:dyDescent="0.15">
      <c r="A28" s="2"/>
      <c r="B28" s="2"/>
      <c r="C28" s="1">
        <f t="shared" si="3"/>
        <v>0</v>
      </c>
      <c r="D28" s="1">
        <f t="shared" si="4"/>
        <v>0</v>
      </c>
      <c r="E28" s="1" t="e">
        <f t="shared" si="5"/>
        <v>#DIV/0!</v>
      </c>
      <c r="G28" s="2"/>
      <c r="H28" s="2"/>
    </row>
    <row r="29" spans="1:8" x14ac:dyDescent="0.15">
      <c r="A29" s="2"/>
      <c r="B29" s="2"/>
      <c r="C29" s="1">
        <f t="shared" si="3"/>
        <v>0</v>
      </c>
      <c r="D29" s="1">
        <f t="shared" si="4"/>
        <v>0</v>
      </c>
      <c r="E29" s="1" t="e">
        <f t="shared" si="5"/>
        <v>#DIV/0!</v>
      </c>
      <c r="G29" s="2"/>
      <c r="H29" s="2"/>
    </row>
    <row r="30" spans="1:8" x14ac:dyDescent="0.15">
      <c r="A30" s="2"/>
      <c r="B30" s="2"/>
      <c r="C30" s="1">
        <f t="shared" si="3"/>
        <v>0</v>
      </c>
      <c r="D30" s="1">
        <f t="shared" si="4"/>
        <v>0</v>
      </c>
      <c r="E30" s="1" t="e">
        <f t="shared" si="5"/>
        <v>#DIV/0!</v>
      </c>
      <c r="G30" s="2"/>
      <c r="H30" s="2"/>
    </row>
    <row r="31" spans="1:8" x14ac:dyDescent="0.15">
      <c r="A31" s="1">
        <f>K6</f>
        <v>0</v>
      </c>
      <c r="B31" s="1">
        <f>K5</f>
        <v>0</v>
      </c>
      <c r="C31" s="1">
        <f>LN(1+A31)</f>
        <v>0</v>
      </c>
      <c r="D31" s="1">
        <f>B31*(1+A31)</f>
        <v>0</v>
      </c>
      <c r="E31" s="1" t="e">
        <f>C31-D31/K$3</f>
        <v>#DIV/0!</v>
      </c>
      <c r="G31" s="2"/>
      <c r="H31" s="2"/>
    </row>
    <row r="32" spans="1:8" x14ac:dyDescent="0.15">
      <c r="A32" s="2"/>
      <c r="B32" s="2"/>
      <c r="C32" s="1">
        <v>1</v>
      </c>
      <c r="D32" s="1">
        <f>D31+K8*D31*(C32-C31)</f>
        <v>0</v>
      </c>
      <c r="E32" s="1" t="e">
        <f>C32-D32/K$3</f>
        <v>#DIV/0!</v>
      </c>
      <c r="G32" s="2"/>
      <c r="H32" s="2"/>
    </row>
    <row r="33" spans="1:14" x14ac:dyDescent="0.15">
      <c r="A33" s="2"/>
      <c r="B33" s="2"/>
      <c r="G33" s="2"/>
      <c r="H33" s="2"/>
    </row>
    <row r="34" spans="1:14" x14ac:dyDescent="0.15">
      <c r="A34" s="2"/>
      <c r="B34" s="2"/>
      <c r="G34" s="2"/>
      <c r="H34" s="2"/>
    </row>
    <row r="35" spans="1:14" x14ac:dyDescent="0.15">
      <c r="A35" s="2"/>
      <c r="B35" s="2"/>
      <c r="G35" s="2"/>
      <c r="H35" s="2"/>
    </row>
    <row r="36" spans="1:14" x14ac:dyDescent="0.15">
      <c r="A36" s="2"/>
      <c r="B36" s="2"/>
      <c r="G36" s="2"/>
      <c r="H36" s="2"/>
    </row>
    <row r="37" spans="1:14" x14ac:dyDescent="0.15">
      <c r="A37" s="2"/>
      <c r="B37" s="2"/>
      <c r="G37" s="2"/>
      <c r="H37" s="2"/>
    </row>
    <row r="38" spans="1:14" x14ac:dyDescent="0.15">
      <c r="A38" s="2"/>
      <c r="B38" s="2"/>
      <c r="G38" s="2"/>
      <c r="H38" s="2"/>
    </row>
    <row r="39" spans="1:14" x14ac:dyDescent="0.15">
      <c r="A39" s="2"/>
      <c r="B39" s="2"/>
      <c r="G39" s="2"/>
      <c r="H39" s="2"/>
    </row>
    <row r="40" spans="1:14" x14ac:dyDescent="0.15">
      <c r="A40" s="2"/>
      <c r="B40" s="2"/>
      <c r="G40" s="2"/>
      <c r="H40" s="2"/>
    </row>
    <row r="41" spans="1:14" x14ac:dyDescent="0.15">
      <c r="A41" s="2"/>
      <c r="B41" s="2"/>
      <c r="G41" s="2"/>
      <c r="H41" s="2"/>
    </row>
    <row r="42" spans="1:14" x14ac:dyDescent="0.15">
      <c r="A42" s="2"/>
      <c r="B42" s="2"/>
      <c r="G42" s="2"/>
      <c r="H42" s="2"/>
    </row>
    <row r="44" spans="1:14" x14ac:dyDescent="0.15">
      <c r="A44" s="16" t="s">
        <v>25</v>
      </c>
      <c r="B44" s="16"/>
      <c r="C44" s="16"/>
      <c r="D44" s="16"/>
      <c r="E44" s="16"/>
      <c r="F44" s="16"/>
      <c r="G44" s="16"/>
      <c r="H44" s="16"/>
      <c r="I44" s="16"/>
      <c r="J44" s="16"/>
      <c r="K44" s="16"/>
    </row>
    <row r="45" spans="1:14" ht="75" x14ac:dyDescent="0.15">
      <c r="A45" s="4" t="s">
        <v>46</v>
      </c>
      <c r="B45" s="4" t="s">
        <v>31</v>
      </c>
      <c r="D45" s="4" t="s">
        <v>27</v>
      </c>
      <c r="E45" s="4" t="s">
        <v>32</v>
      </c>
      <c r="J45" s="14" t="s">
        <v>43</v>
      </c>
      <c r="K45" s="14"/>
      <c r="L45" s="12" t="s">
        <v>49</v>
      </c>
      <c r="M45" s="12" t="s">
        <v>51</v>
      </c>
      <c r="N45" s="12" t="s">
        <v>50</v>
      </c>
    </row>
    <row r="46" spans="1:14" x14ac:dyDescent="0.15">
      <c r="A46" s="1">
        <f>K48</f>
        <v>0</v>
      </c>
      <c r="B46" s="1">
        <f>0</f>
        <v>0</v>
      </c>
      <c r="D46" s="1">
        <f>K48</f>
        <v>0</v>
      </c>
      <c r="E46" s="1">
        <f>0</f>
        <v>0</v>
      </c>
      <c r="J46" s="1" t="s">
        <v>0</v>
      </c>
      <c r="K46" s="5">
        <f>K3</f>
        <v>0</v>
      </c>
      <c r="L46" s="1">
        <f>0.005*K46/2/(1+0.3)</f>
        <v>0</v>
      </c>
      <c r="M46" s="1">
        <f>5/6*$K$46/2/(1+0.3)*N46</f>
        <v>0</v>
      </c>
    </row>
    <row r="47" spans="1:14" x14ac:dyDescent="0.15">
      <c r="A47" s="1">
        <f>K48</f>
        <v>0</v>
      </c>
      <c r="B47" s="1" t="e">
        <f>K49</f>
        <v>#DIV/0!</v>
      </c>
      <c r="D47" s="1">
        <f>K48</f>
        <v>0</v>
      </c>
      <c r="E47" s="1" t="e">
        <f>K49</f>
        <v>#DIV/0!</v>
      </c>
      <c r="J47" s="1" t="s">
        <v>12</v>
      </c>
      <c r="K47" s="6">
        <f>0.3</f>
        <v>0.3</v>
      </c>
    </row>
    <row r="48" spans="1:14" x14ac:dyDescent="0.15">
      <c r="A48" s="1" t="e">
        <f t="shared" ref="A48:A67" si="6">A$47+2*$K$55*(1-EXP(-$K$56*(B48-B$47)))</f>
        <v>#DIV/0!</v>
      </c>
      <c r="B48" s="1" t="e">
        <f>B$47+(B$67-B$47)/(ROW(B$67)-ROW(B$47))*(ROW(B48)-ROW(B$47))</f>
        <v>#DIV/0!</v>
      </c>
      <c r="D48" s="1" t="e">
        <f t="shared" ref="D48:D67" si="7">D$47+2*($K$63/$K$64*(1-EXP(-$K$64*(E48-E$47)))+$K$65*(E48-E$47))</f>
        <v>#DIV/0!</v>
      </c>
      <c r="E48" s="1" t="e">
        <f>E$47+(E$67-E$47)/(ROW(E$67)-ROW(E$47))*(ROW(E48)-ROW(E$47))</f>
        <v>#DIV/0!</v>
      </c>
      <c r="J48" s="1" t="s">
        <v>13</v>
      </c>
      <c r="K48" s="6">
        <f>K4</f>
        <v>0</v>
      </c>
    </row>
    <row r="49" spans="1:11" x14ac:dyDescent="0.15">
      <c r="A49" s="1" t="e">
        <f t="shared" si="6"/>
        <v>#DIV/0!</v>
      </c>
      <c r="B49" s="1" t="e">
        <f t="shared" ref="B49:B66" si="8">B$47+(B$67-B$47)/(ROW(B$67)-ROW(B$47))*(ROW(B49)-ROW(B$47))</f>
        <v>#DIV/0!</v>
      </c>
      <c r="D49" s="1" t="e">
        <f t="shared" si="7"/>
        <v>#DIV/0!</v>
      </c>
      <c r="E49" s="1" t="e">
        <f t="shared" ref="E49:E66" si="9">E$47+(E$67-E$47)/(ROW(E$67)-ROW(E$47))*(ROW(E49)-ROW(E$47))</f>
        <v>#DIV/0!</v>
      </c>
      <c r="J49" s="1" t="s">
        <v>14</v>
      </c>
      <c r="K49" s="6" t="e">
        <f>E5</f>
        <v>#DIV/0!</v>
      </c>
    </row>
    <row r="50" spans="1:11" x14ac:dyDescent="0.15">
      <c r="A50" s="1" t="e">
        <f t="shared" si="6"/>
        <v>#DIV/0!</v>
      </c>
      <c r="B50" s="1" t="e">
        <f t="shared" si="8"/>
        <v>#DIV/0!</v>
      </c>
      <c r="D50" s="1" t="e">
        <f t="shared" si="7"/>
        <v>#DIV/0!</v>
      </c>
      <c r="E50" s="1" t="e">
        <f t="shared" si="9"/>
        <v>#DIV/0!</v>
      </c>
      <c r="J50" s="1" t="s">
        <v>15</v>
      </c>
      <c r="K50" s="6" t="e">
        <f>IF(K49*K69&gt;=0.005, 0.005, K49*K69)</f>
        <v>#DIV/0!</v>
      </c>
    </row>
    <row r="51" spans="1:11" x14ac:dyDescent="0.15">
      <c r="A51" s="1" t="e">
        <f t="shared" si="6"/>
        <v>#DIV/0!</v>
      </c>
      <c r="B51" s="1" t="e">
        <f t="shared" si="8"/>
        <v>#DIV/0!</v>
      </c>
      <c r="D51" s="1" t="e">
        <f t="shared" si="7"/>
        <v>#DIV/0!</v>
      </c>
      <c r="E51" s="1" t="e">
        <f t="shared" si="9"/>
        <v>#DIV/0!</v>
      </c>
      <c r="J51" s="1" t="s">
        <v>41</v>
      </c>
      <c r="K51" s="6">
        <f>-0.5*K48</f>
        <v>0</v>
      </c>
    </row>
    <row r="52" spans="1:11" x14ac:dyDescent="0.15">
      <c r="A52" s="1" t="e">
        <f t="shared" si="6"/>
        <v>#DIV/0!</v>
      </c>
      <c r="B52" s="1" t="e">
        <f t="shared" si="8"/>
        <v>#DIV/0!</v>
      </c>
      <c r="D52" s="1" t="e">
        <f t="shared" si="7"/>
        <v>#DIV/0!</v>
      </c>
      <c r="E52" s="1" t="e">
        <f t="shared" si="9"/>
        <v>#DIV/0!</v>
      </c>
      <c r="J52" s="1" t="s">
        <v>42</v>
      </c>
      <c r="K52" s="6">
        <f>300</f>
        <v>300</v>
      </c>
    </row>
    <row r="53" spans="1:11" x14ac:dyDescent="0.15">
      <c r="A53" s="1" t="e">
        <f t="shared" si="6"/>
        <v>#DIV/0!</v>
      </c>
      <c r="B53" s="1" t="e">
        <f t="shared" si="8"/>
        <v>#DIV/0!</v>
      </c>
      <c r="D53" s="1" t="e">
        <f t="shared" si="7"/>
        <v>#DIV/0!</v>
      </c>
      <c r="E53" s="1" t="e">
        <f t="shared" si="9"/>
        <v>#DIV/0!</v>
      </c>
      <c r="J53" s="11" t="s">
        <v>44</v>
      </c>
      <c r="K53" s="6">
        <v>0</v>
      </c>
    </row>
    <row r="54" spans="1:11" x14ac:dyDescent="0.15">
      <c r="A54" s="1" t="e">
        <f t="shared" si="6"/>
        <v>#DIV/0!</v>
      </c>
      <c r="B54" s="1" t="e">
        <f t="shared" si="8"/>
        <v>#DIV/0!</v>
      </c>
      <c r="D54" s="1" t="e">
        <f t="shared" si="7"/>
        <v>#DIV/0!</v>
      </c>
      <c r="E54" s="1" t="e">
        <f t="shared" si="9"/>
        <v>#DIV/0!</v>
      </c>
      <c r="J54" s="11" t="s">
        <v>45</v>
      </c>
      <c r="K54" s="6">
        <v>0</v>
      </c>
    </row>
    <row r="55" spans="1:11" x14ac:dyDescent="0.15">
      <c r="A55" s="1" t="e">
        <f t="shared" si="6"/>
        <v>#DIV/0!</v>
      </c>
      <c r="B55" s="1" t="e">
        <f t="shared" si="8"/>
        <v>#DIV/0!</v>
      </c>
      <c r="D55" s="1" t="e">
        <f t="shared" si="7"/>
        <v>#DIV/0!</v>
      </c>
      <c r="E55" s="1" t="e">
        <f t="shared" si="9"/>
        <v>#DIV/0!</v>
      </c>
      <c r="J55" s="1" t="s">
        <v>35</v>
      </c>
      <c r="K55" s="6">
        <f>(D31-K48)/2</f>
        <v>0</v>
      </c>
    </row>
    <row r="56" spans="1:11" x14ac:dyDescent="0.15">
      <c r="A56" s="1" t="e">
        <f t="shared" si="6"/>
        <v>#DIV/0!</v>
      </c>
      <c r="B56" s="1" t="e">
        <f t="shared" si="8"/>
        <v>#DIV/0!</v>
      </c>
      <c r="D56" s="1" t="e">
        <f t="shared" si="7"/>
        <v>#DIV/0!</v>
      </c>
      <c r="E56" s="1" t="e">
        <f t="shared" si="9"/>
        <v>#DIV/0!</v>
      </c>
      <c r="J56" s="1" t="s">
        <v>36</v>
      </c>
      <c r="K56" s="7"/>
    </row>
    <row r="57" spans="1:11" x14ac:dyDescent="0.15">
      <c r="A57" s="1" t="e">
        <f t="shared" si="6"/>
        <v>#DIV/0!</v>
      </c>
      <c r="B57" s="1" t="e">
        <f t="shared" si="8"/>
        <v>#DIV/0!</v>
      </c>
      <c r="D57" s="1" t="e">
        <f t="shared" si="7"/>
        <v>#DIV/0!</v>
      </c>
      <c r="E57" s="1" t="e">
        <f t="shared" si="9"/>
        <v>#DIV/0!</v>
      </c>
      <c r="J57" s="11" t="s">
        <v>37</v>
      </c>
      <c r="K57" s="6">
        <v>0</v>
      </c>
    </row>
    <row r="58" spans="1:11" x14ac:dyDescent="0.15">
      <c r="A58" s="1" t="e">
        <f t="shared" si="6"/>
        <v>#DIV/0!</v>
      </c>
      <c r="B58" s="1" t="e">
        <f t="shared" si="8"/>
        <v>#DIV/0!</v>
      </c>
      <c r="D58" s="1" t="e">
        <f t="shared" si="7"/>
        <v>#DIV/0!</v>
      </c>
      <c r="E58" s="1" t="e">
        <f t="shared" si="9"/>
        <v>#DIV/0!</v>
      </c>
      <c r="J58" s="11" t="s">
        <v>38</v>
      </c>
      <c r="K58" s="6">
        <v>0</v>
      </c>
    </row>
    <row r="59" spans="1:11" x14ac:dyDescent="0.15">
      <c r="A59" s="1" t="e">
        <f t="shared" si="6"/>
        <v>#DIV/0!</v>
      </c>
      <c r="B59" s="1" t="e">
        <f t="shared" si="8"/>
        <v>#DIV/0!</v>
      </c>
      <c r="D59" s="1" t="e">
        <f t="shared" si="7"/>
        <v>#DIV/0!</v>
      </c>
      <c r="E59" s="1" t="e">
        <f t="shared" si="9"/>
        <v>#DIV/0!</v>
      </c>
      <c r="J59" s="1" t="s">
        <v>16</v>
      </c>
      <c r="K59" s="6">
        <f>-K51*K60/3</f>
        <v>0</v>
      </c>
    </row>
    <row r="60" spans="1:11" x14ac:dyDescent="0.15">
      <c r="A60" s="1" t="e">
        <f t="shared" si="6"/>
        <v>#DIV/0!</v>
      </c>
      <c r="B60" s="1" t="e">
        <f t="shared" si="8"/>
        <v>#DIV/0!</v>
      </c>
      <c r="D60" s="1" t="e">
        <f t="shared" si="7"/>
        <v>#DIV/0!</v>
      </c>
      <c r="E60" s="1" t="e">
        <f t="shared" si="9"/>
        <v>#DIV/0!</v>
      </c>
      <c r="J60" s="1" t="s">
        <v>17</v>
      </c>
      <c r="K60" s="6">
        <f>10*K62</f>
        <v>3000</v>
      </c>
    </row>
    <row r="61" spans="1:11" x14ac:dyDescent="0.15">
      <c r="A61" s="1" t="e">
        <f t="shared" si="6"/>
        <v>#DIV/0!</v>
      </c>
      <c r="B61" s="1" t="e">
        <f t="shared" si="8"/>
        <v>#DIV/0!</v>
      </c>
      <c r="D61" s="1" t="e">
        <f t="shared" si="7"/>
        <v>#DIV/0!</v>
      </c>
      <c r="E61" s="1" t="e">
        <f t="shared" si="9"/>
        <v>#DIV/0!</v>
      </c>
      <c r="J61" s="1" t="s">
        <v>18</v>
      </c>
      <c r="K61" s="6">
        <f>-K51*K62*2/3</f>
        <v>0</v>
      </c>
    </row>
    <row r="62" spans="1:11" x14ac:dyDescent="0.15">
      <c r="A62" s="1" t="e">
        <f t="shared" si="6"/>
        <v>#DIV/0!</v>
      </c>
      <c r="B62" s="1" t="e">
        <f t="shared" si="8"/>
        <v>#DIV/0!</v>
      </c>
      <c r="D62" s="1" t="e">
        <f t="shared" si="7"/>
        <v>#DIV/0!</v>
      </c>
      <c r="E62" s="1" t="e">
        <f t="shared" si="9"/>
        <v>#DIV/0!</v>
      </c>
      <c r="J62" s="1" t="s">
        <v>19</v>
      </c>
      <c r="K62" s="6">
        <f>K52</f>
        <v>300</v>
      </c>
    </row>
    <row r="63" spans="1:11" x14ac:dyDescent="0.15">
      <c r="A63" s="1" t="e">
        <f t="shared" si="6"/>
        <v>#DIV/0!</v>
      </c>
      <c r="B63" s="1" t="e">
        <f t="shared" si="8"/>
        <v>#DIV/0!</v>
      </c>
      <c r="D63" s="1" t="e">
        <f t="shared" si="7"/>
        <v>#DIV/0!</v>
      </c>
      <c r="E63" s="1" t="e">
        <f t="shared" si="9"/>
        <v>#DIV/0!</v>
      </c>
      <c r="J63" s="1" t="s">
        <v>20</v>
      </c>
      <c r="K63" s="6" t="e">
        <f>(K55-K65*(C31-D31/K46-K49))*K64</f>
        <v>#DIV/0!</v>
      </c>
    </row>
    <row r="64" spans="1:11" x14ac:dyDescent="0.15">
      <c r="A64" s="1" t="e">
        <f t="shared" si="6"/>
        <v>#DIV/0!</v>
      </c>
      <c r="B64" s="1" t="e">
        <f t="shared" si="8"/>
        <v>#DIV/0!</v>
      </c>
      <c r="D64" s="1" t="e">
        <f t="shared" si="7"/>
        <v>#DIV/0!</v>
      </c>
      <c r="E64" s="1" t="e">
        <f t="shared" si="9"/>
        <v>#DIV/0!</v>
      </c>
      <c r="J64" s="1" t="s">
        <v>26</v>
      </c>
      <c r="K64" s="7"/>
    </row>
    <row r="65" spans="1:11" x14ac:dyDescent="0.15">
      <c r="A65" s="1" t="e">
        <f t="shared" si="6"/>
        <v>#DIV/0!</v>
      </c>
      <c r="B65" s="1" t="e">
        <f t="shared" si="8"/>
        <v>#DIV/0!</v>
      </c>
      <c r="D65" s="1" t="e">
        <f t="shared" si="7"/>
        <v>#DIV/0!</v>
      </c>
      <c r="E65" s="1" t="e">
        <f t="shared" si="9"/>
        <v>#DIV/0!</v>
      </c>
      <c r="J65" s="1" t="s">
        <v>21</v>
      </c>
      <c r="K65" s="6" t="e">
        <f>K8*D31/(1-K8*D31/K46)</f>
        <v>#DIV/0!</v>
      </c>
    </row>
    <row r="66" spans="1:11" x14ac:dyDescent="0.15">
      <c r="A66" s="1" t="e">
        <f t="shared" si="6"/>
        <v>#DIV/0!</v>
      </c>
      <c r="B66" s="1" t="e">
        <f t="shared" si="8"/>
        <v>#DIV/0!</v>
      </c>
      <c r="D66" s="1" t="e">
        <f t="shared" si="7"/>
        <v>#DIV/0!</v>
      </c>
      <c r="E66" s="1" t="e">
        <f t="shared" si="9"/>
        <v>#DIV/0!</v>
      </c>
      <c r="J66" s="1" t="s">
        <v>22</v>
      </c>
      <c r="K66" s="6">
        <f>0</f>
        <v>0</v>
      </c>
    </row>
    <row r="67" spans="1:11" x14ac:dyDescent="0.15">
      <c r="A67" s="1" t="e">
        <f t="shared" si="6"/>
        <v>#DIV/0!</v>
      </c>
      <c r="B67" s="1" t="e">
        <f>C31-D31/K46</f>
        <v>#DIV/0!</v>
      </c>
      <c r="D67" s="1" t="e">
        <f t="shared" si="7"/>
        <v>#DIV/0!</v>
      </c>
      <c r="E67" s="1" t="e">
        <f>C31-D31/K46</f>
        <v>#DIV/0!</v>
      </c>
      <c r="J67" s="11" t="s">
        <v>39</v>
      </c>
      <c r="K67" s="6">
        <v>0</v>
      </c>
    </row>
    <row r="68" spans="1:11" x14ac:dyDescent="0.15">
      <c r="J68" s="11" t="s">
        <v>40</v>
      </c>
      <c r="K68" s="6">
        <v>0</v>
      </c>
    </row>
    <row r="69" spans="1:11" x14ac:dyDescent="0.15">
      <c r="J69" s="1" t="s">
        <v>23</v>
      </c>
      <c r="K69" s="6">
        <f>0.5</f>
        <v>0.5</v>
      </c>
    </row>
    <row r="70" spans="1:11" x14ac:dyDescent="0.15">
      <c r="J70" s="1" t="s">
        <v>24</v>
      </c>
      <c r="K70" s="8">
        <f>0.3</f>
        <v>0.3</v>
      </c>
    </row>
  </sheetData>
  <mergeCells count="4">
    <mergeCell ref="J45:K45"/>
    <mergeCell ref="J2:K2"/>
    <mergeCell ref="A1:K1"/>
    <mergeCell ref="A44:K44"/>
  </mergeCells>
  <phoneticPr fontId="1" type="noConversion"/>
  <pageMargins left="0.7" right="0.7" top="0.75" bottom="0.75" header="0.3" footer="0.3"/>
  <pageSetup paperSize="9"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5"/>
  <sheetViews>
    <sheetView tabSelected="1" topLeftCell="A46" zoomScaleNormal="100" workbookViewId="0">
      <selection activeCell="K61" sqref="K61"/>
    </sheetView>
  </sheetViews>
  <sheetFormatPr defaultColWidth="9" defaultRowHeight="16.5" x14ac:dyDescent="0.15"/>
  <cols>
    <col min="1" max="13" width="10.625" style="1" customWidth="1"/>
    <col min="14" max="16384" width="9" style="1"/>
  </cols>
  <sheetData>
    <row r="1" spans="1:11" x14ac:dyDescent="0.15">
      <c r="A1" s="16" t="s">
        <v>11</v>
      </c>
      <c r="B1" s="16"/>
      <c r="C1" s="16"/>
      <c r="D1" s="16"/>
      <c r="E1" s="16"/>
      <c r="F1" s="16"/>
      <c r="G1" s="16"/>
      <c r="H1" s="16"/>
      <c r="I1" s="16"/>
      <c r="J1" s="16"/>
      <c r="K1" s="16"/>
    </row>
    <row r="2" spans="1:11" s="4" customFormat="1" ht="66" x14ac:dyDescent="0.15">
      <c r="A2" s="4" t="s">
        <v>6</v>
      </c>
      <c r="B2" s="4" t="s">
        <v>7</v>
      </c>
      <c r="C2" s="4" t="s">
        <v>29</v>
      </c>
      <c r="D2" s="4" t="s">
        <v>28</v>
      </c>
      <c r="E2" s="4" t="s">
        <v>30</v>
      </c>
      <c r="G2" s="4" t="s">
        <v>8</v>
      </c>
      <c r="H2" s="4" t="s">
        <v>9</v>
      </c>
      <c r="J2" s="15" t="s">
        <v>10</v>
      </c>
      <c r="K2" s="15"/>
    </row>
    <row r="3" spans="1:11" x14ac:dyDescent="0.15">
      <c r="A3" s="1">
        <v>0</v>
      </c>
      <c r="B3" s="1">
        <v>0</v>
      </c>
      <c r="C3" s="1">
        <f>LN(1+A3)</f>
        <v>0</v>
      </c>
      <c r="D3" s="1">
        <f>B3*(1+A3)</f>
        <v>0</v>
      </c>
      <c r="E3" s="1">
        <f>0</f>
        <v>0</v>
      </c>
      <c r="G3" s="2"/>
      <c r="H3" s="2"/>
      <c r="J3" s="1" t="s">
        <v>0</v>
      </c>
      <c r="K3" s="3"/>
    </row>
    <row r="4" spans="1:11" x14ac:dyDescent="0.15">
      <c r="A4" s="1" t="e">
        <f>B4/K3</f>
        <v>#DIV/0!</v>
      </c>
      <c r="B4" s="9">
        <f>K4</f>
        <v>0</v>
      </c>
      <c r="C4" s="1" t="e">
        <f>LN(1+A4)</f>
        <v>#DIV/0!</v>
      </c>
      <c r="D4" s="1" t="e">
        <f>B4*(1+A4)</f>
        <v>#DIV/0!</v>
      </c>
      <c r="E4" s="1">
        <f>0</f>
        <v>0</v>
      </c>
      <c r="G4" s="2"/>
      <c r="H4" s="2"/>
      <c r="J4" s="1" t="s">
        <v>34</v>
      </c>
      <c r="K4" s="3"/>
    </row>
    <row r="5" spans="1:11" x14ac:dyDescent="0.15">
      <c r="A5" s="2"/>
      <c r="B5" s="2"/>
      <c r="C5" s="1">
        <f>LN(1+A5)</f>
        <v>0</v>
      </c>
      <c r="D5" s="1">
        <f>B5*(1+A5)</f>
        <v>0</v>
      </c>
      <c r="E5" s="1" t="e">
        <f>C5-D5/K$3</f>
        <v>#DIV/0!</v>
      </c>
      <c r="G5" s="2"/>
      <c r="H5" s="2"/>
      <c r="J5" s="1" t="s">
        <v>2</v>
      </c>
      <c r="K5" s="3"/>
    </row>
    <row r="6" spans="1:11" x14ac:dyDescent="0.15">
      <c r="A6" s="2"/>
      <c r="B6" s="2"/>
      <c r="C6" s="1">
        <f t="shared" ref="C6" si="0">LN(1+A6)</f>
        <v>0</v>
      </c>
      <c r="D6" s="1">
        <f t="shared" ref="D6" si="1">B6*(1+A6)</f>
        <v>0</v>
      </c>
      <c r="E6" s="1" t="e">
        <f t="shared" ref="E6" si="2">C6-D6/K$3</f>
        <v>#DIV/0!</v>
      </c>
      <c r="G6" s="2"/>
      <c r="H6" s="2"/>
      <c r="J6" s="1" t="s">
        <v>3</v>
      </c>
      <c r="K6" s="3"/>
    </row>
    <row r="7" spans="1:11" x14ac:dyDescent="0.15">
      <c r="A7" s="2"/>
      <c r="B7" s="2"/>
      <c r="C7" s="1">
        <f t="shared" ref="C7:C30" si="3">LN(1+A7)</f>
        <v>0</v>
      </c>
      <c r="D7" s="1">
        <f t="shared" ref="D7:D30" si="4">B7*(1+A7)</f>
        <v>0</v>
      </c>
      <c r="E7" s="1" t="e">
        <f t="shared" ref="E7:E30" si="5">C7-D7/K$3</f>
        <v>#DIV/0!</v>
      </c>
      <c r="G7" s="2"/>
      <c r="H7" s="2"/>
      <c r="J7" s="1" t="s">
        <v>5</v>
      </c>
      <c r="K7" s="3"/>
    </row>
    <row r="8" spans="1:11" x14ac:dyDescent="0.15">
      <c r="A8" s="2"/>
      <c r="B8" s="2"/>
      <c r="C8" s="1">
        <f t="shared" si="3"/>
        <v>0</v>
      </c>
      <c r="D8" s="1">
        <f t="shared" si="4"/>
        <v>0</v>
      </c>
      <c r="E8" s="1" t="e">
        <f t="shared" si="5"/>
        <v>#DIV/0!</v>
      </c>
      <c r="G8" s="2"/>
      <c r="H8" s="2"/>
    </row>
    <row r="9" spans="1:11" x14ac:dyDescent="0.15">
      <c r="A9" s="2"/>
      <c r="B9" s="2"/>
      <c r="C9" s="1">
        <f t="shared" si="3"/>
        <v>0</v>
      </c>
      <c r="D9" s="1">
        <f t="shared" si="4"/>
        <v>0</v>
      </c>
      <c r="E9" s="1" t="e">
        <f t="shared" si="5"/>
        <v>#DIV/0!</v>
      </c>
      <c r="G9" s="2"/>
      <c r="H9" s="2"/>
    </row>
    <row r="10" spans="1:11" x14ac:dyDescent="0.15">
      <c r="A10" s="2"/>
      <c r="B10" s="2"/>
      <c r="C10" s="1">
        <f t="shared" si="3"/>
        <v>0</v>
      </c>
      <c r="D10" s="1">
        <f t="shared" si="4"/>
        <v>0</v>
      </c>
      <c r="E10" s="1" t="e">
        <f t="shared" si="5"/>
        <v>#DIV/0!</v>
      </c>
      <c r="G10" s="2"/>
      <c r="H10" s="2"/>
    </row>
    <row r="11" spans="1:11" x14ac:dyDescent="0.15">
      <c r="A11" s="2"/>
      <c r="B11" s="2"/>
      <c r="C11" s="1">
        <f t="shared" si="3"/>
        <v>0</v>
      </c>
      <c r="D11" s="1">
        <f t="shared" si="4"/>
        <v>0</v>
      </c>
      <c r="E11" s="1" t="e">
        <f t="shared" si="5"/>
        <v>#DIV/0!</v>
      </c>
      <c r="G11" s="2"/>
      <c r="H11" s="2"/>
    </row>
    <row r="12" spans="1:11" x14ac:dyDescent="0.15">
      <c r="A12" s="2"/>
      <c r="B12" s="2"/>
      <c r="C12" s="1">
        <f t="shared" si="3"/>
        <v>0</v>
      </c>
      <c r="D12" s="1">
        <f t="shared" si="4"/>
        <v>0</v>
      </c>
      <c r="E12" s="1" t="e">
        <f t="shared" si="5"/>
        <v>#DIV/0!</v>
      </c>
      <c r="G12" s="2"/>
      <c r="H12" s="2"/>
    </row>
    <row r="13" spans="1:11" x14ac:dyDescent="0.15">
      <c r="A13" s="2"/>
      <c r="B13" s="2"/>
      <c r="C13" s="1">
        <f t="shared" si="3"/>
        <v>0</v>
      </c>
      <c r="D13" s="1">
        <f t="shared" si="4"/>
        <v>0</v>
      </c>
      <c r="E13" s="1" t="e">
        <f t="shared" si="5"/>
        <v>#DIV/0!</v>
      </c>
      <c r="G13" s="2"/>
      <c r="H13" s="2"/>
    </row>
    <row r="14" spans="1:11" x14ac:dyDescent="0.15">
      <c r="A14" s="2"/>
      <c r="B14" s="2"/>
      <c r="C14" s="1">
        <f t="shared" si="3"/>
        <v>0</v>
      </c>
      <c r="D14" s="1">
        <f t="shared" si="4"/>
        <v>0</v>
      </c>
      <c r="E14" s="1" t="e">
        <f t="shared" si="5"/>
        <v>#DIV/0!</v>
      </c>
      <c r="G14" s="2"/>
      <c r="H14" s="2"/>
    </row>
    <row r="15" spans="1:11" x14ac:dyDescent="0.15">
      <c r="A15" s="2"/>
      <c r="B15" s="2"/>
      <c r="C15" s="1">
        <f t="shared" si="3"/>
        <v>0</v>
      </c>
      <c r="D15" s="1">
        <f t="shared" si="4"/>
        <v>0</v>
      </c>
      <c r="E15" s="1" t="e">
        <f t="shared" si="5"/>
        <v>#DIV/0!</v>
      </c>
      <c r="G15" s="2"/>
      <c r="H15" s="2"/>
    </row>
    <row r="16" spans="1:11" x14ac:dyDescent="0.15">
      <c r="A16" s="2"/>
      <c r="B16" s="2"/>
      <c r="C16" s="1">
        <f t="shared" si="3"/>
        <v>0</v>
      </c>
      <c r="D16" s="1">
        <f t="shared" si="4"/>
        <v>0</v>
      </c>
      <c r="E16" s="1" t="e">
        <f t="shared" si="5"/>
        <v>#DIV/0!</v>
      </c>
      <c r="G16" s="2"/>
      <c r="H16" s="2"/>
    </row>
    <row r="17" spans="1:8" x14ac:dyDescent="0.15">
      <c r="A17" s="2"/>
      <c r="B17" s="2"/>
      <c r="C17" s="1">
        <f t="shared" si="3"/>
        <v>0</v>
      </c>
      <c r="D17" s="1">
        <f t="shared" si="4"/>
        <v>0</v>
      </c>
      <c r="E17" s="1" t="e">
        <f t="shared" si="5"/>
        <v>#DIV/0!</v>
      </c>
      <c r="G17" s="2"/>
      <c r="H17" s="2"/>
    </row>
    <row r="18" spans="1:8" x14ac:dyDescent="0.15">
      <c r="A18" s="2"/>
      <c r="B18" s="2"/>
      <c r="C18" s="1">
        <f t="shared" si="3"/>
        <v>0</v>
      </c>
      <c r="D18" s="1">
        <f t="shared" si="4"/>
        <v>0</v>
      </c>
      <c r="E18" s="1" t="e">
        <f t="shared" si="5"/>
        <v>#DIV/0!</v>
      </c>
      <c r="G18" s="2"/>
      <c r="H18" s="2"/>
    </row>
    <row r="19" spans="1:8" x14ac:dyDescent="0.15">
      <c r="A19" s="2"/>
      <c r="B19" s="2"/>
      <c r="C19" s="1">
        <f t="shared" si="3"/>
        <v>0</v>
      </c>
      <c r="D19" s="1">
        <f t="shared" si="4"/>
        <v>0</v>
      </c>
      <c r="E19" s="1" t="e">
        <f t="shared" si="5"/>
        <v>#DIV/0!</v>
      </c>
      <c r="G19" s="2"/>
      <c r="H19" s="2"/>
    </row>
    <row r="20" spans="1:8" x14ac:dyDescent="0.15">
      <c r="A20" s="2"/>
      <c r="B20" s="2"/>
      <c r="C20" s="1">
        <f t="shared" si="3"/>
        <v>0</v>
      </c>
      <c r="D20" s="1">
        <f t="shared" si="4"/>
        <v>0</v>
      </c>
      <c r="E20" s="1" t="e">
        <f t="shared" si="5"/>
        <v>#DIV/0!</v>
      </c>
      <c r="G20" s="2"/>
      <c r="H20" s="2"/>
    </row>
    <row r="21" spans="1:8" x14ac:dyDescent="0.15">
      <c r="A21" s="2"/>
      <c r="B21" s="2"/>
      <c r="C21" s="1">
        <f t="shared" si="3"/>
        <v>0</v>
      </c>
      <c r="D21" s="1">
        <f t="shared" si="4"/>
        <v>0</v>
      </c>
      <c r="E21" s="1" t="e">
        <f t="shared" si="5"/>
        <v>#DIV/0!</v>
      </c>
      <c r="G21" s="2"/>
      <c r="H21" s="2"/>
    </row>
    <row r="22" spans="1:8" x14ac:dyDescent="0.15">
      <c r="A22" s="2"/>
      <c r="B22" s="2"/>
      <c r="C22" s="1">
        <f t="shared" si="3"/>
        <v>0</v>
      </c>
      <c r="D22" s="1">
        <f t="shared" si="4"/>
        <v>0</v>
      </c>
      <c r="E22" s="1" t="e">
        <f t="shared" si="5"/>
        <v>#DIV/0!</v>
      </c>
      <c r="G22" s="2"/>
      <c r="H22" s="2"/>
    </row>
    <row r="23" spans="1:8" x14ac:dyDescent="0.15">
      <c r="A23" s="2"/>
      <c r="B23" s="2"/>
      <c r="C23" s="1">
        <f t="shared" si="3"/>
        <v>0</v>
      </c>
      <c r="D23" s="1">
        <f t="shared" si="4"/>
        <v>0</v>
      </c>
      <c r="E23" s="1" t="e">
        <f t="shared" si="5"/>
        <v>#DIV/0!</v>
      </c>
      <c r="G23" s="2"/>
      <c r="H23" s="2"/>
    </row>
    <row r="24" spans="1:8" x14ac:dyDescent="0.15">
      <c r="A24" s="2"/>
      <c r="B24" s="2"/>
      <c r="C24" s="1">
        <f t="shared" si="3"/>
        <v>0</v>
      </c>
      <c r="D24" s="1">
        <f t="shared" si="4"/>
        <v>0</v>
      </c>
      <c r="E24" s="1" t="e">
        <f t="shared" si="5"/>
        <v>#DIV/0!</v>
      </c>
      <c r="G24" s="2"/>
      <c r="H24" s="2"/>
    </row>
    <row r="25" spans="1:8" x14ac:dyDescent="0.15">
      <c r="A25" s="2"/>
      <c r="B25" s="2"/>
      <c r="C25" s="1">
        <f t="shared" si="3"/>
        <v>0</v>
      </c>
      <c r="D25" s="1">
        <f t="shared" si="4"/>
        <v>0</v>
      </c>
      <c r="E25" s="1" t="e">
        <f t="shared" si="5"/>
        <v>#DIV/0!</v>
      </c>
      <c r="G25" s="2"/>
      <c r="H25" s="2"/>
    </row>
    <row r="26" spans="1:8" x14ac:dyDescent="0.15">
      <c r="A26" s="2"/>
      <c r="B26" s="2"/>
      <c r="C26" s="1">
        <f t="shared" si="3"/>
        <v>0</v>
      </c>
      <c r="D26" s="1">
        <f t="shared" si="4"/>
        <v>0</v>
      </c>
      <c r="E26" s="1" t="e">
        <f t="shared" si="5"/>
        <v>#DIV/0!</v>
      </c>
      <c r="G26" s="2"/>
      <c r="H26" s="2"/>
    </row>
    <row r="27" spans="1:8" x14ac:dyDescent="0.15">
      <c r="A27" s="2"/>
      <c r="B27" s="2"/>
      <c r="C27" s="1">
        <f t="shared" si="3"/>
        <v>0</v>
      </c>
      <c r="D27" s="1">
        <f t="shared" si="4"/>
        <v>0</v>
      </c>
      <c r="E27" s="1" t="e">
        <f t="shared" si="5"/>
        <v>#DIV/0!</v>
      </c>
      <c r="G27" s="2"/>
      <c r="H27" s="2"/>
    </row>
    <row r="28" spans="1:8" x14ac:dyDescent="0.15">
      <c r="A28" s="2"/>
      <c r="B28" s="2"/>
      <c r="C28" s="1">
        <f t="shared" si="3"/>
        <v>0</v>
      </c>
      <c r="D28" s="1">
        <f t="shared" si="4"/>
        <v>0</v>
      </c>
      <c r="E28" s="1" t="e">
        <f t="shared" si="5"/>
        <v>#DIV/0!</v>
      </c>
      <c r="G28" s="2"/>
      <c r="H28" s="2"/>
    </row>
    <row r="29" spans="1:8" x14ac:dyDescent="0.15">
      <c r="A29" s="2"/>
      <c r="B29" s="2"/>
      <c r="C29" s="1">
        <f t="shared" si="3"/>
        <v>0</v>
      </c>
      <c r="D29" s="1">
        <f t="shared" si="4"/>
        <v>0</v>
      </c>
      <c r="E29" s="1" t="e">
        <f t="shared" si="5"/>
        <v>#DIV/0!</v>
      </c>
      <c r="G29" s="2"/>
      <c r="H29" s="2"/>
    </row>
    <row r="30" spans="1:8" x14ac:dyDescent="0.15">
      <c r="A30" s="2"/>
      <c r="B30" s="2"/>
      <c r="C30" s="1">
        <f t="shared" si="3"/>
        <v>0</v>
      </c>
      <c r="D30" s="1">
        <f t="shared" si="4"/>
        <v>0</v>
      </c>
      <c r="E30" s="1" t="e">
        <f t="shared" si="5"/>
        <v>#DIV/0!</v>
      </c>
      <c r="G30" s="2"/>
      <c r="H30" s="2"/>
    </row>
    <row r="31" spans="1:8" x14ac:dyDescent="0.15">
      <c r="A31" s="1">
        <f>K6</f>
        <v>0</v>
      </c>
      <c r="B31" s="1">
        <f>K5</f>
        <v>0</v>
      </c>
      <c r="C31" s="1">
        <f>LN(1+A31)</f>
        <v>0</v>
      </c>
      <c r="D31" s="1">
        <f>B31*(1+A31)</f>
        <v>0</v>
      </c>
      <c r="E31" s="1" t="e">
        <f>C31-D31/K$3</f>
        <v>#DIV/0!</v>
      </c>
      <c r="G31" s="2"/>
      <c r="H31" s="2"/>
    </row>
    <row r="32" spans="1:8" x14ac:dyDescent="0.15">
      <c r="A32" s="2"/>
      <c r="B32" s="2"/>
      <c r="C32" s="1">
        <v>1</v>
      </c>
      <c r="D32" s="1">
        <f>D31+K7*D31*(C32-C31)</f>
        <v>0</v>
      </c>
      <c r="E32" s="1" t="e">
        <f>C32-D32/K$3</f>
        <v>#DIV/0!</v>
      </c>
      <c r="G32" s="2"/>
      <c r="H32" s="2"/>
    </row>
    <row r="33" spans="1:14" x14ac:dyDescent="0.15">
      <c r="A33" s="2"/>
      <c r="B33" s="2"/>
      <c r="G33" s="2"/>
      <c r="H33" s="2"/>
    </row>
    <row r="34" spans="1:14" x14ac:dyDescent="0.15">
      <c r="A34" s="2"/>
      <c r="B34" s="2"/>
      <c r="G34" s="2"/>
      <c r="H34" s="2"/>
    </row>
    <row r="35" spans="1:14" x14ac:dyDescent="0.15">
      <c r="A35" s="2"/>
      <c r="B35" s="2"/>
      <c r="G35" s="2"/>
      <c r="H35" s="2"/>
    </row>
    <row r="36" spans="1:14" x14ac:dyDescent="0.15">
      <c r="A36" s="2"/>
      <c r="B36" s="2"/>
      <c r="G36" s="2"/>
      <c r="H36" s="2"/>
    </row>
    <row r="37" spans="1:14" x14ac:dyDescent="0.15">
      <c r="A37" s="2"/>
      <c r="B37" s="2"/>
      <c r="G37" s="2"/>
      <c r="H37" s="2"/>
    </row>
    <row r="38" spans="1:14" x14ac:dyDescent="0.15">
      <c r="A38" s="2"/>
      <c r="B38" s="2"/>
      <c r="G38" s="2"/>
      <c r="H38" s="2"/>
    </row>
    <row r="39" spans="1:14" x14ac:dyDescent="0.15">
      <c r="A39" s="2"/>
      <c r="B39" s="2"/>
      <c r="G39" s="2"/>
      <c r="H39" s="2"/>
    </row>
    <row r="40" spans="1:14" x14ac:dyDescent="0.15">
      <c r="A40" s="2"/>
      <c r="B40" s="2"/>
      <c r="G40" s="2"/>
      <c r="H40" s="2"/>
    </row>
    <row r="41" spans="1:14" x14ac:dyDescent="0.15">
      <c r="A41" s="2"/>
      <c r="B41" s="2"/>
      <c r="G41" s="2"/>
      <c r="H41" s="2"/>
    </row>
    <row r="42" spans="1:14" x14ac:dyDescent="0.15">
      <c r="A42" s="2"/>
      <c r="B42" s="2"/>
      <c r="G42" s="2"/>
      <c r="H42" s="2"/>
    </row>
    <row r="44" spans="1:14" x14ac:dyDescent="0.15">
      <c r="A44" s="16" t="s">
        <v>25</v>
      </c>
      <c r="B44" s="16"/>
      <c r="C44" s="16"/>
      <c r="D44" s="16"/>
      <c r="E44" s="16"/>
      <c r="F44" s="16"/>
      <c r="G44" s="16"/>
      <c r="H44" s="16"/>
      <c r="I44" s="16"/>
      <c r="J44" s="16"/>
      <c r="K44" s="16"/>
    </row>
    <row r="45" spans="1:14" ht="82.5" x14ac:dyDescent="0.15">
      <c r="A45" s="4" t="s">
        <v>47</v>
      </c>
      <c r="B45" s="4" t="s">
        <v>31</v>
      </c>
      <c r="D45" s="4" t="s">
        <v>48</v>
      </c>
      <c r="E45" s="4" t="s">
        <v>32</v>
      </c>
      <c r="J45" s="14" t="s">
        <v>43</v>
      </c>
      <c r="K45" s="14"/>
      <c r="L45" s="12" t="s">
        <v>49</v>
      </c>
      <c r="M45" s="13" t="s">
        <v>51</v>
      </c>
      <c r="N45" s="12" t="s">
        <v>50</v>
      </c>
    </row>
    <row r="46" spans="1:14" x14ac:dyDescent="0.15">
      <c r="A46" s="1">
        <f>K48</f>
        <v>0</v>
      </c>
      <c r="B46" s="1">
        <f>0</f>
        <v>0</v>
      </c>
      <c r="D46" s="1">
        <f>K48</f>
        <v>0</v>
      </c>
      <c r="E46" s="1">
        <f>0</f>
        <v>0</v>
      </c>
      <c r="J46" s="1" t="s">
        <v>0</v>
      </c>
      <c r="K46" s="5">
        <f>K3</f>
        <v>0</v>
      </c>
      <c r="L46" s="1">
        <f>0.005*K46/2/(1+0.3)</f>
        <v>0</v>
      </c>
      <c r="M46" s="1">
        <f>5/6*$K$46/2/(1+0.3)*N46</f>
        <v>0</v>
      </c>
    </row>
    <row r="47" spans="1:14" x14ac:dyDescent="0.15">
      <c r="A47" s="1" t="e">
        <f t="shared" ref="A47:A78" si="6">A$46+2*($K$55*(1-EXP(-$K$56*(B47-B$46)))+$K$57*(1-EXP(-$K$58*(B47-B$46))))</f>
        <v>#DIV/0!</v>
      </c>
      <c r="B47" s="1" t="e">
        <f t="shared" ref="B47:B66" si="7">B$46+(B$145-B$46)/(ROW(B$145)-ROW(B$46))*(ROW(B47)-ROW(B$46))</f>
        <v>#DIV/0!</v>
      </c>
      <c r="D47" s="1" t="e">
        <f t="shared" ref="D47:D78" si="8">D$46+2*($K$63/$K$64*(1-EXP(-$K$64*(E47-E$46)))+$K$65/$K$66*(1-EXP(-$K$66*(E47-E$46)))+$K$67*(E47-E$46))</f>
        <v>#DIV/0!</v>
      </c>
      <c r="E47" s="1" t="e">
        <f t="shared" ref="E47:E66" si="9">E$46+(E$145-E$46)/(ROW(E$145)-ROW(E$46))*(ROW(E47)-ROW(E$46))</f>
        <v>#DIV/0!</v>
      </c>
      <c r="J47" s="1" t="s">
        <v>12</v>
      </c>
      <c r="K47" s="6">
        <f>0.3</f>
        <v>0.3</v>
      </c>
    </row>
    <row r="48" spans="1:14" x14ac:dyDescent="0.15">
      <c r="A48" s="1" t="e">
        <f t="shared" si="6"/>
        <v>#DIV/0!</v>
      </c>
      <c r="B48" s="1" t="e">
        <f t="shared" si="7"/>
        <v>#DIV/0!</v>
      </c>
      <c r="D48" s="1" t="e">
        <f t="shared" si="8"/>
        <v>#DIV/0!</v>
      </c>
      <c r="E48" s="1" t="e">
        <f t="shared" si="9"/>
        <v>#DIV/0!</v>
      </c>
      <c r="J48" s="1" t="s">
        <v>33</v>
      </c>
      <c r="K48" s="6">
        <f>K4</f>
        <v>0</v>
      </c>
    </row>
    <row r="49" spans="1:11" x14ac:dyDescent="0.15">
      <c r="A49" s="1" t="e">
        <f t="shared" si="6"/>
        <v>#DIV/0!</v>
      </c>
      <c r="B49" s="1" t="e">
        <f t="shared" si="7"/>
        <v>#DIV/0!</v>
      </c>
      <c r="D49" s="1" t="e">
        <f t="shared" si="8"/>
        <v>#DIV/0!</v>
      </c>
      <c r="E49" s="1" t="e">
        <f t="shared" si="9"/>
        <v>#DIV/0!</v>
      </c>
      <c r="J49" s="11" t="s">
        <v>14</v>
      </c>
      <c r="K49" s="6">
        <f>0</f>
        <v>0</v>
      </c>
    </row>
    <row r="50" spans="1:11" x14ac:dyDescent="0.15">
      <c r="A50" s="1" t="e">
        <f t="shared" si="6"/>
        <v>#DIV/0!</v>
      </c>
      <c r="B50" s="1" t="e">
        <f t="shared" si="7"/>
        <v>#DIV/0!</v>
      </c>
      <c r="D50" s="1" t="e">
        <f t="shared" si="8"/>
        <v>#DIV/0!</v>
      </c>
      <c r="E50" s="1" t="e">
        <f t="shared" si="9"/>
        <v>#DIV/0!</v>
      </c>
      <c r="J50" s="11" t="s">
        <v>15</v>
      </c>
      <c r="K50" s="6">
        <v>0</v>
      </c>
    </row>
    <row r="51" spans="1:11" x14ac:dyDescent="0.15">
      <c r="A51" s="1" t="e">
        <f t="shared" si="6"/>
        <v>#DIV/0!</v>
      </c>
      <c r="B51" s="1" t="e">
        <f t="shared" si="7"/>
        <v>#DIV/0!</v>
      </c>
      <c r="D51" s="1" t="e">
        <f t="shared" si="8"/>
        <v>#DIV/0!</v>
      </c>
      <c r="E51" s="1" t="e">
        <f t="shared" si="9"/>
        <v>#DIV/0!</v>
      </c>
      <c r="J51" s="1" t="s">
        <v>41</v>
      </c>
      <c r="K51" s="6">
        <f>-0.2*K48</f>
        <v>0</v>
      </c>
    </row>
    <row r="52" spans="1:11" x14ac:dyDescent="0.15">
      <c r="A52" s="1" t="e">
        <f t="shared" si="6"/>
        <v>#DIV/0!</v>
      </c>
      <c r="B52" s="1" t="e">
        <f t="shared" si="7"/>
        <v>#DIV/0!</v>
      </c>
      <c r="D52" s="1" t="e">
        <f t="shared" si="8"/>
        <v>#DIV/0!</v>
      </c>
      <c r="E52" s="1" t="e">
        <f t="shared" si="9"/>
        <v>#DIV/0!</v>
      </c>
      <c r="J52" s="1" t="s">
        <v>42</v>
      </c>
      <c r="K52" s="6">
        <f>10*K54</f>
        <v>3000</v>
      </c>
    </row>
    <row r="53" spans="1:11" x14ac:dyDescent="0.15">
      <c r="A53" s="1" t="e">
        <f t="shared" si="6"/>
        <v>#DIV/0!</v>
      </c>
      <c r="B53" s="1" t="e">
        <f t="shared" si="7"/>
        <v>#DIV/0!</v>
      </c>
      <c r="D53" s="1" t="e">
        <f t="shared" si="8"/>
        <v>#DIV/0!</v>
      </c>
      <c r="E53" s="1" t="e">
        <f t="shared" si="9"/>
        <v>#DIV/0!</v>
      </c>
      <c r="J53" s="1" t="s">
        <v>44</v>
      </c>
      <c r="K53" s="6">
        <f>-0.2*K48</f>
        <v>0</v>
      </c>
    </row>
    <row r="54" spans="1:11" x14ac:dyDescent="0.15">
      <c r="A54" s="1" t="e">
        <f t="shared" si="6"/>
        <v>#DIV/0!</v>
      </c>
      <c r="B54" s="1" t="e">
        <f t="shared" si="7"/>
        <v>#DIV/0!</v>
      </c>
      <c r="D54" s="1" t="e">
        <f t="shared" si="8"/>
        <v>#DIV/0!</v>
      </c>
      <c r="E54" s="1" t="e">
        <f t="shared" si="9"/>
        <v>#DIV/0!</v>
      </c>
      <c r="J54" s="1" t="s">
        <v>45</v>
      </c>
      <c r="K54" s="6">
        <v>300</v>
      </c>
    </row>
    <row r="55" spans="1:11" x14ac:dyDescent="0.15">
      <c r="A55" s="1" t="e">
        <f t="shared" si="6"/>
        <v>#DIV/0!</v>
      </c>
      <c r="B55" s="1" t="e">
        <f t="shared" si="7"/>
        <v>#DIV/0!</v>
      </c>
      <c r="D55" s="1" t="e">
        <f t="shared" si="8"/>
        <v>#DIV/0!</v>
      </c>
      <c r="E55" s="1" t="e">
        <f t="shared" si="9"/>
        <v>#DIV/0!</v>
      </c>
      <c r="J55" s="1" t="s">
        <v>35</v>
      </c>
      <c r="K55" s="6">
        <f>(D31-K48)/3</f>
        <v>0</v>
      </c>
    </row>
    <row r="56" spans="1:11" x14ac:dyDescent="0.15">
      <c r="A56" s="1" t="e">
        <f t="shared" si="6"/>
        <v>#DIV/0!</v>
      </c>
      <c r="B56" s="1" t="e">
        <f t="shared" si="7"/>
        <v>#DIV/0!</v>
      </c>
      <c r="D56" s="1" t="e">
        <f t="shared" si="8"/>
        <v>#DIV/0!</v>
      </c>
      <c r="E56" s="1" t="e">
        <f t="shared" si="9"/>
        <v>#DIV/0!</v>
      </c>
      <c r="J56" s="1" t="s">
        <v>36</v>
      </c>
      <c r="K56" s="7"/>
    </row>
    <row r="57" spans="1:11" x14ac:dyDescent="0.15">
      <c r="A57" s="1" t="e">
        <f t="shared" si="6"/>
        <v>#DIV/0!</v>
      </c>
      <c r="B57" s="1" t="e">
        <f t="shared" si="7"/>
        <v>#DIV/0!</v>
      </c>
      <c r="D57" s="1" t="e">
        <f t="shared" si="8"/>
        <v>#DIV/0!</v>
      </c>
      <c r="E57" s="1" t="e">
        <f t="shared" si="9"/>
        <v>#DIV/0!</v>
      </c>
      <c r="J57" s="1" t="s">
        <v>37</v>
      </c>
      <c r="K57" s="6">
        <f>(D31-K48)/6</f>
        <v>0</v>
      </c>
    </row>
    <row r="58" spans="1:11" x14ac:dyDescent="0.15">
      <c r="A58" s="1" t="e">
        <f t="shared" si="6"/>
        <v>#DIV/0!</v>
      </c>
      <c r="B58" s="1" t="e">
        <f t="shared" si="7"/>
        <v>#DIV/0!</v>
      </c>
      <c r="D58" s="1" t="e">
        <f t="shared" si="8"/>
        <v>#DIV/0!</v>
      </c>
      <c r="E58" s="1" t="e">
        <f t="shared" si="9"/>
        <v>#DIV/0!</v>
      </c>
      <c r="J58" s="1" t="s">
        <v>38</v>
      </c>
      <c r="K58" s="7"/>
    </row>
    <row r="59" spans="1:11" x14ac:dyDescent="0.15">
      <c r="A59" s="1" t="e">
        <f t="shared" si="6"/>
        <v>#DIV/0!</v>
      </c>
      <c r="B59" s="1" t="e">
        <f t="shared" si="7"/>
        <v>#DIV/0!</v>
      </c>
      <c r="D59" s="1" t="e">
        <f t="shared" si="8"/>
        <v>#DIV/0!</v>
      </c>
      <c r="E59" s="1" t="e">
        <f t="shared" si="9"/>
        <v>#DIV/0!</v>
      </c>
      <c r="J59" s="1" t="s">
        <v>16</v>
      </c>
      <c r="K59" s="6">
        <f>-K51*K60</f>
        <v>0</v>
      </c>
    </row>
    <row r="60" spans="1:11" x14ac:dyDescent="0.15">
      <c r="A60" s="1" t="e">
        <f t="shared" si="6"/>
        <v>#DIV/0!</v>
      </c>
      <c r="B60" s="1" t="e">
        <f t="shared" si="7"/>
        <v>#DIV/0!</v>
      </c>
      <c r="D60" s="1" t="e">
        <f t="shared" si="8"/>
        <v>#DIV/0!</v>
      </c>
      <c r="E60" s="1" t="e">
        <f t="shared" si="9"/>
        <v>#DIV/0!</v>
      </c>
      <c r="J60" s="1" t="s">
        <v>17</v>
      </c>
      <c r="K60" s="10">
        <f>K52</f>
        <v>3000</v>
      </c>
    </row>
    <row r="61" spans="1:11" x14ac:dyDescent="0.15">
      <c r="A61" s="1" t="e">
        <f t="shared" si="6"/>
        <v>#DIV/0!</v>
      </c>
      <c r="B61" s="1" t="e">
        <f t="shared" si="7"/>
        <v>#DIV/0!</v>
      </c>
      <c r="D61" s="1" t="e">
        <f t="shared" si="8"/>
        <v>#DIV/0!</v>
      </c>
      <c r="E61" s="1" t="e">
        <f t="shared" si="9"/>
        <v>#DIV/0!</v>
      </c>
      <c r="J61" s="1" t="s">
        <v>18</v>
      </c>
      <c r="K61" s="6">
        <f>-K53*K62</f>
        <v>0</v>
      </c>
    </row>
    <row r="62" spans="1:11" x14ac:dyDescent="0.15">
      <c r="A62" s="1" t="e">
        <f t="shared" si="6"/>
        <v>#DIV/0!</v>
      </c>
      <c r="B62" s="1" t="e">
        <f t="shared" si="7"/>
        <v>#DIV/0!</v>
      </c>
      <c r="D62" s="1" t="e">
        <f t="shared" si="8"/>
        <v>#DIV/0!</v>
      </c>
      <c r="E62" s="1" t="e">
        <f t="shared" si="9"/>
        <v>#DIV/0!</v>
      </c>
      <c r="J62" s="1" t="s">
        <v>19</v>
      </c>
      <c r="K62" s="10">
        <f>K54</f>
        <v>300</v>
      </c>
    </row>
    <row r="63" spans="1:11" x14ac:dyDescent="0.15">
      <c r="A63" s="1" t="e">
        <f t="shared" si="6"/>
        <v>#DIV/0!</v>
      </c>
      <c r="B63" s="1" t="e">
        <f t="shared" si="7"/>
        <v>#DIV/0!</v>
      </c>
      <c r="D63" s="1" t="e">
        <f t="shared" si="8"/>
        <v>#DIV/0!</v>
      </c>
      <c r="E63" s="1" t="e">
        <f t="shared" si="9"/>
        <v>#DIV/0!</v>
      </c>
      <c r="J63" s="1" t="s">
        <v>20</v>
      </c>
      <c r="K63" s="6" t="e">
        <f>((D31-K48)/2-K67*(C31-D31/K46))*K64*2/3</f>
        <v>#DIV/0!</v>
      </c>
    </row>
    <row r="64" spans="1:11" x14ac:dyDescent="0.15">
      <c r="A64" s="1" t="e">
        <f t="shared" si="6"/>
        <v>#DIV/0!</v>
      </c>
      <c r="B64" s="1" t="e">
        <f t="shared" si="7"/>
        <v>#DIV/0!</v>
      </c>
      <c r="D64" s="1" t="e">
        <f t="shared" si="8"/>
        <v>#DIV/0!</v>
      </c>
      <c r="E64" s="1" t="e">
        <f t="shared" si="9"/>
        <v>#DIV/0!</v>
      </c>
      <c r="J64" s="1" t="s">
        <v>26</v>
      </c>
      <c r="K64" s="7"/>
    </row>
    <row r="65" spans="1:11" x14ac:dyDescent="0.15">
      <c r="A65" s="1" t="e">
        <f t="shared" si="6"/>
        <v>#DIV/0!</v>
      </c>
      <c r="B65" s="1" t="e">
        <f t="shared" si="7"/>
        <v>#DIV/0!</v>
      </c>
      <c r="D65" s="1" t="e">
        <f t="shared" si="8"/>
        <v>#DIV/0!</v>
      </c>
      <c r="E65" s="1" t="e">
        <f t="shared" si="9"/>
        <v>#DIV/0!</v>
      </c>
      <c r="J65" s="1" t="s">
        <v>21</v>
      </c>
      <c r="K65" s="6" t="e">
        <f>((D31-K48)/2-K67*(C31-D31/K46))*K66/3</f>
        <v>#DIV/0!</v>
      </c>
    </row>
    <row r="66" spans="1:11" x14ac:dyDescent="0.15">
      <c r="A66" s="1" t="e">
        <f t="shared" si="6"/>
        <v>#DIV/0!</v>
      </c>
      <c r="B66" s="1" t="e">
        <f t="shared" si="7"/>
        <v>#DIV/0!</v>
      </c>
      <c r="D66" s="1" t="e">
        <f t="shared" si="8"/>
        <v>#DIV/0!</v>
      </c>
      <c r="E66" s="1" t="e">
        <f t="shared" si="9"/>
        <v>#DIV/0!</v>
      </c>
      <c r="J66" s="1" t="s">
        <v>22</v>
      </c>
      <c r="K66" s="7"/>
    </row>
    <row r="67" spans="1:11" x14ac:dyDescent="0.15">
      <c r="A67" s="1" t="e">
        <f t="shared" si="6"/>
        <v>#DIV/0!</v>
      </c>
      <c r="B67" s="1" t="e">
        <f t="shared" ref="B67:B130" si="10">B$46+(B$145-B$46)/(ROW(B$145)-ROW(B$46))*(ROW(B67)-ROW(B$46))</f>
        <v>#DIV/0!</v>
      </c>
      <c r="D67" s="1" t="e">
        <f t="shared" si="8"/>
        <v>#DIV/0!</v>
      </c>
      <c r="E67" s="1" t="e">
        <f t="shared" ref="E67:E130" si="11">E$46+(E$145-E$46)/(ROW(E$145)-ROW(E$46))*(ROW(E67)-ROW(E$46))</f>
        <v>#DIV/0!</v>
      </c>
      <c r="J67" s="1" t="s">
        <v>39</v>
      </c>
      <c r="K67" s="6" t="e">
        <f>K7*D31/(1-K7*D31/K46)</f>
        <v>#DIV/0!</v>
      </c>
    </row>
    <row r="68" spans="1:11" x14ac:dyDescent="0.15">
      <c r="A68" s="1" t="e">
        <f t="shared" si="6"/>
        <v>#DIV/0!</v>
      </c>
      <c r="B68" s="1" t="e">
        <f t="shared" si="10"/>
        <v>#DIV/0!</v>
      </c>
      <c r="D68" s="1" t="e">
        <f t="shared" si="8"/>
        <v>#DIV/0!</v>
      </c>
      <c r="E68" s="1" t="e">
        <f t="shared" si="11"/>
        <v>#DIV/0!</v>
      </c>
      <c r="J68" s="1" t="s">
        <v>40</v>
      </c>
      <c r="K68" s="10">
        <f>0</f>
        <v>0</v>
      </c>
    </row>
    <row r="69" spans="1:11" x14ac:dyDescent="0.15">
      <c r="A69" s="1" t="e">
        <f t="shared" si="6"/>
        <v>#DIV/0!</v>
      </c>
      <c r="B69" s="1" t="e">
        <f t="shared" si="10"/>
        <v>#DIV/0!</v>
      </c>
      <c r="D69" s="1" t="e">
        <f t="shared" si="8"/>
        <v>#DIV/0!</v>
      </c>
      <c r="E69" s="1" t="e">
        <f t="shared" si="11"/>
        <v>#DIV/0!</v>
      </c>
      <c r="J69" s="11" t="s">
        <v>23</v>
      </c>
      <c r="K69" s="6">
        <v>0</v>
      </c>
    </row>
    <row r="70" spans="1:11" x14ac:dyDescent="0.15">
      <c r="A70" s="1" t="e">
        <f t="shared" si="6"/>
        <v>#DIV/0!</v>
      </c>
      <c r="B70" s="1" t="e">
        <f t="shared" si="10"/>
        <v>#DIV/0!</v>
      </c>
      <c r="D70" s="1" t="e">
        <f t="shared" si="8"/>
        <v>#DIV/0!</v>
      </c>
      <c r="E70" s="1" t="e">
        <f t="shared" si="11"/>
        <v>#DIV/0!</v>
      </c>
      <c r="J70" s="1" t="s">
        <v>24</v>
      </c>
      <c r="K70" s="8">
        <v>0.2</v>
      </c>
    </row>
    <row r="71" spans="1:11" x14ac:dyDescent="0.15">
      <c r="A71" s="1" t="e">
        <f t="shared" si="6"/>
        <v>#DIV/0!</v>
      </c>
      <c r="B71" s="1" t="e">
        <f t="shared" si="10"/>
        <v>#DIV/0!</v>
      </c>
      <c r="D71" s="1" t="e">
        <f t="shared" si="8"/>
        <v>#DIV/0!</v>
      </c>
      <c r="E71" s="1" t="e">
        <f t="shared" si="11"/>
        <v>#DIV/0!</v>
      </c>
    </row>
    <row r="72" spans="1:11" x14ac:dyDescent="0.15">
      <c r="A72" s="1" t="e">
        <f t="shared" si="6"/>
        <v>#DIV/0!</v>
      </c>
      <c r="B72" s="1" t="e">
        <f t="shared" si="10"/>
        <v>#DIV/0!</v>
      </c>
      <c r="D72" s="1" t="e">
        <f t="shared" si="8"/>
        <v>#DIV/0!</v>
      </c>
      <c r="E72" s="1" t="e">
        <f t="shared" si="11"/>
        <v>#DIV/0!</v>
      </c>
    </row>
    <row r="73" spans="1:11" x14ac:dyDescent="0.15">
      <c r="A73" s="1" t="e">
        <f t="shared" si="6"/>
        <v>#DIV/0!</v>
      </c>
      <c r="B73" s="1" t="e">
        <f t="shared" si="10"/>
        <v>#DIV/0!</v>
      </c>
      <c r="D73" s="1" t="e">
        <f t="shared" si="8"/>
        <v>#DIV/0!</v>
      </c>
      <c r="E73" s="1" t="e">
        <f t="shared" si="11"/>
        <v>#DIV/0!</v>
      </c>
    </row>
    <row r="74" spans="1:11" x14ac:dyDescent="0.15">
      <c r="A74" s="1" t="e">
        <f t="shared" si="6"/>
        <v>#DIV/0!</v>
      </c>
      <c r="B74" s="1" t="e">
        <f t="shared" si="10"/>
        <v>#DIV/0!</v>
      </c>
      <c r="D74" s="1" t="e">
        <f t="shared" si="8"/>
        <v>#DIV/0!</v>
      </c>
      <c r="E74" s="1" t="e">
        <f t="shared" si="11"/>
        <v>#DIV/0!</v>
      </c>
    </row>
    <row r="75" spans="1:11" x14ac:dyDescent="0.15">
      <c r="A75" s="1" t="e">
        <f t="shared" si="6"/>
        <v>#DIV/0!</v>
      </c>
      <c r="B75" s="1" t="e">
        <f t="shared" si="10"/>
        <v>#DIV/0!</v>
      </c>
      <c r="D75" s="1" t="e">
        <f t="shared" si="8"/>
        <v>#DIV/0!</v>
      </c>
      <c r="E75" s="1" t="e">
        <f t="shared" si="11"/>
        <v>#DIV/0!</v>
      </c>
    </row>
    <row r="76" spans="1:11" x14ac:dyDescent="0.15">
      <c r="A76" s="1" t="e">
        <f t="shared" si="6"/>
        <v>#DIV/0!</v>
      </c>
      <c r="B76" s="1" t="e">
        <f t="shared" si="10"/>
        <v>#DIV/0!</v>
      </c>
      <c r="D76" s="1" t="e">
        <f t="shared" si="8"/>
        <v>#DIV/0!</v>
      </c>
      <c r="E76" s="1" t="e">
        <f t="shared" si="11"/>
        <v>#DIV/0!</v>
      </c>
    </row>
    <row r="77" spans="1:11" x14ac:dyDescent="0.15">
      <c r="A77" s="1" t="e">
        <f t="shared" si="6"/>
        <v>#DIV/0!</v>
      </c>
      <c r="B77" s="1" t="e">
        <f t="shared" si="10"/>
        <v>#DIV/0!</v>
      </c>
      <c r="D77" s="1" t="e">
        <f t="shared" si="8"/>
        <v>#DIV/0!</v>
      </c>
      <c r="E77" s="1" t="e">
        <f t="shared" si="11"/>
        <v>#DIV/0!</v>
      </c>
    </row>
    <row r="78" spans="1:11" x14ac:dyDescent="0.15">
      <c r="A78" s="1" t="e">
        <f t="shared" si="6"/>
        <v>#DIV/0!</v>
      </c>
      <c r="B78" s="1" t="e">
        <f t="shared" si="10"/>
        <v>#DIV/0!</v>
      </c>
      <c r="D78" s="1" t="e">
        <f t="shared" si="8"/>
        <v>#DIV/0!</v>
      </c>
      <c r="E78" s="1" t="e">
        <f t="shared" si="11"/>
        <v>#DIV/0!</v>
      </c>
    </row>
    <row r="79" spans="1:11" x14ac:dyDescent="0.15">
      <c r="A79" s="1" t="e">
        <f t="shared" ref="A79:A110" si="12">A$46+2*($K$55*(1-EXP(-$K$56*(B79-B$46)))+$K$57*(1-EXP(-$K$58*(B79-B$46))))</f>
        <v>#DIV/0!</v>
      </c>
      <c r="B79" s="1" t="e">
        <f t="shared" si="10"/>
        <v>#DIV/0!</v>
      </c>
      <c r="D79" s="1" t="e">
        <f t="shared" ref="D79:D110" si="13">D$46+2*($K$63/$K$64*(1-EXP(-$K$64*(E79-E$46)))+$K$65/$K$66*(1-EXP(-$K$66*(E79-E$46)))+$K$67*(E79-E$46))</f>
        <v>#DIV/0!</v>
      </c>
      <c r="E79" s="1" t="e">
        <f t="shared" si="11"/>
        <v>#DIV/0!</v>
      </c>
    </row>
    <row r="80" spans="1:11" x14ac:dyDescent="0.15">
      <c r="A80" s="1" t="e">
        <f t="shared" si="12"/>
        <v>#DIV/0!</v>
      </c>
      <c r="B80" s="1" t="e">
        <f t="shared" si="10"/>
        <v>#DIV/0!</v>
      </c>
      <c r="D80" s="1" t="e">
        <f t="shared" si="13"/>
        <v>#DIV/0!</v>
      </c>
      <c r="E80" s="1" t="e">
        <f t="shared" si="11"/>
        <v>#DIV/0!</v>
      </c>
    </row>
    <row r="81" spans="1:5" x14ac:dyDescent="0.15">
      <c r="A81" s="1" t="e">
        <f t="shared" si="12"/>
        <v>#DIV/0!</v>
      </c>
      <c r="B81" s="1" t="e">
        <f t="shared" si="10"/>
        <v>#DIV/0!</v>
      </c>
      <c r="D81" s="1" t="e">
        <f t="shared" si="13"/>
        <v>#DIV/0!</v>
      </c>
      <c r="E81" s="1" t="e">
        <f t="shared" si="11"/>
        <v>#DIV/0!</v>
      </c>
    </row>
    <row r="82" spans="1:5" x14ac:dyDescent="0.15">
      <c r="A82" s="1" t="e">
        <f t="shared" si="12"/>
        <v>#DIV/0!</v>
      </c>
      <c r="B82" s="1" t="e">
        <f t="shared" si="10"/>
        <v>#DIV/0!</v>
      </c>
      <c r="D82" s="1" t="e">
        <f t="shared" si="13"/>
        <v>#DIV/0!</v>
      </c>
      <c r="E82" s="1" t="e">
        <f t="shared" si="11"/>
        <v>#DIV/0!</v>
      </c>
    </row>
    <row r="83" spans="1:5" x14ac:dyDescent="0.15">
      <c r="A83" s="1" t="e">
        <f t="shared" si="12"/>
        <v>#DIV/0!</v>
      </c>
      <c r="B83" s="1" t="e">
        <f t="shared" si="10"/>
        <v>#DIV/0!</v>
      </c>
      <c r="D83" s="1" t="e">
        <f t="shared" si="13"/>
        <v>#DIV/0!</v>
      </c>
      <c r="E83" s="1" t="e">
        <f t="shared" si="11"/>
        <v>#DIV/0!</v>
      </c>
    </row>
    <row r="84" spans="1:5" x14ac:dyDescent="0.15">
      <c r="A84" s="1" t="e">
        <f t="shared" si="12"/>
        <v>#DIV/0!</v>
      </c>
      <c r="B84" s="1" t="e">
        <f t="shared" si="10"/>
        <v>#DIV/0!</v>
      </c>
      <c r="D84" s="1" t="e">
        <f t="shared" si="13"/>
        <v>#DIV/0!</v>
      </c>
      <c r="E84" s="1" t="e">
        <f t="shared" si="11"/>
        <v>#DIV/0!</v>
      </c>
    </row>
    <row r="85" spans="1:5" x14ac:dyDescent="0.15">
      <c r="A85" s="1" t="e">
        <f t="shared" si="12"/>
        <v>#DIV/0!</v>
      </c>
      <c r="B85" s="1" t="e">
        <f t="shared" si="10"/>
        <v>#DIV/0!</v>
      </c>
      <c r="D85" s="1" t="e">
        <f t="shared" si="13"/>
        <v>#DIV/0!</v>
      </c>
      <c r="E85" s="1" t="e">
        <f t="shared" si="11"/>
        <v>#DIV/0!</v>
      </c>
    </row>
    <row r="86" spans="1:5" x14ac:dyDescent="0.15">
      <c r="A86" s="1" t="e">
        <f t="shared" si="12"/>
        <v>#DIV/0!</v>
      </c>
      <c r="B86" s="1" t="e">
        <f t="shared" si="10"/>
        <v>#DIV/0!</v>
      </c>
      <c r="D86" s="1" t="e">
        <f t="shared" si="13"/>
        <v>#DIV/0!</v>
      </c>
      <c r="E86" s="1" t="e">
        <f t="shared" si="11"/>
        <v>#DIV/0!</v>
      </c>
    </row>
    <row r="87" spans="1:5" x14ac:dyDescent="0.15">
      <c r="A87" s="1" t="e">
        <f t="shared" si="12"/>
        <v>#DIV/0!</v>
      </c>
      <c r="B87" s="1" t="e">
        <f t="shared" si="10"/>
        <v>#DIV/0!</v>
      </c>
      <c r="D87" s="1" t="e">
        <f t="shared" si="13"/>
        <v>#DIV/0!</v>
      </c>
      <c r="E87" s="1" t="e">
        <f t="shared" si="11"/>
        <v>#DIV/0!</v>
      </c>
    </row>
    <row r="88" spans="1:5" x14ac:dyDescent="0.15">
      <c r="A88" s="1" t="e">
        <f t="shared" si="12"/>
        <v>#DIV/0!</v>
      </c>
      <c r="B88" s="1" t="e">
        <f t="shared" si="10"/>
        <v>#DIV/0!</v>
      </c>
      <c r="D88" s="1" t="e">
        <f t="shared" si="13"/>
        <v>#DIV/0!</v>
      </c>
      <c r="E88" s="1" t="e">
        <f t="shared" si="11"/>
        <v>#DIV/0!</v>
      </c>
    </row>
    <row r="89" spans="1:5" x14ac:dyDescent="0.15">
      <c r="A89" s="1" t="e">
        <f t="shared" si="12"/>
        <v>#DIV/0!</v>
      </c>
      <c r="B89" s="1" t="e">
        <f t="shared" si="10"/>
        <v>#DIV/0!</v>
      </c>
      <c r="D89" s="1" t="e">
        <f t="shared" si="13"/>
        <v>#DIV/0!</v>
      </c>
      <c r="E89" s="1" t="e">
        <f t="shared" si="11"/>
        <v>#DIV/0!</v>
      </c>
    </row>
    <row r="90" spans="1:5" x14ac:dyDescent="0.15">
      <c r="A90" s="1" t="e">
        <f t="shared" si="12"/>
        <v>#DIV/0!</v>
      </c>
      <c r="B90" s="1" t="e">
        <f t="shared" si="10"/>
        <v>#DIV/0!</v>
      </c>
      <c r="D90" s="1" t="e">
        <f t="shared" si="13"/>
        <v>#DIV/0!</v>
      </c>
      <c r="E90" s="1" t="e">
        <f t="shared" si="11"/>
        <v>#DIV/0!</v>
      </c>
    </row>
    <row r="91" spans="1:5" x14ac:dyDescent="0.15">
      <c r="A91" s="1" t="e">
        <f t="shared" si="12"/>
        <v>#DIV/0!</v>
      </c>
      <c r="B91" s="1" t="e">
        <f t="shared" si="10"/>
        <v>#DIV/0!</v>
      </c>
      <c r="D91" s="1" t="e">
        <f t="shared" si="13"/>
        <v>#DIV/0!</v>
      </c>
      <c r="E91" s="1" t="e">
        <f t="shared" si="11"/>
        <v>#DIV/0!</v>
      </c>
    </row>
    <row r="92" spans="1:5" x14ac:dyDescent="0.15">
      <c r="A92" s="1" t="e">
        <f t="shared" si="12"/>
        <v>#DIV/0!</v>
      </c>
      <c r="B92" s="1" t="e">
        <f t="shared" si="10"/>
        <v>#DIV/0!</v>
      </c>
      <c r="D92" s="1" t="e">
        <f t="shared" si="13"/>
        <v>#DIV/0!</v>
      </c>
      <c r="E92" s="1" t="e">
        <f t="shared" si="11"/>
        <v>#DIV/0!</v>
      </c>
    </row>
    <row r="93" spans="1:5" x14ac:dyDescent="0.15">
      <c r="A93" s="1" t="e">
        <f t="shared" si="12"/>
        <v>#DIV/0!</v>
      </c>
      <c r="B93" s="1" t="e">
        <f t="shared" si="10"/>
        <v>#DIV/0!</v>
      </c>
      <c r="D93" s="1" t="e">
        <f t="shared" si="13"/>
        <v>#DIV/0!</v>
      </c>
      <c r="E93" s="1" t="e">
        <f t="shared" si="11"/>
        <v>#DIV/0!</v>
      </c>
    </row>
    <row r="94" spans="1:5" x14ac:dyDescent="0.15">
      <c r="A94" s="1" t="e">
        <f t="shared" si="12"/>
        <v>#DIV/0!</v>
      </c>
      <c r="B94" s="1" t="e">
        <f t="shared" si="10"/>
        <v>#DIV/0!</v>
      </c>
      <c r="D94" s="1" t="e">
        <f t="shared" si="13"/>
        <v>#DIV/0!</v>
      </c>
      <c r="E94" s="1" t="e">
        <f t="shared" si="11"/>
        <v>#DIV/0!</v>
      </c>
    </row>
    <row r="95" spans="1:5" x14ac:dyDescent="0.15">
      <c r="A95" s="1" t="e">
        <f t="shared" si="12"/>
        <v>#DIV/0!</v>
      </c>
      <c r="B95" s="1" t="e">
        <f t="shared" si="10"/>
        <v>#DIV/0!</v>
      </c>
      <c r="D95" s="1" t="e">
        <f t="shared" si="13"/>
        <v>#DIV/0!</v>
      </c>
      <c r="E95" s="1" t="e">
        <f t="shared" si="11"/>
        <v>#DIV/0!</v>
      </c>
    </row>
    <row r="96" spans="1:5" x14ac:dyDescent="0.15">
      <c r="A96" s="1" t="e">
        <f t="shared" si="12"/>
        <v>#DIV/0!</v>
      </c>
      <c r="B96" s="1" t="e">
        <f t="shared" si="10"/>
        <v>#DIV/0!</v>
      </c>
      <c r="D96" s="1" t="e">
        <f t="shared" si="13"/>
        <v>#DIV/0!</v>
      </c>
      <c r="E96" s="1" t="e">
        <f t="shared" si="11"/>
        <v>#DIV/0!</v>
      </c>
    </row>
    <row r="97" spans="1:5" x14ac:dyDescent="0.15">
      <c r="A97" s="1" t="e">
        <f t="shared" si="12"/>
        <v>#DIV/0!</v>
      </c>
      <c r="B97" s="1" t="e">
        <f t="shared" si="10"/>
        <v>#DIV/0!</v>
      </c>
      <c r="D97" s="1" t="e">
        <f t="shared" si="13"/>
        <v>#DIV/0!</v>
      </c>
      <c r="E97" s="1" t="e">
        <f t="shared" si="11"/>
        <v>#DIV/0!</v>
      </c>
    </row>
    <row r="98" spans="1:5" x14ac:dyDescent="0.15">
      <c r="A98" s="1" t="e">
        <f t="shared" si="12"/>
        <v>#DIV/0!</v>
      </c>
      <c r="B98" s="1" t="e">
        <f t="shared" si="10"/>
        <v>#DIV/0!</v>
      </c>
      <c r="D98" s="1" t="e">
        <f t="shared" si="13"/>
        <v>#DIV/0!</v>
      </c>
      <c r="E98" s="1" t="e">
        <f t="shared" si="11"/>
        <v>#DIV/0!</v>
      </c>
    </row>
    <row r="99" spans="1:5" x14ac:dyDescent="0.15">
      <c r="A99" s="1" t="e">
        <f t="shared" si="12"/>
        <v>#DIV/0!</v>
      </c>
      <c r="B99" s="1" t="e">
        <f t="shared" si="10"/>
        <v>#DIV/0!</v>
      </c>
      <c r="D99" s="1" t="e">
        <f t="shared" si="13"/>
        <v>#DIV/0!</v>
      </c>
      <c r="E99" s="1" t="e">
        <f t="shared" si="11"/>
        <v>#DIV/0!</v>
      </c>
    </row>
    <row r="100" spans="1:5" x14ac:dyDescent="0.15">
      <c r="A100" s="1" t="e">
        <f t="shared" si="12"/>
        <v>#DIV/0!</v>
      </c>
      <c r="B100" s="1" t="e">
        <f t="shared" si="10"/>
        <v>#DIV/0!</v>
      </c>
      <c r="D100" s="1" t="e">
        <f t="shared" si="13"/>
        <v>#DIV/0!</v>
      </c>
      <c r="E100" s="1" t="e">
        <f t="shared" si="11"/>
        <v>#DIV/0!</v>
      </c>
    </row>
    <row r="101" spans="1:5" x14ac:dyDescent="0.15">
      <c r="A101" s="1" t="e">
        <f t="shared" si="12"/>
        <v>#DIV/0!</v>
      </c>
      <c r="B101" s="1" t="e">
        <f t="shared" si="10"/>
        <v>#DIV/0!</v>
      </c>
      <c r="D101" s="1" t="e">
        <f t="shared" si="13"/>
        <v>#DIV/0!</v>
      </c>
      <c r="E101" s="1" t="e">
        <f t="shared" si="11"/>
        <v>#DIV/0!</v>
      </c>
    </row>
    <row r="102" spans="1:5" x14ac:dyDescent="0.15">
      <c r="A102" s="1" t="e">
        <f t="shared" si="12"/>
        <v>#DIV/0!</v>
      </c>
      <c r="B102" s="1" t="e">
        <f t="shared" si="10"/>
        <v>#DIV/0!</v>
      </c>
      <c r="D102" s="1" t="e">
        <f t="shared" si="13"/>
        <v>#DIV/0!</v>
      </c>
      <c r="E102" s="1" t="e">
        <f t="shared" si="11"/>
        <v>#DIV/0!</v>
      </c>
    </row>
    <row r="103" spans="1:5" x14ac:dyDescent="0.15">
      <c r="A103" s="1" t="e">
        <f t="shared" si="12"/>
        <v>#DIV/0!</v>
      </c>
      <c r="B103" s="1" t="e">
        <f t="shared" si="10"/>
        <v>#DIV/0!</v>
      </c>
      <c r="D103" s="1" t="e">
        <f t="shared" si="13"/>
        <v>#DIV/0!</v>
      </c>
      <c r="E103" s="1" t="e">
        <f t="shared" si="11"/>
        <v>#DIV/0!</v>
      </c>
    </row>
    <row r="104" spans="1:5" x14ac:dyDescent="0.15">
      <c r="A104" s="1" t="e">
        <f t="shared" si="12"/>
        <v>#DIV/0!</v>
      </c>
      <c r="B104" s="1" t="e">
        <f t="shared" si="10"/>
        <v>#DIV/0!</v>
      </c>
      <c r="D104" s="1" t="e">
        <f t="shared" si="13"/>
        <v>#DIV/0!</v>
      </c>
      <c r="E104" s="1" t="e">
        <f t="shared" si="11"/>
        <v>#DIV/0!</v>
      </c>
    </row>
    <row r="105" spans="1:5" x14ac:dyDescent="0.15">
      <c r="A105" s="1" t="e">
        <f t="shared" si="12"/>
        <v>#DIV/0!</v>
      </c>
      <c r="B105" s="1" t="e">
        <f t="shared" si="10"/>
        <v>#DIV/0!</v>
      </c>
      <c r="D105" s="1" t="e">
        <f t="shared" si="13"/>
        <v>#DIV/0!</v>
      </c>
      <c r="E105" s="1" t="e">
        <f t="shared" si="11"/>
        <v>#DIV/0!</v>
      </c>
    </row>
    <row r="106" spans="1:5" x14ac:dyDescent="0.15">
      <c r="A106" s="1" t="e">
        <f t="shared" si="12"/>
        <v>#DIV/0!</v>
      </c>
      <c r="B106" s="1" t="e">
        <f t="shared" si="10"/>
        <v>#DIV/0!</v>
      </c>
      <c r="D106" s="1" t="e">
        <f t="shared" si="13"/>
        <v>#DIV/0!</v>
      </c>
      <c r="E106" s="1" t="e">
        <f t="shared" si="11"/>
        <v>#DIV/0!</v>
      </c>
    </row>
    <row r="107" spans="1:5" x14ac:dyDescent="0.15">
      <c r="A107" s="1" t="e">
        <f t="shared" si="12"/>
        <v>#DIV/0!</v>
      </c>
      <c r="B107" s="1" t="e">
        <f t="shared" si="10"/>
        <v>#DIV/0!</v>
      </c>
      <c r="D107" s="1" t="e">
        <f t="shared" si="13"/>
        <v>#DIV/0!</v>
      </c>
      <c r="E107" s="1" t="e">
        <f t="shared" si="11"/>
        <v>#DIV/0!</v>
      </c>
    </row>
    <row r="108" spans="1:5" x14ac:dyDescent="0.15">
      <c r="A108" s="1" t="e">
        <f t="shared" si="12"/>
        <v>#DIV/0!</v>
      </c>
      <c r="B108" s="1" t="e">
        <f t="shared" si="10"/>
        <v>#DIV/0!</v>
      </c>
      <c r="D108" s="1" t="e">
        <f t="shared" si="13"/>
        <v>#DIV/0!</v>
      </c>
      <c r="E108" s="1" t="e">
        <f t="shared" si="11"/>
        <v>#DIV/0!</v>
      </c>
    </row>
    <row r="109" spans="1:5" x14ac:dyDescent="0.15">
      <c r="A109" s="1" t="e">
        <f t="shared" si="12"/>
        <v>#DIV/0!</v>
      </c>
      <c r="B109" s="1" t="e">
        <f t="shared" si="10"/>
        <v>#DIV/0!</v>
      </c>
      <c r="D109" s="1" t="e">
        <f t="shared" si="13"/>
        <v>#DIV/0!</v>
      </c>
      <c r="E109" s="1" t="e">
        <f t="shared" si="11"/>
        <v>#DIV/0!</v>
      </c>
    </row>
    <row r="110" spans="1:5" x14ac:dyDescent="0.15">
      <c r="A110" s="1" t="e">
        <f t="shared" si="12"/>
        <v>#DIV/0!</v>
      </c>
      <c r="B110" s="1" t="e">
        <f t="shared" si="10"/>
        <v>#DIV/0!</v>
      </c>
      <c r="D110" s="1" t="e">
        <f t="shared" si="13"/>
        <v>#DIV/0!</v>
      </c>
      <c r="E110" s="1" t="e">
        <f t="shared" si="11"/>
        <v>#DIV/0!</v>
      </c>
    </row>
    <row r="111" spans="1:5" x14ac:dyDescent="0.15">
      <c r="A111" s="1" t="e">
        <f t="shared" ref="A111:A142" si="14">A$46+2*($K$55*(1-EXP(-$K$56*(B111-B$46)))+$K$57*(1-EXP(-$K$58*(B111-B$46))))</f>
        <v>#DIV/0!</v>
      </c>
      <c r="B111" s="1" t="e">
        <f t="shared" si="10"/>
        <v>#DIV/0!</v>
      </c>
      <c r="D111" s="1" t="e">
        <f t="shared" ref="D111:D142" si="15">D$46+2*($K$63/$K$64*(1-EXP(-$K$64*(E111-E$46)))+$K$65/$K$66*(1-EXP(-$K$66*(E111-E$46)))+$K$67*(E111-E$46))</f>
        <v>#DIV/0!</v>
      </c>
      <c r="E111" s="1" t="e">
        <f t="shared" si="11"/>
        <v>#DIV/0!</v>
      </c>
    </row>
    <row r="112" spans="1:5" x14ac:dyDescent="0.15">
      <c r="A112" s="1" t="e">
        <f t="shared" si="14"/>
        <v>#DIV/0!</v>
      </c>
      <c r="B112" s="1" t="e">
        <f t="shared" si="10"/>
        <v>#DIV/0!</v>
      </c>
      <c r="D112" s="1" t="e">
        <f t="shared" si="15"/>
        <v>#DIV/0!</v>
      </c>
      <c r="E112" s="1" t="e">
        <f t="shared" si="11"/>
        <v>#DIV/0!</v>
      </c>
    </row>
    <row r="113" spans="1:5" x14ac:dyDescent="0.15">
      <c r="A113" s="1" t="e">
        <f t="shared" si="14"/>
        <v>#DIV/0!</v>
      </c>
      <c r="B113" s="1" t="e">
        <f t="shared" si="10"/>
        <v>#DIV/0!</v>
      </c>
      <c r="D113" s="1" t="e">
        <f t="shared" si="15"/>
        <v>#DIV/0!</v>
      </c>
      <c r="E113" s="1" t="e">
        <f t="shared" si="11"/>
        <v>#DIV/0!</v>
      </c>
    </row>
    <row r="114" spans="1:5" x14ac:dyDescent="0.15">
      <c r="A114" s="1" t="e">
        <f t="shared" si="14"/>
        <v>#DIV/0!</v>
      </c>
      <c r="B114" s="1" t="e">
        <f t="shared" si="10"/>
        <v>#DIV/0!</v>
      </c>
      <c r="D114" s="1" t="e">
        <f t="shared" si="15"/>
        <v>#DIV/0!</v>
      </c>
      <c r="E114" s="1" t="e">
        <f t="shared" si="11"/>
        <v>#DIV/0!</v>
      </c>
    </row>
    <row r="115" spans="1:5" x14ac:dyDescent="0.15">
      <c r="A115" s="1" t="e">
        <f t="shared" si="14"/>
        <v>#DIV/0!</v>
      </c>
      <c r="B115" s="1" t="e">
        <f t="shared" si="10"/>
        <v>#DIV/0!</v>
      </c>
      <c r="D115" s="1" t="e">
        <f t="shared" si="15"/>
        <v>#DIV/0!</v>
      </c>
      <c r="E115" s="1" t="e">
        <f t="shared" si="11"/>
        <v>#DIV/0!</v>
      </c>
    </row>
    <row r="116" spans="1:5" x14ac:dyDescent="0.15">
      <c r="A116" s="1" t="e">
        <f t="shared" si="14"/>
        <v>#DIV/0!</v>
      </c>
      <c r="B116" s="1" t="e">
        <f t="shared" si="10"/>
        <v>#DIV/0!</v>
      </c>
      <c r="D116" s="1" t="e">
        <f t="shared" si="15"/>
        <v>#DIV/0!</v>
      </c>
      <c r="E116" s="1" t="e">
        <f t="shared" si="11"/>
        <v>#DIV/0!</v>
      </c>
    </row>
    <row r="117" spans="1:5" x14ac:dyDescent="0.15">
      <c r="A117" s="1" t="e">
        <f t="shared" si="14"/>
        <v>#DIV/0!</v>
      </c>
      <c r="B117" s="1" t="e">
        <f t="shared" si="10"/>
        <v>#DIV/0!</v>
      </c>
      <c r="D117" s="1" t="e">
        <f t="shared" si="15"/>
        <v>#DIV/0!</v>
      </c>
      <c r="E117" s="1" t="e">
        <f t="shared" si="11"/>
        <v>#DIV/0!</v>
      </c>
    </row>
    <row r="118" spans="1:5" x14ac:dyDescent="0.15">
      <c r="A118" s="1" t="e">
        <f t="shared" si="14"/>
        <v>#DIV/0!</v>
      </c>
      <c r="B118" s="1" t="e">
        <f t="shared" si="10"/>
        <v>#DIV/0!</v>
      </c>
      <c r="D118" s="1" t="e">
        <f t="shared" si="15"/>
        <v>#DIV/0!</v>
      </c>
      <c r="E118" s="1" t="e">
        <f t="shared" si="11"/>
        <v>#DIV/0!</v>
      </c>
    </row>
    <row r="119" spans="1:5" x14ac:dyDescent="0.15">
      <c r="A119" s="1" t="e">
        <f t="shared" si="14"/>
        <v>#DIV/0!</v>
      </c>
      <c r="B119" s="1" t="e">
        <f t="shared" si="10"/>
        <v>#DIV/0!</v>
      </c>
      <c r="D119" s="1" t="e">
        <f t="shared" si="15"/>
        <v>#DIV/0!</v>
      </c>
      <c r="E119" s="1" t="e">
        <f t="shared" si="11"/>
        <v>#DIV/0!</v>
      </c>
    </row>
    <row r="120" spans="1:5" x14ac:dyDescent="0.15">
      <c r="A120" s="1" t="e">
        <f t="shared" si="14"/>
        <v>#DIV/0!</v>
      </c>
      <c r="B120" s="1" t="e">
        <f t="shared" si="10"/>
        <v>#DIV/0!</v>
      </c>
      <c r="D120" s="1" t="e">
        <f t="shared" si="15"/>
        <v>#DIV/0!</v>
      </c>
      <c r="E120" s="1" t="e">
        <f t="shared" si="11"/>
        <v>#DIV/0!</v>
      </c>
    </row>
    <row r="121" spans="1:5" x14ac:dyDescent="0.15">
      <c r="A121" s="1" t="e">
        <f t="shared" si="14"/>
        <v>#DIV/0!</v>
      </c>
      <c r="B121" s="1" t="e">
        <f t="shared" si="10"/>
        <v>#DIV/0!</v>
      </c>
      <c r="D121" s="1" t="e">
        <f t="shared" si="15"/>
        <v>#DIV/0!</v>
      </c>
      <c r="E121" s="1" t="e">
        <f t="shared" si="11"/>
        <v>#DIV/0!</v>
      </c>
    </row>
    <row r="122" spans="1:5" x14ac:dyDescent="0.15">
      <c r="A122" s="1" t="e">
        <f t="shared" si="14"/>
        <v>#DIV/0!</v>
      </c>
      <c r="B122" s="1" t="e">
        <f t="shared" si="10"/>
        <v>#DIV/0!</v>
      </c>
      <c r="D122" s="1" t="e">
        <f t="shared" si="15"/>
        <v>#DIV/0!</v>
      </c>
      <c r="E122" s="1" t="e">
        <f t="shared" si="11"/>
        <v>#DIV/0!</v>
      </c>
    </row>
    <row r="123" spans="1:5" x14ac:dyDescent="0.15">
      <c r="A123" s="1" t="e">
        <f t="shared" si="14"/>
        <v>#DIV/0!</v>
      </c>
      <c r="B123" s="1" t="e">
        <f t="shared" si="10"/>
        <v>#DIV/0!</v>
      </c>
      <c r="D123" s="1" t="e">
        <f t="shared" si="15"/>
        <v>#DIV/0!</v>
      </c>
      <c r="E123" s="1" t="e">
        <f t="shared" si="11"/>
        <v>#DIV/0!</v>
      </c>
    </row>
    <row r="124" spans="1:5" x14ac:dyDescent="0.15">
      <c r="A124" s="1" t="e">
        <f t="shared" si="14"/>
        <v>#DIV/0!</v>
      </c>
      <c r="B124" s="1" t="e">
        <f t="shared" si="10"/>
        <v>#DIV/0!</v>
      </c>
      <c r="D124" s="1" t="e">
        <f t="shared" si="15"/>
        <v>#DIV/0!</v>
      </c>
      <c r="E124" s="1" t="e">
        <f t="shared" si="11"/>
        <v>#DIV/0!</v>
      </c>
    </row>
    <row r="125" spans="1:5" x14ac:dyDescent="0.15">
      <c r="A125" s="1" t="e">
        <f t="shared" si="14"/>
        <v>#DIV/0!</v>
      </c>
      <c r="B125" s="1" t="e">
        <f t="shared" si="10"/>
        <v>#DIV/0!</v>
      </c>
      <c r="D125" s="1" t="e">
        <f t="shared" si="15"/>
        <v>#DIV/0!</v>
      </c>
      <c r="E125" s="1" t="e">
        <f t="shared" si="11"/>
        <v>#DIV/0!</v>
      </c>
    </row>
    <row r="126" spans="1:5" x14ac:dyDescent="0.15">
      <c r="A126" s="1" t="e">
        <f t="shared" si="14"/>
        <v>#DIV/0!</v>
      </c>
      <c r="B126" s="1" t="e">
        <f t="shared" si="10"/>
        <v>#DIV/0!</v>
      </c>
      <c r="D126" s="1" t="e">
        <f t="shared" si="15"/>
        <v>#DIV/0!</v>
      </c>
      <c r="E126" s="1" t="e">
        <f t="shared" si="11"/>
        <v>#DIV/0!</v>
      </c>
    </row>
    <row r="127" spans="1:5" x14ac:dyDescent="0.15">
      <c r="A127" s="1" t="e">
        <f t="shared" si="14"/>
        <v>#DIV/0!</v>
      </c>
      <c r="B127" s="1" t="e">
        <f t="shared" si="10"/>
        <v>#DIV/0!</v>
      </c>
      <c r="D127" s="1" t="e">
        <f t="shared" si="15"/>
        <v>#DIV/0!</v>
      </c>
      <c r="E127" s="1" t="e">
        <f t="shared" si="11"/>
        <v>#DIV/0!</v>
      </c>
    </row>
    <row r="128" spans="1:5" x14ac:dyDescent="0.15">
      <c r="A128" s="1" t="e">
        <f t="shared" si="14"/>
        <v>#DIV/0!</v>
      </c>
      <c r="B128" s="1" t="e">
        <f t="shared" si="10"/>
        <v>#DIV/0!</v>
      </c>
      <c r="D128" s="1" t="e">
        <f t="shared" si="15"/>
        <v>#DIV/0!</v>
      </c>
      <c r="E128" s="1" t="e">
        <f t="shared" si="11"/>
        <v>#DIV/0!</v>
      </c>
    </row>
    <row r="129" spans="1:5" x14ac:dyDescent="0.15">
      <c r="A129" s="1" t="e">
        <f t="shared" si="14"/>
        <v>#DIV/0!</v>
      </c>
      <c r="B129" s="1" t="e">
        <f t="shared" si="10"/>
        <v>#DIV/0!</v>
      </c>
      <c r="D129" s="1" t="e">
        <f t="shared" si="15"/>
        <v>#DIV/0!</v>
      </c>
      <c r="E129" s="1" t="e">
        <f t="shared" si="11"/>
        <v>#DIV/0!</v>
      </c>
    </row>
    <row r="130" spans="1:5" x14ac:dyDescent="0.15">
      <c r="A130" s="1" t="e">
        <f t="shared" si="14"/>
        <v>#DIV/0!</v>
      </c>
      <c r="B130" s="1" t="e">
        <f t="shared" si="10"/>
        <v>#DIV/0!</v>
      </c>
      <c r="D130" s="1" t="e">
        <f t="shared" si="15"/>
        <v>#DIV/0!</v>
      </c>
      <c r="E130" s="1" t="e">
        <f t="shared" si="11"/>
        <v>#DIV/0!</v>
      </c>
    </row>
    <row r="131" spans="1:5" x14ac:dyDescent="0.15">
      <c r="A131" s="1" t="e">
        <f t="shared" si="14"/>
        <v>#DIV/0!</v>
      </c>
      <c r="B131" s="1" t="e">
        <f t="shared" ref="B131:B144" si="16">B$46+(B$145-B$46)/(ROW(B$145)-ROW(B$46))*(ROW(B131)-ROW(B$46))</f>
        <v>#DIV/0!</v>
      </c>
      <c r="D131" s="1" t="e">
        <f t="shared" si="15"/>
        <v>#DIV/0!</v>
      </c>
      <c r="E131" s="1" t="e">
        <f t="shared" ref="E131:E144" si="17">E$46+(E$145-E$46)/(ROW(E$145)-ROW(E$46))*(ROW(E131)-ROW(E$46))</f>
        <v>#DIV/0!</v>
      </c>
    </row>
    <row r="132" spans="1:5" x14ac:dyDescent="0.15">
      <c r="A132" s="1" t="e">
        <f t="shared" si="14"/>
        <v>#DIV/0!</v>
      </c>
      <c r="B132" s="1" t="e">
        <f t="shared" si="16"/>
        <v>#DIV/0!</v>
      </c>
      <c r="D132" s="1" t="e">
        <f t="shared" si="15"/>
        <v>#DIV/0!</v>
      </c>
      <c r="E132" s="1" t="e">
        <f t="shared" si="17"/>
        <v>#DIV/0!</v>
      </c>
    </row>
    <row r="133" spans="1:5" x14ac:dyDescent="0.15">
      <c r="A133" s="1" t="e">
        <f t="shared" si="14"/>
        <v>#DIV/0!</v>
      </c>
      <c r="B133" s="1" t="e">
        <f t="shared" si="16"/>
        <v>#DIV/0!</v>
      </c>
      <c r="D133" s="1" t="e">
        <f t="shared" si="15"/>
        <v>#DIV/0!</v>
      </c>
      <c r="E133" s="1" t="e">
        <f t="shared" si="17"/>
        <v>#DIV/0!</v>
      </c>
    </row>
    <row r="134" spans="1:5" x14ac:dyDescent="0.15">
      <c r="A134" s="1" t="e">
        <f t="shared" si="14"/>
        <v>#DIV/0!</v>
      </c>
      <c r="B134" s="1" t="e">
        <f t="shared" si="16"/>
        <v>#DIV/0!</v>
      </c>
      <c r="D134" s="1" t="e">
        <f t="shared" si="15"/>
        <v>#DIV/0!</v>
      </c>
      <c r="E134" s="1" t="e">
        <f t="shared" si="17"/>
        <v>#DIV/0!</v>
      </c>
    </row>
    <row r="135" spans="1:5" x14ac:dyDescent="0.15">
      <c r="A135" s="1" t="e">
        <f t="shared" si="14"/>
        <v>#DIV/0!</v>
      </c>
      <c r="B135" s="1" t="e">
        <f t="shared" si="16"/>
        <v>#DIV/0!</v>
      </c>
      <c r="D135" s="1" t="e">
        <f t="shared" si="15"/>
        <v>#DIV/0!</v>
      </c>
      <c r="E135" s="1" t="e">
        <f t="shared" si="17"/>
        <v>#DIV/0!</v>
      </c>
    </row>
    <row r="136" spans="1:5" x14ac:dyDescent="0.15">
      <c r="A136" s="1" t="e">
        <f t="shared" si="14"/>
        <v>#DIV/0!</v>
      </c>
      <c r="B136" s="1" t="e">
        <f t="shared" si="16"/>
        <v>#DIV/0!</v>
      </c>
      <c r="D136" s="1" t="e">
        <f t="shared" si="15"/>
        <v>#DIV/0!</v>
      </c>
      <c r="E136" s="1" t="e">
        <f t="shared" si="17"/>
        <v>#DIV/0!</v>
      </c>
    </row>
    <row r="137" spans="1:5" x14ac:dyDescent="0.15">
      <c r="A137" s="1" t="e">
        <f t="shared" si="14"/>
        <v>#DIV/0!</v>
      </c>
      <c r="B137" s="1" t="e">
        <f t="shared" si="16"/>
        <v>#DIV/0!</v>
      </c>
      <c r="D137" s="1" t="e">
        <f t="shared" si="15"/>
        <v>#DIV/0!</v>
      </c>
      <c r="E137" s="1" t="e">
        <f t="shared" si="17"/>
        <v>#DIV/0!</v>
      </c>
    </row>
    <row r="138" spans="1:5" x14ac:dyDescent="0.15">
      <c r="A138" s="1" t="e">
        <f t="shared" si="14"/>
        <v>#DIV/0!</v>
      </c>
      <c r="B138" s="1" t="e">
        <f t="shared" si="16"/>
        <v>#DIV/0!</v>
      </c>
      <c r="D138" s="1" t="e">
        <f t="shared" si="15"/>
        <v>#DIV/0!</v>
      </c>
      <c r="E138" s="1" t="e">
        <f t="shared" si="17"/>
        <v>#DIV/0!</v>
      </c>
    </row>
    <row r="139" spans="1:5" x14ac:dyDescent="0.15">
      <c r="A139" s="1" t="e">
        <f t="shared" si="14"/>
        <v>#DIV/0!</v>
      </c>
      <c r="B139" s="1" t="e">
        <f t="shared" si="16"/>
        <v>#DIV/0!</v>
      </c>
      <c r="D139" s="1" t="e">
        <f t="shared" si="15"/>
        <v>#DIV/0!</v>
      </c>
      <c r="E139" s="1" t="e">
        <f t="shared" si="17"/>
        <v>#DIV/0!</v>
      </c>
    </row>
    <row r="140" spans="1:5" x14ac:dyDescent="0.15">
      <c r="A140" s="1" t="e">
        <f t="shared" si="14"/>
        <v>#DIV/0!</v>
      </c>
      <c r="B140" s="1" t="e">
        <f t="shared" si="16"/>
        <v>#DIV/0!</v>
      </c>
      <c r="D140" s="1" t="e">
        <f t="shared" si="15"/>
        <v>#DIV/0!</v>
      </c>
      <c r="E140" s="1" t="e">
        <f t="shared" si="17"/>
        <v>#DIV/0!</v>
      </c>
    </row>
    <row r="141" spans="1:5" x14ac:dyDescent="0.15">
      <c r="A141" s="1" t="e">
        <f t="shared" si="14"/>
        <v>#DIV/0!</v>
      </c>
      <c r="B141" s="1" t="e">
        <f t="shared" si="16"/>
        <v>#DIV/0!</v>
      </c>
      <c r="D141" s="1" t="e">
        <f t="shared" si="15"/>
        <v>#DIV/0!</v>
      </c>
      <c r="E141" s="1" t="e">
        <f t="shared" si="17"/>
        <v>#DIV/0!</v>
      </c>
    </row>
    <row r="142" spans="1:5" x14ac:dyDescent="0.15">
      <c r="A142" s="1" t="e">
        <f t="shared" si="14"/>
        <v>#DIV/0!</v>
      </c>
      <c r="B142" s="1" t="e">
        <f t="shared" si="16"/>
        <v>#DIV/0!</v>
      </c>
      <c r="D142" s="1" t="e">
        <f t="shared" si="15"/>
        <v>#DIV/0!</v>
      </c>
      <c r="E142" s="1" t="e">
        <f t="shared" si="17"/>
        <v>#DIV/0!</v>
      </c>
    </row>
    <row r="143" spans="1:5" x14ac:dyDescent="0.15">
      <c r="A143" s="1" t="e">
        <f t="shared" ref="A143:A145" si="18">A$46+2*($K$55*(1-EXP(-$K$56*(B143-B$46)))+$K$57*(1-EXP(-$K$58*(B143-B$46))))</f>
        <v>#DIV/0!</v>
      </c>
      <c r="B143" s="1" t="e">
        <f t="shared" si="16"/>
        <v>#DIV/0!</v>
      </c>
      <c r="D143" s="1" t="e">
        <f t="shared" ref="D143:D145" si="19">D$46+2*($K$63/$K$64*(1-EXP(-$K$64*(E143-E$46)))+$K$65/$K$66*(1-EXP(-$K$66*(E143-E$46)))+$K$67*(E143-E$46))</f>
        <v>#DIV/0!</v>
      </c>
      <c r="E143" s="1" t="e">
        <f t="shared" si="17"/>
        <v>#DIV/0!</v>
      </c>
    </row>
    <row r="144" spans="1:5" x14ac:dyDescent="0.15">
      <c r="A144" s="1" t="e">
        <f t="shared" si="18"/>
        <v>#DIV/0!</v>
      </c>
      <c r="B144" s="1" t="e">
        <f t="shared" si="16"/>
        <v>#DIV/0!</v>
      </c>
      <c r="D144" s="1" t="e">
        <f t="shared" si="19"/>
        <v>#DIV/0!</v>
      </c>
      <c r="E144" s="1" t="e">
        <f t="shared" si="17"/>
        <v>#DIV/0!</v>
      </c>
    </row>
    <row r="145" spans="1:5" x14ac:dyDescent="0.15">
      <c r="A145" s="1" t="e">
        <f t="shared" si="18"/>
        <v>#DIV/0!</v>
      </c>
      <c r="B145" s="1" t="e">
        <f>C31-D31/K46</f>
        <v>#DIV/0!</v>
      </c>
      <c r="D145" s="1" t="e">
        <f t="shared" si="19"/>
        <v>#DIV/0!</v>
      </c>
      <c r="E145" s="1" t="e">
        <f>C31-D31/K46</f>
        <v>#DIV/0!</v>
      </c>
    </row>
  </sheetData>
  <mergeCells count="4">
    <mergeCell ref="A1:K1"/>
    <mergeCell ref="J2:K2"/>
    <mergeCell ref="A44:K44"/>
    <mergeCell ref="J45:K45"/>
  </mergeCells>
  <phoneticPr fontId="1" type="noConversion"/>
  <pageMargins left="0.7" right="0.7" top="0.75" bottom="0.75" header="0.3" footer="0.3"/>
  <pageSetup paperSize="9"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With yield plateau</vt:lpstr>
      <vt:lpstr>Without yield plateau</vt:lpstr>
    </vt:vector>
  </TitlesOfParts>
  <Company>Tsinghua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User Manual</dc:title>
  <dc:creator>Fangxin Hu</dc:creator>
  <cp:lastModifiedBy>Fangxin Hu</cp:lastModifiedBy>
  <dcterms:created xsi:type="dcterms:W3CDTF">2016-05-29T12:41:01Z</dcterms:created>
  <dcterms:modified xsi:type="dcterms:W3CDTF">2018-11-24T13:52:34Z</dcterms:modified>
</cp:coreProperties>
</file>