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ang3l\Downloads\"/>
    </mc:Choice>
  </mc:AlternateContent>
  <xr:revisionPtr revIDLastSave="159" documentId="13_ncr:1_{49811DBD-DAE9-41B2-A4B0-50D068427418}" xr6:coauthVersionLast="47" xr6:coauthVersionMax="47" xr10:uidLastSave="{AEEED7C2-4680-4E8B-BB8C-5FA70B6BADD5}"/>
  <bookViews>
    <workbookView xWindow="-120" yWindow="-120" windowWidth="20640" windowHeight="11160" xr2:uid="{00000000-000D-0000-FFFF-FFFF00000000}"/>
  </bookViews>
  <sheets>
    <sheet name="Hoja1" sheetId="1" r:id="rId1"/>
    <sheet name="dias inaviles" sheetId="2" r:id="rId2"/>
  </sheets>
  <definedNames>
    <definedName name="dia_inavil">'dias inaviles'!$A$4:$A$45</definedName>
    <definedName name="display_semana">Hoja1!$H$4</definedName>
    <definedName name="fecha_inicio">Hoja1!$H$3</definedName>
    <definedName name="task_end" localSheetId="0">Hoja1!$G1</definedName>
    <definedName name="task_progress" localSheetId="0">Hoja1!$J1</definedName>
    <definedName name="task_start" localSheetId="0">Hoja1!$F1</definedName>
    <definedName name="task_start2" localSheetId="0">Hoja1!XEV$7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C10" i="1"/>
  <c r="H33" i="1"/>
  <c r="I33" i="1"/>
  <c r="H35" i="1"/>
  <c r="I35" i="1" s="1"/>
  <c r="H36" i="1"/>
  <c r="I36" i="1" s="1"/>
  <c r="F36" i="1"/>
  <c r="F91" i="1"/>
  <c r="H91" i="1" s="1"/>
  <c r="I91" i="1" s="1"/>
  <c r="F73" i="1"/>
  <c r="H73" i="1" s="1"/>
  <c r="I73" i="1" s="1"/>
  <c r="F54" i="1"/>
  <c r="H54" i="1" s="1"/>
  <c r="I54" i="1" s="1"/>
  <c r="E106" i="1"/>
  <c r="E104" i="1"/>
  <c r="H104" i="1"/>
  <c r="I104" i="1"/>
  <c r="F99" i="1"/>
  <c r="H99" i="1"/>
  <c r="I99" i="1"/>
  <c r="E103" i="1"/>
  <c r="H103" i="1"/>
  <c r="I103" i="1"/>
  <c r="E101" i="1"/>
  <c r="F101" i="1"/>
  <c r="H101" i="1"/>
  <c r="I101" i="1"/>
  <c r="B36" i="1"/>
  <c r="F86" i="1"/>
  <c r="H86" i="1" s="1"/>
  <c r="F87" i="1"/>
  <c r="H87" i="1"/>
  <c r="F88" i="1"/>
  <c r="H88" i="1" s="1"/>
  <c r="C54" i="1"/>
  <c r="F47" i="1"/>
  <c r="H47" i="1" s="1"/>
  <c r="I8" i="1"/>
  <c r="I9" i="1"/>
  <c r="I7" i="1"/>
  <c r="E8" i="1"/>
  <c r="E7" i="1"/>
  <c r="J34" i="1" l="1"/>
  <c r="J24" i="1" s="1"/>
  <c r="H107" i="1"/>
  <c r="I107" i="1" s="1"/>
  <c r="B109" i="1"/>
  <c r="C11" i="1"/>
  <c r="D93" i="1" l="1"/>
  <c r="D68" i="1"/>
  <c r="E68" i="1" s="1"/>
  <c r="F68" i="1"/>
  <c r="H68" i="1" s="1"/>
  <c r="I68" i="1" s="1"/>
  <c r="E59" i="1"/>
  <c r="F59" i="1"/>
  <c r="H59" i="1" s="1"/>
  <c r="I59" i="1" s="1"/>
  <c r="E60" i="1"/>
  <c r="F60" i="1"/>
  <c r="H60" i="1" s="1"/>
  <c r="I60" i="1" s="1"/>
  <c r="E61" i="1"/>
  <c r="F61" i="1"/>
  <c r="H61" i="1" s="1"/>
  <c r="I61" i="1" s="1"/>
  <c r="F62" i="1"/>
  <c r="H62" i="1" s="1"/>
  <c r="I62" i="1" s="1"/>
  <c r="F53" i="1"/>
  <c r="H53" i="1" s="1"/>
  <c r="I53" i="1" s="1"/>
  <c r="E57" i="1"/>
  <c r="F57" i="1"/>
  <c r="H57" i="1" s="1"/>
  <c r="I57" i="1" s="1"/>
  <c r="E45" i="1"/>
  <c r="E44" i="1"/>
  <c r="D46" i="1"/>
  <c r="D47" i="1" s="1"/>
  <c r="E43" i="1"/>
  <c r="F43" i="1"/>
  <c r="H43" i="1" s="1"/>
  <c r="I43" i="1" s="1"/>
  <c r="F55" i="1"/>
  <c r="H55" i="1" s="1"/>
  <c r="I55" i="1" s="1"/>
  <c r="F56" i="1"/>
  <c r="H56" i="1" s="1"/>
  <c r="I56" i="1" s="1"/>
  <c r="E25" i="1"/>
  <c r="C25" i="1"/>
  <c r="F51" i="1"/>
  <c r="H51" i="1" s="1"/>
  <c r="I51" i="1" s="1"/>
  <c r="F52" i="1"/>
  <c r="H52" i="1" s="1"/>
  <c r="I52" i="1" s="1"/>
  <c r="F50" i="1"/>
  <c r="H50" i="1" s="1"/>
  <c r="I50" i="1" s="1"/>
  <c r="E52" i="1"/>
  <c r="E15" i="1"/>
  <c r="E47" i="1" l="1"/>
  <c r="I47" i="1"/>
  <c r="D69" i="1"/>
  <c r="D70" i="1" s="1"/>
  <c r="E46" i="1"/>
  <c r="E34" i="1"/>
  <c r="E35" i="1"/>
  <c r="E36" i="1"/>
  <c r="E37" i="1"/>
  <c r="E38" i="1"/>
  <c r="E40" i="1"/>
  <c r="E42" i="1"/>
  <c r="E48" i="1"/>
  <c r="E49" i="1"/>
  <c r="E55" i="1"/>
  <c r="E56" i="1"/>
  <c r="E58" i="1"/>
  <c r="E62" i="1"/>
  <c r="E63" i="1"/>
  <c r="E64" i="1"/>
  <c r="E65" i="1"/>
  <c r="E66" i="1"/>
  <c r="E71" i="1"/>
  <c r="E72" i="1"/>
  <c r="E73" i="1"/>
  <c r="E74" i="1"/>
  <c r="E75" i="1"/>
  <c r="E76" i="1"/>
  <c r="E77" i="1"/>
  <c r="E91" i="1"/>
  <c r="E92" i="1"/>
  <c r="E99" i="1"/>
  <c r="E100" i="1"/>
  <c r="E102" i="1"/>
  <c r="E105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7" i="1"/>
  <c r="E129" i="1"/>
  <c r="E30" i="1"/>
  <c r="E31" i="1"/>
  <c r="E28" i="1"/>
  <c r="E16" i="1"/>
  <c r="E17" i="1"/>
  <c r="E18" i="1"/>
  <c r="E19" i="1"/>
  <c r="E20" i="1"/>
  <c r="E21" i="1"/>
  <c r="E22" i="1"/>
  <c r="E23" i="1"/>
  <c r="E24" i="1"/>
  <c r="E26" i="1"/>
  <c r="E14" i="1"/>
  <c r="E13" i="1"/>
  <c r="E12" i="1"/>
  <c r="E9" i="1"/>
  <c r="E10" i="1"/>
  <c r="E11" i="1"/>
  <c r="B12" i="1"/>
  <c r="C12" i="1" s="1"/>
  <c r="B13" i="1" s="1"/>
  <c r="C13" i="1" s="1"/>
  <c r="B14" i="1" s="1"/>
  <c r="C14" i="1" s="1"/>
  <c r="B15" i="1" s="1"/>
  <c r="C15" i="1" s="1"/>
  <c r="D82" i="1" l="1"/>
  <c r="D83" i="1"/>
  <c r="E83" i="1" s="1"/>
  <c r="D79" i="1"/>
  <c r="D78" i="1"/>
  <c r="D81" i="1"/>
  <c r="D87" i="1" s="1"/>
  <c r="F71" i="1"/>
  <c r="H71" i="1" s="1"/>
  <c r="I71" i="1" s="1"/>
  <c r="E70" i="1"/>
  <c r="F64" i="1"/>
  <c r="H64" i="1" s="1"/>
  <c r="I64" i="1" s="1"/>
  <c r="E69" i="1"/>
  <c r="D67" i="1"/>
  <c r="E67" i="1" s="1"/>
  <c r="E53" i="1"/>
  <c r="F49" i="1"/>
  <c r="H49" i="1" s="1"/>
  <c r="I49" i="1" s="1"/>
  <c r="F44" i="1"/>
  <c r="H44" i="1" s="1"/>
  <c r="I44" i="1" s="1"/>
  <c r="C39" i="1"/>
  <c r="B40" i="1" s="1"/>
  <c r="C32" i="1"/>
  <c r="F37" i="1"/>
  <c r="F38" i="1"/>
  <c r="F39" i="1"/>
  <c r="F40" i="1"/>
  <c r="F41" i="1"/>
  <c r="F42" i="1"/>
  <c r="F45" i="1"/>
  <c r="F46" i="1"/>
  <c r="F48" i="1"/>
  <c r="F58" i="1"/>
  <c r="F63" i="1"/>
  <c r="F65" i="1"/>
  <c r="F66" i="1"/>
  <c r="F67" i="1"/>
  <c r="F69" i="1"/>
  <c r="F70" i="1"/>
  <c r="F72" i="1"/>
  <c r="F74" i="1"/>
  <c r="F75" i="1"/>
  <c r="F76" i="1"/>
  <c r="F77" i="1"/>
  <c r="F78" i="1"/>
  <c r="F79" i="1"/>
  <c r="F80" i="1"/>
  <c r="F81" i="1"/>
  <c r="F82" i="1"/>
  <c r="F83" i="1"/>
  <c r="F84" i="1"/>
  <c r="F85" i="1"/>
  <c r="F89" i="1"/>
  <c r="F90" i="1"/>
  <c r="F92" i="1"/>
  <c r="F93" i="1"/>
  <c r="F94" i="1"/>
  <c r="F95" i="1"/>
  <c r="F96" i="1"/>
  <c r="F97" i="1"/>
  <c r="F98" i="1"/>
  <c r="F100" i="1"/>
  <c r="E87" i="1" l="1"/>
  <c r="I87" i="1"/>
  <c r="E82" i="1"/>
  <c r="D88" i="1"/>
  <c r="D80" i="1"/>
  <c r="D86" i="1" s="1"/>
  <c r="E79" i="1"/>
  <c r="E90" i="1"/>
  <c r="E81" i="1"/>
  <c r="D84" i="1"/>
  <c r="E84" i="1" s="1"/>
  <c r="E78" i="1"/>
  <c r="D94" i="1"/>
  <c r="E93" i="1"/>
  <c r="D85" i="1"/>
  <c r="E85" i="1" s="1"/>
  <c r="H37" i="1"/>
  <c r="I37" i="1" s="1"/>
  <c r="H102" i="1"/>
  <c r="I102" i="1" s="1"/>
  <c r="H40" i="1"/>
  <c r="I40" i="1" s="1"/>
  <c r="F105" i="1"/>
  <c r="H105" i="1" s="1"/>
  <c r="I105" i="1" s="1"/>
  <c r="F106" i="1"/>
  <c r="H106" i="1" s="1"/>
  <c r="I106" i="1" s="1"/>
  <c r="H38" i="1"/>
  <c r="I38" i="1" s="1"/>
  <c r="H39" i="1"/>
  <c r="I39" i="1" s="1"/>
  <c r="H41" i="1"/>
  <c r="I41" i="1" s="1"/>
  <c r="H42" i="1"/>
  <c r="I42" i="1" s="1"/>
  <c r="H45" i="1"/>
  <c r="I45" i="1" s="1"/>
  <c r="H46" i="1"/>
  <c r="I46" i="1" s="1"/>
  <c r="H48" i="1"/>
  <c r="I48" i="1" s="1"/>
  <c r="H58" i="1"/>
  <c r="I58" i="1" s="1"/>
  <c r="H63" i="1"/>
  <c r="I63" i="1" s="1"/>
  <c r="H65" i="1"/>
  <c r="I65" i="1" s="1"/>
  <c r="H66" i="1"/>
  <c r="I66" i="1" s="1"/>
  <c r="H67" i="1"/>
  <c r="I67" i="1" s="1"/>
  <c r="H69" i="1"/>
  <c r="I69" i="1" s="1"/>
  <c r="H70" i="1"/>
  <c r="I70" i="1" s="1"/>
  <c r="H72" i="1"/>
  <c r="I72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H81" i="1"/>
  <c r="I81" i="1" s="1"/>
  <c r="H82" i="1"/>
  <c r="I82" i="1" s="1"/>
  <c r="H83" i="1"/>
  <c r="I83" i="1" s="1"/>
  <c r="H84" i="1"/>
  <c r="H85" i="1"/>
  <c r="H89" i="1"/>
  <c r="H90" i="1"/>
  <c r="H92" i="1"/>
  <c r="I92" i="1" s="1"/>
  <c r="H93" i="1"/>
  <c r="I93" i="1" s="1"/>
  <c r="H94" i="1"/>
  <c r="H95" i="1"/>
  <c r="H96" i="1"/>
  <c r="H97" i="1"/>
  <c r="H98" i="1"/>
  <c r="H100" i="1"/>
  <c r="I100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7" i="1"/>
  <c r="I127" i="1" s="1"/>
  <c r="H129" i="1"/>
  <c r="I129" i="1" s="1"/>
  <c r="H24" i="1"/>
  <c r="I24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4" i="1"/>
  <c r="I34" i="1" s="1"/>
  <c r="I16" i="1"/>
  <c r="H8" i="1"/>
  <c r="H9" i="1"/>
  <c r="C8" i="1"/>
  <c r="C9" i="1"/>
  <c r="C16" i="1"/>
  <c r="C17" i="1"/>
  <c r="C18" i="1"/>
  <c r="C19" i="1"/>
  <c r="C20" i="1"/>
  <c r="C21" i="1"/>
  <c r="C22" i="1"/>
  <c r="C23" i="1"/>
  <c r="C24" i="1"/>
  <c r="C26" i="1"/>
  <c r="C27" i="1"/>
  <c r="C28" i="1"/>
  <c r="C29" i="1"/>
  <c r="C30" i="1"/>
  <c r="C31" i="1"/>
  <c r="C34" i="1"/>
  <c r="C7" i="1"/>
  <c r="H7" i="1"/>
  <c r="C35" i="1" l="1"/>
  <c r="C36" i="1"/>
  <c r="B37" i="1" s="1"/>
  <c r="C37" i="1" s="1"/>
  <c r="E88" i="1"/>
  <c r="I88" i="1"/>
  <c r="E86" i="1"/>
  <c r="I86" i="1"/>
  <c r="I85" i="1"/>
  <c r="I84" i="1"/>
  <c r="I80" i="1"/>
  <c r="I90" i="1"/>
  <c r="I94" i="1"/>
  <c r="D95" i="1"/>
  <c r="I95" i="1" s="1"/>
  <c r="E94" i="1"/>
  <c r="D89" i="1"/>
  <c r="E89" i="1" s="1"/>
  <c r="E80" i="1"/>
  <c r="M5" i="1"/>
  <c r="I89" i="1" l="1"/>
  <c r="D96" i="1"/>
  <c r="D97" i="1" s="1"/>
  <c r="E95" i="1"/>
  <c r="M4" i="1"/>
  <c r="N5" i="1"/>
  <c r="O5" i="1" s="1"/>
  <c r="M6" i="1"/>
  <c r="E96" i="1" l="1"/>
  <c r="I96" i="1"/>
  <c r="O6" i="1"/>
  <c r="N6" i="1"/>
  <c r="P5" i="1"/>
  <c r="E97" i="1" l="1"/>
  <c r="I97" i="1"/>
  <c r="P6" i="1"/>
  <c r="Q5" i="1"/>
  <c r="E98" i="1" l="1"/>
  <c r="I98" i="1"/>
  <c r="Q6" i="1"/>
  <c r="R5" i="1"/>
  <c r="R6" i="1" s="1"/>
  <c r="S5" i="1" l="1"/>
  <c r="S6" i="1" s="1"/>
  <c r="T5" i="1" l="1"/>
  <c r="T6" i="1" s="1"/>
  <c r="U5" i="1" l="1"/>
  <c r="U6" i="1" s="1"/>
  <c r="T4" i="1"/>
  <c r="V5" i="1" l="1"/>
  <c r="V6" i="1" s="1"/>
  <c r="W5" i="1" l="1"/>
  <c r="W6" i="1" s="1"/>
  <c r="X5" i="1" l="1"/>
  <c r="X6" i="1" s="1"/>
  <c r="Y5" i="1" l="1"/>
  <c r="Y6" i="1" s="1"/>
  <c r="Z5" i="1" l="1"/>
  <c r="Z6" i="1" s="1"/>
  <c r="AA5" i="1" l="1"/>
  <c r="AA6" i="1" s="1"/>
  <c r="AB5" i="1" l="1"/>
  <c r="AB6" i="1" s="1"/>
  <c r="AA4" i="1"/>
  <c r="AC5" i="1" l="1"/>
  <c r="AC6" i="1" s="1"/>
  <c r="AD5" i="1" l="1"/>
  <c r="AD6" i="1" s="1"/>
  <c r="AE5" i="1" l="1"/>
  <c r="AE6" i="1" s="1"/>
  <c r="AF5" i="1" l="1"/>
  <c r="AF6" i="1" s="1"/>
  <c r="AG5" i="1" l="1"/>
  <c r="AG6" i="1" s="1"/>
  <c r="AH5" i="1" l="1"/>
  <c r="AH6" i="1" l="1"/>
  <c r="AH4" i="1"/>
  <c r="AI5" i="1"/>
  <c r="AI6" i="1" s="1"/>
  <c r="AJ5" i="1" l="1"/>
  <c r="AJ6" i="1" s="1"/>
  <c r="AK5" i="1" l="1"/>
  <c r="AK6" i="1" s="1"/>
  <c r="AL5" i="1" l="1"/>
  <c r="AL6" i="1" s="1"/>
  <c r="AM5" i="1" l="1"/>
  <c r="AM6" i="1" s="1"/>
  <c r="AN5" i="1" l="1"/>
  <c r="AN6" i="1" s="1"/>
  <c r="B38" i="1" l="1"/>
  <c r="C38" i="1" s="1"/>
  <c r="C40" i="1" l="1"/>
  <c r="B41" i="1" l="1"/>
  <c r="C41" i="1" s="1"/>
  <c r="B42" i="1" l="1"/>
  <c r="C42" i="1" s="1"/>
  <c r="B43" i="1" s="1"/>
  <c r="C43" i="1"/>
  <c r="B44" i="1"/>
  <c r="B45" i="1" l="1"/>
  <c r="C44" i="1"/>
  <c r="C45" i="1" s="1"/>
  <c r="B46" i="1" s="1"/>
  <c r="C46" i="1" s="1"/>
  <c r="C48" i="1" s="1"/>
  <c r="C49" i="1" l="1"/>
  <c r="C50" i="1" s="1"/>
  <c r="C51" i="1" l="1"/>
  <c r="C53" i="1" l="1"/>
  <c r="C55" i="1" s="1"/>
  <c r="C52" i="1"/>
  <c r="C56" i="1" l="1"/>
  <c r="C58" i="1" l="1"/>
  <c r="C57" i="1"/>
  <c r="C59" i="1" l="1"/>
  <c r="C60" i="1" s="1"/>
  <c r="C61" i="1" s="1"/>
  <c r="B62" i="1" s="1"/>
  <c r="B63" i="1" l="1"/>
  <c r="B64" i="1" s="1"/>
  <c r="C64" i="1" s="1"/>
  <c r="B65" i="1" s="1"/>
  <c r="C62" i="1"/>
  <c r="C63" i="1" s="1"/>
  <c r="B67" i="1" l="1"/>
  <c r="C65" i="1"/>
  <c r="B66" i="1" s="1"/>
  <c r="C66" i="1" l="1"/>
  <c r="C67" i="1" s="1"/>
  <c r="B68" i="1" s="1"/>
  <c r="C68" i="1" l="1"/>
  <c r="B69" i="1"/>
  <c r="B70" i="1" l="1"/>
  <c r="C70" i="1" s="1"/>
  <c r="B71" i="1" s="1"/>
  <c r="C69" i="1"/>
  <c r="C71" i="1" l="1"/>
  <c r="B72" i="1" s="1"/>
  <c r="C72" i="1" s="1"/>
  <c r="B73" i="1" s="1"/>
  <c r="C73" i="1" l="1"/>
  <c r="B74" i="1"/>
  <c r="B75" i="1" l="1"/>
  <c r="C74" i="1"/>
  <c r="B76" i="1" l="1"/>
  <c r="C75" i="1"/>
  <c r="B81" i="1"/>
  <c r="B87" i="1" s="1"/>
  <c r="C87" i="1" s="1"/>
  <c r="C76" i="1" l="1"/>
  <c r="B90" i="1"/>
  <c r="C81" i="1"/>
  <c r="B78" i="1"/>
  <c r="B82" i="1"/>
  <c r="B77" i="1"/>
  <c r="C82" i="1" l="1"/>
  <c r="B88" i="1"/>
  <c r="C88" i="1" s="1"/>
  <c r="B83" i="1"/>
  <c r="C83" i="1" s="1"/>
  <c r="B79" i="1"/>
  <c r="C77" i="1"/>
  <c r="B84" i="1"/>
  <c r="C84" i="1" s="1"/>
  <c r="B80" i="1"/>
  <c r="B86" i="1" s="1"/>
  <c r="C86" i="1" s="1"/>
  <c r="C78" i="1"/>
  <c r="B89" i="1" l="1"/>
  <c r="C80" i="1"/>
  <c r="B85" i="1"/>
  <c r="C85" i="1" s="1"/>
  <c r="C79" i="1"/>
  <c r="C89" i="1" l="1"/>
  <c r="C90" i="1" l="1"/>
  <c r="B91" i="1" l="1"/>
  <c r="C91" i="1" s="1"/>
  <c r="B92" i="1" s="1"/>
  <c r="C92" i="1" l="1"/>
  <c r="B93" i="1"/>
  <c r="B94" i="1" s="1"/>
  <c r="B95" i="1" s="1"/>
  <c r="B96" i="1" s="1"/>
  <c r="B97" i="1" s="1"/>
  <c r="B98" i="1" s="1"/>
  <c r="C94" i="1" l="1"/>
  <c r="C93" i="1"/>
  <c r="C95" i="1"/>
  <c r="C96" i="1" l="1"/>
  <c r="C97" i="1" l="1"/>
  <c r="C98" i="1" l="1"/>
  <c r="B99" i="1" s="1"/>
  <c r="C99" i="1" l="1"/>
  <c r="B100" i="1" s="1"/>
  <c r="B101" i="1" s="1"/>
  <c r="C100" i="1" l="1"/>
  <c r="C101" i="1" s="1"/>
  <c r="B102" i="1" s="1"/>
  <c r="C102" i="1" s="1"/>
  <c r="B103" i="1" l="1"/>
  <c r="C103" i="1" s="1"/>
  <c r="B104" i="1" s="1"/>
  <c r="C104" i="1" s="1"/>
  <c r="C109" i="1"/>
  <c r="B110" i="1" s="1"/>
  <c r="B105" i="1" l="1"/>
  <c r="C105" i="1" s="1"/>
  <c r="B106" i="1" s="1"/>
  <c r="C106" i="1" s="1"/>
  <c r="C108" i="1" s="1"/>
  <c r="B123" i="1" s="1"/>
  <c r="B124" i="1"/>
  <c r="C110" i="1"/>
  <c r="B111" i="1" s="1"/>
  <c r="C111" i="1" l="1"/>
  <c r="B112" i="1" s="1"/>
  <c r="C112" i="1" l="1"/>
  <c r="B113" i="1" s="1"/>
  <c r="C113" i="1" l="1"/>
  <c r="B114" i="1" s="1"/>
  <c r="C114" i="1" l="1"/>
  <c r="B115" i="1" s="1"/>
  <c r="C115" i="1" l="1"/>
  <c r="B116" i="1" l="1"/>
  <c r="C116" i="1" s="1"/>
  <c r="B117" i="1" l="1"/>
  <c r="C117" i="1" s="1"/>
  <c r="B118" i="1" s="1"/>
  <c r="C118" i="1" s="1"/>
  <c r="B119" i="1" s="1"/>
  <c r="C119" i="1" s="1"/>
  <c r="B120" i="1" s="1"/>
  <c r="C120" i="1" s="1"/>
  <c r="B121" i="1" s="1"/>
  <c r="C121" i="1" l="1"/>
  <c r="B122" i="1" s="1"/>
  <c r="C122" i="1" l="1"/>
  <c r="C123" i="1" l="1"/>
  <c r="B127" i="1" s="1"/>
  <c r="C124" i="1"/>
  <c r="B125" i="1" s="1"/>
  <c r="C125" i="1" l="1"/>
  <c r="C127" i="1" l="1"/>
  <c r="B129" i="1" l="1"/>
  <c r="C129" i="1" s="1"/>
</calcChain>
</file>

<file path=xl/sharedStrings.xml><?xml version="1.0" encoding="utf-8"?>
<sst xmlns="http://schemas.openxmlformats.org/spreadsheetml/2006/main" count="147" uniqueCount="124">
  <si>
    <t>inicio del proyecto:</t>
  </si>
  <si>
    <t>display sewmana:</t>
  </si>
  <si>
    <t>MANUAL</t>
  </si>
  <si>
    <t>AUTOMATICO</t>
  </si>
  <si>
    <t>Actividades</t>
  </si>
  <si>
    <t>inicio esperado</t>
  </si>
  <si>
    <t>final esperado</t>
  </si>
  <si>
    <t>duracion esperada dias</t>
  </si>
  <si>
    <t>duracion esperada horas</t>
  </si>
  <si>
    <t>inicio real</t>
  </si>
  <si>
    <t>final real</t>
  </si>
  <si>
    <t>duracion real</t>
  </si>
  <si>
    <t>diferencia de dias</t>
  </si>
  <si>
    <t>progreso</t>
  </si>
  <si>
    <t>Descripcion diferencia de tiemp</t>
  </si>
  <si>
    <t>producto esperado</t>
  </si>
  <si>
    <t>Anteproyecto</t>
  </si>
  <si>
    <t>Solicitud del anteproyecto </t>
  </si>
  <si>
    <t>Elaboración de la solicitud de trabajo</t>
  </si>
  <si>
    <t>Encuesta de aceptación</t>
  </si>
  <si>
    <t>Elaboración de la encuesta</t>
  </si>
  <si>
    <t>Junta de validación</t>
  </si>
  <si>
    <t>Distribución de la encuesta</t>
  </si>
  <si>
    <t>Junta de equipo con el director</t>
  </si>
  <si>
    <t>Investigación sobre aplicaciones similares para analizar </t>
  </si>
  <si>
    <t>Elaboración de la idea del anteproyecto</t>
  </si>
  <si>
    <t>-</t>
  </si>
  <si>
    <t>Revisiones</t>
  </si>
  <si>
    <t>Elaboración de la propuesta de trabajo</t>
  </si>
  <si>
    <t>Primera Revisión</t>
  </si>
  <si>
    <t>Correcciones de la primera revisión</t>
  </si>
  <si>
    <t>Segunda revisión</t>
  </si>
  <si>
    <t>Correcciones de la segunda revisión</t>
  </si>
  <si>
    <t>Tercera revisión</t>
  </si>
  <si>
    <t>TT1</t>
  </si>
  <si>
    <t>Planeación</t>
  </si>
  <si>
    <t>Investigación de las metodologías</t>
  </si>
  <si>
    <t>Se escogió la metodología</t>
  </si>
  <si>
    <t>Elaboración del documento referente a las metodologías</t>
  </si>
  <si>
    <t>Elaboración del cronograma</t>
  </si>
  <si>
    <t>Entrega de documentos (metodologia y cronograma)</t>
  </si>
  <si>
    <r>
      <t>Fase de requerimientos y análisis</t>
    </r>
    <r>
      <rPr>
        <sz val="14"/>
        <rFont val="Calibri"/>
        <family val="2"/>
      </rPr>
      <t> </t>
    </r>
  </si>
  <si>
    <t>Levantamiento de requerimientos </t>
  </si>
  <si>
    <t>se inicio despues dado al cambio de fechas contantes de entregas</t>
  </si>
  <si>
    <t>Requerimientos del usuario (junta con cliente)</t>
  </si>
  <si>
    <t>Como funcionara la herramienta </t>
  </si>
  <si>
    <t>Verificación equipo</t>
  </si>
  <si>
    <t>Junta de verificación cliente</t>
  </si>
  <si>
    <t>Correciones y observaciones (desglosar y complementar)</t>
  </si>
  <si>
    <t>Requerimientos del software (equipo)</t>
  </si>
  <si>
    <t>Investigación sobre los diferentes requerimientos</t>
  </si>
  <si>
    <t>Identificar los requerimientos críticos </t>
  </si>
  <si>
    <t>Requerimientos de los modelos </t>
  </si>
  <si>
    <t>Requerimientos de la base de datos </t>
  </si>
  <si>
    <t>Investigacion de las caracteristicas de dispositivos mobiles de gama media alta</t>
  </si>
  <si>
    <t>Corrección y complementación</t>
  </si>
  <si>
    <t>Investigación de las medidas del instituto </t>
  </si>
  <si>
    <t>Solicitar la ubicación de los cubos de los docentes y sus horarios</t>
  </si>
  <si>
    <t>matiz de trazabilidad</t>
  </si>
  <si>
    <t>Plan de riesgos</t>
  </si>
  <si>
    <t>Investigar los tipos de riegos</t>
  </si>
  <si>
    <t>Documentacion y análisis</t>
  </si>
  <si>
    <r>
      <t>Fase de diseño de sistema</t>
    </r>
    <r>
      <rPr>
        <sz val="14"/>
        <rFont val="Calibri"/>
        <family val="2"/>
      </rPr>
      <t> </t>
    </r>
  </si>
  <si>
    <t>Diseño de alto nivel </t>
  </si>
  <si>
    <t>Definir las interacciones externas con el sistema </t>
  </si>
  <si>
    <t>Definir porque medio podremos interactuar </t>
  </si>
  <si>
    <t>Diseñar la arquitectura del sistema </t>
  </si>
  <si>
    <t>Investigar los tipos de diagramas UML</t>
  </si>
  <si>
    <t>Elaboración del UML correspondiente</t>
  </si>
  <si>
    <t>Identificar los objetos principales en el sistema </t>
  </si>
  <si>
    <t>Análisis y entendimiento de las interfaces</t>
  </si>
  <si>
    <t>Desarrollar modelos de diseño</t>
  </si>
  <si>
    <t xml:space="preserve">Especificar interfaces </t>
  </si>
  <si>
    <t>Crear bocetos (no detallados) </t>
  </si>
  <si>
    <t>Mediante un modelo interactivo (como será su uso) </t>
  </si>
  <si>
    <t>Usar modelos abstractos </t>
  </si>
  <si>
    <t>Interfaz de usuario </t>
  </si>
  <si>
    <t>Mostrar las diferentes vistas </t>
  </si>
  <si>
    <t xml:space="preserve">Documentar  </t>
  </si>
  <si>
    <t xml:space="preserve">Interacción entre las interfaces </t>
  </si>
  <si>
    <t>De la base de datos </t>
  </si>
  <si>
    <t>Identificar los elementos </t>
  </si>
  <si>
    <t>apartado web</t>
  </si>
  <si>
    <t>diseñar el apartado web</t>
  </si>
  <si>
    <t>Interacción entre bocetos </t>
  </si>
  <si>
    <t xml:space="preserve">Documentar  </t>
  </si>
  <si>
    <t>Diseño de detalles </t>
  </si>
  <si>
    <t>Definir los detalles de la interfaz </t>
  </si>
  <si>
    <t>Definir los detalles de la base de datos </t>
  </si>
  <si>
    <t>Diagrama del código en base al posible funcionamiento </t>
  </si>
  <si>
    <t>Documentar  </t>
  </si>
  <si>
    <r>
      <t>Exposición de TT1</t>
    </r>
    <r>
      <rPr>
        <sz val="14"/>
        <rFont val="Calibri"/>
        <family val="2"/>
      </rPr>
      <t> </t>
    </r>
  </si>
  <si>
    <t>Elaboración del reporte</t>
  </si>
  <si>
    <t>entrega para validacion</t>
  </si>
  <si>
    <t>Observaciónes</t>
  </si>
  <si>
    <t>entrega final del reporte</t>
  </si>
  <si>
    <t>Elaboración y preparación para la presentación </t>
  </si>
  <si>
    <t>presentación del TT </t>
  </si>
  <si>
    <t>TT2</t>
  </si>
  <si>
    <r>
      <t>Fase de implementación</t>
    </r>
    <r>
      <rPr>
        <sz val="14"/>
        <rFont val="Calibri"/>
        <family val="2"/>
      </rPr>
      <t> </t>
    </r>
  </si>
  <si>
    <t>Seguir en base a los objetivos </t>
  </si>
  <si>
    <t>Modelado </t>
  </si>
  <si>
    <t>Creación del modelo en Blender en base a las dimensiones de la UPIIZ </t>
  </si>
  <si>
    <t>Texturizado del modelo en Blender </t>
  </si>
  <si>
    <t>Exportación a Unity </t>
  </si>
  <si>
    <t>Exportación de los modelos </t>
  </si>
  <si>
    <t>Colocación de los modelos referentes a sus lugares de la UPIIZ </t>
  </si>
  <si>
    <t>Programación de la interacción </t>
  </si>
  <si>
    <t>Creación de la base de datos </t>
  </si>
  <si>
    <t>Implementación de los puntos  </t>
  </si>
  <si>
    <t>Implementar mapeo  </t>
  </si>
  <si>
    <t>Colocar los puntos referentes con sus datos de la base de datos </t>
  </si>
  <si>
    <t>Creación de la línea de seguimiento </t>
  </si>
  <si>
    <t>Calcular la distancia y tiempo estimado </t>
  </si>
  <si>
    <r>
      <t>Fase de pruebas</t>
    </r>
    <r>
      <rPr>
        <sz val="14"/>
        <rFont val="Calibri"/>
        <family val="2"/>
      </rPr>
      <t> </t>
    </r>
  </si>
  <si>
    <t>Pruebas unitarias</t>
  </si>
  <si>
    <t>Pruebas de integración y funcionales</t>
  </si>
  <si>
    <t>Pruebas de aceptación</t>
  </si>
  <si>
    <t>Fase de mantenimiento</t>
  </si>
  <si>
    <t>Hablar con el equipo para ver el mantenimiento a futuro del software</t>
  </si>
  <si>
    <t>Creación del manual</t>
  </si>
  <si>
    <t>Dias inaviles</t>
  </si>
  <si>
    <t>dia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</si>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</sst>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d\,\ dd/mm/yy"/>
    <numFmt numFmtId="166" formatCode="d"/>
  </numFmts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</font>
    <font>
      <sz val="11"/>
      <name val="Calibri"/>
      <family val="2"/>
    </font>
    <font>
      <sz val="11"/>
      <color theme="4"/>
      <name val="Calibri"/>
      <family val="2"/>
      <scheme val="minor"/>
    </font>
    <font>
      <b/>
      <i/>
      <sz val="20"/>
      <name val="Calibri"/>
      <family val="2"/>
    </font>
    <font>
      <b/>
      <i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indent="1"/>
    </xf>
    <xf numFmtId="166" fontId="0" fillId="3" borderId="5" xfId="0" applyNumberFormat="1" applyFill="1" applyBorder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3" borderId="6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165" fontId="0" fillId="0" borderId="8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3"/>
    </xf>
    <xf numFmtId="0" fontId="7" fillId="0" borderId="1" xfId="0" applyFont="1" applyBorder="1" applyAlignment="1">
      <alignment horizontal="left" vertical="center" indent="2"/>
    </xf>
    <xf numFmtId="0" fontId="7" fillId="0" borderId="1" xfId="0" applyFont="1" applyBorder="1" applyAlignment="1">
      <alignment horizontal="left" vertical="center" indent="3"/>
    </xf>
    <xf numFmtId="0" fontId="7" fillId="0" borderId="1" xfId="0" applyFont="1" applyBorder="1" applyAlignment="1">
      <alignment horizontal="left" vertical="center" indent="4"/>
    </xf>
    <xf numFmtId="0" fontId="7" fillId="0" borderId="1" xfId="0" applyFont="1" applyBorder="1" applyAlignment="1">
      <alignment horizontal="left" vertical="center" indent="5"/>
    </xf>
    <xf numFmtId="0" fontId="7" fillId="0" borderId="1" xfId="0" applyFont="1" applyBorder="1" applyAlignment="1">
      <alignment horizontal="left" vertical="center" indent="6"/>
    </xf>
    <xf numFmtId="16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164" fontId="0" fillId="3" borderId="1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 indent="7"/>
    </xf>
    <xf numFmtId="0" fontId="7" fillId="0" borderId="1" xfId="0" applyFont="1" applyBorder="1" applyAlignment="1">
      <alignment horizontal="left" vertical="center" indent="8"/>
    </xf>
    <xf numFmtId="0" fontId="9" fillId="0" borderId="1" xfId="0" applyFont="1" applyBorder="1" applyAlignment="1">
      <alignment horizontal="left" vertical="center" indent="1"/>
    </xf>
    <xf numFmtId="164" fontId="10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indent="2"/>
    </xf>
    <xf numFmtId="164" fontId="7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indent="2"/>
    </xf>
    <xf numFmtId="164" fontId="11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indent="3"/>
    </xf>
    <xf numFmtId="9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12" fillId="5" borderId="1" xfId="0" applyNumberFormat="1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numFmt numFmtId="164" formatCode="dd/mm/yy;@"/>
    </dxf>
    <dxf>
      <font>
        <color rgb="FF9C0006"/>
      </font>
      <fill>
        <patternFill>
          <bgColor rgb="FFFFC7CE"/>
        </patternFill>
      </fill>
    </dxf>
    <dxf>
      <fill>
        <patternFill patternType="darkTrellis">
          <fgColor theme="9" tint="0.39991454817346722"/>
          <bgColor auto="1"/>
        </patternFill>
      </fill>
    </dxf>
    <dxf>
      <fill>
        <patternFill>
          <bgColor rgb="FF7030A0"/>
        </patternFill>
      </fill>
    </dxf>
    <dxf>
      <fill>
        <patternFill patternType="lightVertical">
          <fgColor theme="5" tint="-0.24994659260841701"/>
          <bgColor auto="1"/>
        </patternFill>
      </fill>
    </dxf>
    <dxf>
      <fill>
        <patternFill>
          <bgColor theme="8"/>
        </patternFill>
      </fill>
    </dxf>
    <dxf>
      <fill>
        <patternFill patternType="darkTrellis">
          <fgColor theme="9" tint="0.39991454817346722"/>
          <bgColor auto="1"/>
        </patternFill>
      </fill>
    </dxf>
    <dxf>
      <fill>
        <patternFill patternType="lightGrid">
          <fgColor theme="4"/>
          <bgColor theme="4" tint="0.39994506668294322"/>
        </patternFill>
      </fill>
    </dxf>
    <dxf>
      <fill>
        <patternFill>
          <bgColor rgb="FF7030A0"/>
        </patternFill>
      </fill>
    </dxf>
    <dxf>
      <fill>
        <patternFill patternType="lightVertical">
          <fgColor theme="5" tint="-0.24994659260841701"/>
          <bgColor auto="1"/>
        </patternFill>
      </fill>
    </dxf>
    <dxf>
      <fill>
        <patternFill patternType="darkTrellis">
          <fgColor theme="9" tint="0.39991454817346722"/>
          <bgColor auto="1"/>
        </patternFill>
      </fill>
    </dxf>
    <dxf>
      <fill>
        <patternFill>
          <bgColor rgb="FF7030A0"/>
        </patternFill>
      </fill>
    </dxf>
    <dxf>
      <fill>
        <patternFill patternType="lightVertical">
          <fgColor theme="5" tint="-0.24994659260841701"/>
          <bgColor auto="1"/>
        </patternFill>
      </fill>
    </dxf>
    <dxf>
      <fill>
        <patternFill patternType="darkTrellis">
          <fgColor theme="9" tint="0.39991454817346722"/>
          <bgColor auto="1"/>
        </patternFill>
      </fill>
    </dxf>
    <dxf>
      <fill>
        <patternFill>
          <bgColor rgb="FF7030A0"/>
        </patternFill>
      </fill>
    </dxf>
    <dxf>
      <fill>
        <patternFill patternType="lightVertical">
          <fgColor theme="5" tint="-0.24994659260841701"/>
          <bgColor auto="1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rgb="FF00B050"/>
        </patternFill>
      </fill>
    </dxf>
    <dxf>
      <border>
        <left style="thin">
          <color rgb="FFFF0000"/>
        </left>
        <right style="thin">
          <color rgb="FFFF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croll" dx="22" fmlaLink="$H$4" horiz="1" max="100" page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76200</xdr:rowOff>
        </xdr:from>
        <xdr:to>
          <xdr:col>30</xdr:col>
          <xdr:colOff>104775</xdr:colOff>
          <xdr:row>2</xdr:row>
          <xdr:rowOff>152400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6" totalsRowShown="0">
  <autoFilter ref="A2:B6" xr:uid="{00000000-0009-0000-0100-000001000000}"/>
  <tableColumns count="2">
    <tableColumn id="1" xr3:uid="{00000000-0010-0000-0000-000001000000}" name="dia" dataDxfId="0"/>
    <tableColumn id="2" xr3:uid="{00000000-0010-0000-0000-000002000000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O140"/>
  <sheetViews>
    <sheetView showGridLines="0" tabSelected="1" zoomScale="70" zoomScaleNormal="70" workbookViewId="0">
      <pane ySplit="6" topLeftCell="A9" activePane="bottomLeft" state="frozen"/>
      <selection pane="bottomLeft" activeCell="H16" sqref="H16"/>
    </sheetView>
  </sheetViews>
  <sheetFormatPr defaultColWidth="9.140625" defaultRowHeight="15" outlineLevelRow="1"/>
  <cols>
    <col min="1" max="1" width="75.85546875" style="1" bestFit="1" customWidth="1"/>
    <col min="2" max="2" width="16.85546875" style="1" bestFit="1" customWidth="1"/>
    <col min="3" max="3" width="12" style="1" bestFit="1" customWidth="1"/>
    <col min="4" max="4" width="15.28515625" style="1" customWidth="1"/>
    <col min="5" max="5" width="17.42578125" style="1" bestFit="1" customWidth="1"/>
    <col min="6" max="7" width="9.42578125" style="1" bestFit="1" customWidth="1"/>
    <col min="8" max="8" width="14.28515625" style="1" bestFit="1" customWidth="1"/>
    <col min="9" max="9" width="9.140625" style="36" customWidth="1"/>
    <col min="10" max="10" width="9.85546875" style="1" bestFit="1" customWidth="1"/>
    <col min="11" max="11" width="11.7109375" style="1" customWidth="1"/>
    <col min="12" max="12" width="9.140625" style="1"/>
    <col min="13" max="13" width="3.42578125" style="1" bestFit="1" customWidth="1"/>
    <col min="14" max="14" width="4.28515625" style="1" bestFit="1" customWidth="1"/>
    <col min="15" max="15" width="3.7109375" style="1" bestFit="1" customWidth="1"/>
    <col min="16" max="17" width="3.42578125" style="1" bestFit="1" customWidth="1"/>
    <col min="18" max="18" width="3.5703125" style="1" bestFit="1" customWidth="1"/>
    <col min="19" max="19" width="3.7109375" style="1" bestFit="1" customWidth="1"/>
    <col min="20" max="20" width="3.42578125" style="1" bestFit="1" customWidth="1"/>
    <col min="21" max="21" width="4.28515625" style="1" bestFit="1" customWidth="1"/>
    <col min="22" max="22" width="3.7109375" style="1" bestFit="1" customWidth="1"/>
    <col min="23" max="24" width="3.42578125" style="1" bestFit="1" customWidth="1"/>
    <col min="25" max="25" width="3.5703125" style="1" bestFit="1" customWidth="1"/>
    <col min="26" max="26" width="3.7109375" style="1" bestFit="1" customWidth="1"/>
    <col min="27" max="27" width="3.42578125" style="1" bestFit="1" customWidth="1"/>
    <col min="28" max="28" width="4.28515625" style="1" bestFit="1" customWidth="1"/>
    <col min="29" max="29" width="3.7109375" style="1" bestFit="1" customWidth="1"/>
    <col min="30" max="30" width="3" style="1" bestFit="1" customWidth="1"/>
    <col min="31" max="31" width="2.85546875" style="1" bestFit="1" customWidth="1"/>
    <col min="32" max="32" width="3.5703125" style="1" bestFit="1" customWidth="1"/>
    <col min="33" max="33" width="3.7109375" style="1" bestFit="1" customWidth="1"/>
    <col min="34" max="34" width="3.140625" style="1" bestFit="1" customWidth="1"/>
    <col min="35" max="35" width="4.28515625" style="1" bestFit="1" customWidth="1"/>
    <col min="36" max="36" width="3.7109375" style="1" bestFit="1" customWidth="1"/>
    <col min="37" max="38" width="3.42578125" style="1" bestFit="1" customWidth="1"/>
    <col min="39" max="39" width="3.5703125" style="1" bestFit="1" customWidth="1"/>
    <col min="40" max="40" width="3.7109375" style="1" bestFit="1" customWidth="1"/>
    <col min="41" max="41" width="9.140625" style="30"/>
    <col min="42" max="42" width="11.85546875" style="1" bestFit="1" customWidth="1"/>
    <col min="43" max="16384" width="9.140625" style="1"/>
  </cols>
  <sheetData>
    <row r="3" spans="1:41">
      <c r="C3" s="67" t="s">
        <v>0</v>
      </c>
      <c r="D3" s="68"/>
      <c r="E3" s="15"/>
      <c r="F3" s="15"/>
      <c r="G3" s="15"/>
      <c r="H3" s="13">
        <v>44608</v>
      </c>
    </row>
    <row r="4" spans="1:41">
      <c r="C4" s="67" t="s">
        <v>1</v>
      </c>
      <c r="D4" s="68"/>
      <c r="E4" s="15"/>
      <c r="F4" s="15"/>
      <c r="G4" s="15"/>
      <c r="H4" s="14">
        <v>1</v>
      </c>
      <c r="M4" s="64">
        <f>M5</f>
        <v>44606</v>
      </c>
      <c r="N4" s="65"/>
      <c r="O4" s="65"/>
      <c r="P4" s="65"/>
      <c r="Q4" s="65"/>
      <c r="R4" s="65"/>
      <c r="S4" s="66"/>
      <c r="T4" s="64">
        <f t="shared" ref="T4" si="0">T5</f>
        <v>44613</v>
      </c>
      <c r="U4" s="65"/>
      <c r="V4" s="65"/>
      <c r="W4" s="65"/>
      <c r="X4" s="65"/>
      <c r="Y4" s="65"/>
      <c r="Z4" s="66"/>
      <c r="AA4" s="64">
        <f t="shared" ref="AA4" si="1">AA5</f>
        <v>44620</v>
      </c>
      <c r="AB4" s="65"/>
      <c r="AC4" s="65"/>
      <c r="AD4" s="65"/>
      <c r="AE4" s="65"/>
      <c r="AF4" s="65"/>
      <c r="AG4" s="66"/>
      <c r="AH4" s="64">
        <f>AH5</f>
        <v>44627</v>
      </c>
      <c r="AI4" s="65"/>
      <c r="AJ4" s="65"/>
      <c r="AK4" s="65"/>
      <c r="AL4" s="65"/>
      <c r="AM4" s="65"/>
      <c r="AN4" s="66"/>
    </row>
    <row r="5" spans="1:41">
      <c r="D5" s="1" t="s">
        <v>2</v>
      </c>
      <c r="H5" s="1" t="s">
        <v>3</v>
      </c>
      <c r="M5" s="7">
        <f>$H$3-WEEKDAY(fecha_inicio,3)+(display_semana-1)*7</f>
        <v>44606</v>
      </c>
      <c r="N5" s="8">
        <f>M5+1</f>
        <v>44607</v>
      </c>
      <c r="O5" s="8">
        <f t="shared" ref="O5:AN5" si="2">N5+1</f>
        <v>44608</v>
      </c>
      <c r="P5" s="8">
        <f t="shared" si="2"/>
        <v>44609</v>
      </c>
      <c r="Q5" s="8">
        <f t="shared" si="2"/>
        <v>44610</v>
      </c>
      <c r="R5" s="8">
        <f t="shared" si="2"/>
        <v>44611</v>
      </c>
      <c r="S5" s="9">
        <f t="shared" si="2"/>
        <v>44612</v>
      </c>
      <c r="T5" s="7">
        <f t="shared" si="2"/>
        <v>44613</v>
      </c>
      <c r="U5" s="8">
        <f t="shared" si="2"/>
        <v>44614</v>
      </c>
      <c r="V5" s="8">
        <f t="shared" si="2"/>
        <v>44615</v>
      </c>
      <c r="W5" s="8">
        <f t="shared" si="2"/>
        <v>44616</v>
      </c>
      <c r="X5" s="8">
        <f t="shared" si="2"/>
        <v>44617</v>
      </c>
      <c r="Y5" s="8">
        <f t="shared" si="2"/>
        <v>44618</v>
      </c>
      <c r="Z5" s="9">
        <f t="shared" si="2"/>
        <v>44619</v>
      </c>
      <c r="AA5" s="7">
        <f t="shared" si="2"/>
        <v>44620</v>
      </c>
      <c r="AB5" s="8">
        <f t="shared" si="2"/>
        <v>44621</v>
      </c>
      <c r="AC5" s="8">
        <f t="shared" si="2"/>
        <v>44622</v>
      </c>
      <c r="AD5" s="8">
        <f t="shared" si="2"/>
        <v>44623</v>
      </c>
      <c r="AE5" s="8">
        <f t="shared" si="2"/>
        <v>44624</v>
      </c>
      <c r="AF5" s="8">
        <f t="shared" si="2"/>
        <v>44625</v>
      </c>
      <c r="AG5" s="9">
        <f t="shared" si="2"/>
        <v>44626</v>
      </c>
      <c r="AH5" s="7">
        <f t="shared" si="2"/>
        <v>44627</v>
      </c>
      <c r="AI5" s="8">
        <f t="shared" si="2"/>
        <v>44628</v>
      </c>
      <c r="AJ5" s="8">
        <f t="shared" si="2"/>
        <v>44629</v>
      </c>
      <c r="AK5" s="8">
        <f t="shared" si="2"/>
        <v>44630</v>
      </c>
      <c r="AL5" s="8">
        <f t="shared" si="2"/>
        <v>44631</v>
      </c>
      <c r="AM5" s="8">
        <f t="shared" si="2"/>
        <v>44632</v>
      </c>
      <c r="AN5" s="8">
        <f t="shared" si="2"/>
        <v>44633</v>
      </c>
      <c r="AO5" s="31"/>
    </row>
    <row r="6" spans="1:41" s="54" customFormat="1" ht="45.75">
      <c r="A6" s="49" t="s">
        <v>4</v>
      </c>
      <c r="B6" s="49" t="s">
        <v>5</v>
      </c>
      <c r="C6" s="49" t="s">
        <v>6</v>
      </c>
      <c r="D6" s="49" t="s">
        <v>7</v>
      </c>
      <c r="E6" s="49" t="s">
        <v>8</v>
      </c>
      <c r="F6" s="49" t="s">
        <v>9</v>
      </c>
      <c r="G6" s="49" t="s">
        <v>10</v>
      </c>
      <c r="H6" s="49" t="s">
        <v>11</v>
      </c>
      <c r="I6" s="49" t="s">
        <v>12</v>
      </c>
      <c r="J6" s="49" t="s">
        <v>13</v>
      </c>
      <c r="K6" s="49" t="s">
        <v>14</v>
      </c>
      <c r="L6" s="49" t="s">
        <v>15</v>
      </c>
      <c r="M6" s="50" t="str">
        <f>LEFT(TEXT(M5,"ddd"),2)</f>
        <v>lu</v>
      </c>
      <c r="N6" s="50" t="str">
        <f t="shared" ref="N6:Z6" si="3">LEFT(TEXT(N5,"ddd"),2)</f>
        <v>ma</v>
      </c>
      <c r="O6" s="50" t="str">
        <f t="shared" si="3"/>
        <v>mi</v>
      </c>
      <c r="P6" s="50" t="str">
        <f t="shared" si="3"/>
        <v>ju</v>
      </c>
      <c r="Q6" s="50" t="str">
        <f t="shared" si="3"/>
        <v>vi</v>
      </c>
      <c r="R6" s="50" t="str">
        <f t="shared" si="3"/>
        <v>sá</v>
      </c>
      <c r="S6" s="50" t="str">
        <f t="shared" si="3"/>
        <v>do</v>
      </c>
      <c r="T6" s="50" t="str">
        <f t="shared" si="3"/>
        <v>lu</v>
      </c>
      <c r="U6" s="50" t="str">
        <f t="shared" si="3"/>
        <v>ma</v>
      </c>
      <c r="V6" s="50" t="str">
        <f t="shared" si="3"/>
        <v>mi</v>
      </c>
      <c r="W6" s="50" t="str">
        <f t="shared" si="3"/>
        <v>ju</v>
      </c>
      <c r="X6" s="50" t="str">
        <f t="shared" si="3"/>
        <v>vi</v>
      </c>
      <c r="Y6" s="50" t="str">
        <f t="shared" si="3"/>
        <v>sá</v>
      </c>
      <c r="Z6" s="50" t="str">
        <f t="shared" si="3"/>
        <v>do</v>
      </c>
      <c r="AA6" s="50" t="str">
        <f t="shared" ref="AA6" si="4">LEFT(TEXT(AA5,"ddd"),2)</f>
        <v>lu</v>
      </c>
      <c r="AB6" s="50" t="str">
        <f t="shared" ref="AB6" si="5">LEFT(TEXT(AB5,"ddd"),2)</f>
        <v>ma</v>
      </c>
      <c r="AC6" s="50" t="str">
        <f t="shared" ref="AC6" si="6">LEFT(TEXT(AC5,"ddd"),2)</f>
        <v>mi</v>
      </c>
      <c r="AD6" s="50" t="str">
        <f t="shared" ref="AD6" si="7">LEFT(TEXT(AD5,"ddd"),2)</f>
        <v>ju</v>
      </c>
      <c r="AE6" s="50" t="str">
        <f t="shared" ref="AE6" si="8">LEFT(TEXT(AE5,"ddd"),2)</f>
        <v>vi</v>
      </c>
      <c r="AF6" s="50" t="str">
        <f t="shared" ref="AF6" si="9">LEFT(TEXT(AF5,"ddd"),2)</f>
        <v>sá</v>
      </c>
      <c r="AG6" s="50" t="str">
        <f t="shared" ref="AG6" si="10">LEFT(TEXT(AG5,"ddd"),2)</f>
        <v>do</v>
      </c>
      <c r="AH6" s="51" t="str">
        <f t="shared" ref="AH6" si="11">LEFT(TEXT(AH5,"ddd"),2)</f>
        <v>lu</v>
      </c>
      <c r="AI6" s="51" t="str">
        <f t="shared" ref="AI6" si="12">LEFT(TEXT(AI5,"ddd"),2)</f>
        <v>ma</v>
      </c>
      <c r="AJ6" s="51" t="str">
        <f t="shared" ref="AJ6" si="13">LEFT(TEXT(AJ5,"ddd"),2)</f>
        <v>mi</v>
      </c>
      <c r="AK6" s="51" t="str">
        <f t="shared" ref="AK6" si="14">LEFT(TEXT(AK5,"ddd"),2)</f>
        <v>ju</v>
      </c>
      <c r="AL6" s="51" t="str">
        <f t="shared" ref="AL6:AM6" si="15">LEFT(TEXT(AL5,"ddd"),2)</f>
        <v>vi</v>
      </c>
      <c r="AM6" s="52" t="str">
        <f t="shared" si="15"/>
        <v>sá</v>
      </c>
      <c r="AN6" s="52" t="str">
        <f t="shared" ref="AN6" si="16">LEFT(TEXT(AN5,"ddd"),2)</f>
        <v>do</v>
      </c>
      <c r="AO6" s="53"/>
    </row>
    <row r="7" spans="1:41" ht="21">
      <c r="A7" s="2" t="s">
        <v>16</v>
      </c>
      <c r="B7" s="3">
        <v>44608</v>
      </c>
      <c r="C7" s="32">
        <f t="shared" ref="C7:C25" si="17">IF(OR(B7="-",D7=""),"-",WORKDAY(B7,D7-1))</f>
        <v>44722</v>
      </c>
      <c r="D7" s="12">
        <v>83</v>
      </c>
      <c r="E7" s="12">
        <f t="shared" ref="E7:E11" si="18">D7*(4*2)</f>
        <v>664</v>
      </c>
      <c r="F7" s="3">
        <v>44608</v>
      </c>
      <c r="G7" s="16">
        <v>44722</v>
      </c>
      <c r="H7" s="33">
        <f>IF(F7="","0",NETWORKDAYS(F7,G7))</f>
        <v>83</v>
      </c>
      <c r="I7" s="12">
        <f>D7*(2*2)</f>
        <v>332</v>
      </c>
      <c r="J7" s="10">
        <v>0.1</v>
      </c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1" ht="15.75" outlineLevel="1">
      <c r="A8" s="20" t="s">
        <v>17</v>
      </c>
      <c r="B8" s="3">
        <v>44608</v>
      </c>
      <c r="C8" s="32">
        <f t="shared" si="17"/>
        <v>44614</v>
      </c>
      <c r="D8" s="12">
        <v>5</v>
      </c>
      <c r="E8" s="12">
        <f>D8*(4*2)</f>
        <v>40</v>
      </c>
      <c r="F8" s="3">
        <v>44608</v>
      </c>
      <c r="G8" s="16">
        <v>44614</v>
      </c>
      <c r="H8" s="33">
        <f t="shared" ref="H8:H9" si="19">IF(F8="","0",NETWORKDAYS(F8,G8))</f>
        <v>5</v>
      </c>
      <c r="I8" s="12">
        <f t="shared" ref="I8:I9" si="20">D8*(2*2)</f>
        <v>20</v>
      </c>
      <c r="J8" s="10">
        <v>1</v>
      </c>
      <c r="K8" s="1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1" ht="15.75" outlineLevel="1">
      <c r="A9" s="21" t="s">
        <v>18</v>
      </c>
      <c r="B9" s="3">
        <v>44608</v>
      </c>
      <c r="C9" s="32">
        <f t="shared" si="17"/>
        <v>44609</v>
      </c>
      <c r="D9" s="12">
        <v>2</v>
      </c>
      <c r="E9" s="12">
        <f t="shared" si="18"/>
        <v>16</v>
      </c>
      <c r="F9" s="3">
        <v>44610</v>
      </c>
      <c r="G9" s="16">
        <v>44612</v>
      </c>
      <c r="H9" s="33">
        <f t="shared" si="19"/>
        <v>1</v>
      </c>
      <c r="I9" s="12">
        <f t="shared" si="20"/>
        <v>8</v>
      </c>
      <c r="J9" s="10">
        <v>1</v>
      </c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1" ht="15.75" outlineLevel="1">
      <c r="A10" s="21" t="s">
        <v>19</v>
      </c>
      <c r="B10" s="3">
        <v>44697</v>
      </c>
      <c r="C10" s="32">
        <f>IF(OR(B10="-",D10=""),"-",WORKDAY(B10,D10-1))</f>
        <v>44711</v>
      </c>
      <c r="D10" s="12">
        <v>11</v>
      </c>
      <c r="E10" s="12">
        <f t="shared" si="18"/>
        <v>88</v>
      </c>
      <c r="F10" s="3"/>
      <c r="G10" s="16"/>
      <c r="H10" s="33"/>
      <c r="I10" s="12"/>
      <c r="J10" s="10">
        <v>1</v>
      </c>
      <c r="K10" s="1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1" ht="15.75" outlineLevel="1">
      <c r="A11" s="45" t="s">
        <v>20</v>
      </c>
      <c r="B11" s="3">
        <v>44697</v>
      </c>
      <c r="C11" s="32">
        <f t="shared" si="17"/>
        <v>44700</v>
      </c>
      <c r="D11" s="12">
        <v>4</v>
      </c>
      <c r="E11" s="12">
        <f t="shared" si="18"/>
        <v>32</v>
      </c>
      <c r="F11" s="3"/>
      <c r="G11" s="16"/>
      <c r="H11" s="33"/>
      <c r="I11" s="12"/>
      <c r="J11" s="10">
        <v>1</v>
      </c>
      <c r="K11" s="1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1" ht="15.75" outlineLevel="1">
      <c r="A12" s="45" t="s">
        <v>21</v>
      </c>
      <c r="B12" s="3">
        <f>IF(D12="0","",WORKDAY(C11,1))</f>
        <v>44701</v>
      </c>
      <c r="C12" s="32">
        <f t="shared" si="17"/>
        <v>44701</v>
      </c>
      <c r="D12" s="12">
        <v>1</v>
      </c>
      <c r="E12" s="12">
        <f>D12*(4*2)</f>
        <v>8</v>
      </c>
      <c r="F12" s="46"/>
      <c r="G12" s="5"/>
      <c r="H12" s="47"/>
      <c r="I12" s="4"/>
      <c r="J12" s="10">
        <v>1</v>
      </c>
      <c r="K12" s="1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1" ht="15.75" outlineLevel="1">
      <c r="A13" s="45" t="s">
        <v>22</v>
      </c>
      <c r="B13" s="3">
        <f>IF(D13="0","",WORKDAY(C12,1))</f>
        <v>44704</v>
      </c>
      <c r="C13" s="32">
        <f t="shared" si="17"/>
        <v>44708</v>
      </c>
      <c r="D13" s="12">
        <v>5</v>
      </c>
      <c r="E13" s="12">
        <f>D13*(4*2)</f>
        <v>40</v>
      </c>
      <c r="F13" s="46"/>
      <c r="G13" s="5"/>
      <c r="H13" s="47"/>
      <c r="I13" s="4"/>
      <c r="J13" s="10">
        <v>1</v>
      </c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1" ht="15.75" outlineLevel="1">
      <c r="A14" s="45" t="s">
        <v>23</v>
      </c>
      <c r="B14" s="3">
        <f>IF(D14="0","",WORKDAY(C13,1))</f>
        <v>44711</v>
      </c>
      <c r="C14" s="32">
        <f t="shared" si="17"/>
        <v>44711</v>
      </c>
      <c r="D14" s="12">
        <v>1</v>
      </c>
      <c r="E14" s="12">
        <f>D14*(4*2)</f>
        <v>8</v>
      </c>
      <c r="F14" s="46"/>
      <c r="G14" s="5"/>
      <c r="H14" s="47"/>
      <c r="I14" s="4"/>
      <c r="J14" s="10">
        <v>1</v>
      </c>
      <c r="K14" s="1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1" ht="15.75" outlineLevel="1">
      <c r="A15" s="45" t="s">
        <v>24</v>
      </c>
      <c r="B15" s="3">
        <f>IF(D15="0","",WORKDAY(C14,1))</f>
        <v>44712</v>
      </c>
      <c r="C15" s="32">
        <f t="shared" si="17"/>
        <v>44713</v>
      </c>
      <c r="D15" s="12">
        <v>2</v>
      </c>
      <c r="E15" s="12">
        <f>D15*(4*2)</f>
        <v>16</v>
      </c>
      <c r="F15" s="46"/>
      <c r="G15" s="5"/>
      <c r="H15" s="47"/>
      <c r="I15" s="4"/>
      <c r="J15" s="10">
        <v>1</v>
      </c>
      <c r="K15" s="1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1" ht="15.75" outlineLevel="1">
      <c r="A16" s="21" t="s">
        <v>25</v>
      </c>
      <c r="B16" s="3" t="s">
        <v>26</v>
      </c>
      <c r="C16" s="32" t="str">
        <f t="shared" si="17"/>
        <v>-</v>
      </c>
      <c r="D16" s="48"/>
      <c r="E16" s="12">
        <f t="shared" ref="E16:E26" si="21">D16*(4*2)</f>
        <v>0</v>
      </c>
      <c r="F16" s="3" t="s">
        <v>26</v>
      </c>
      <c r="G16" s="16" t="s">
        <v>26</v>
      </c>
      <c r="H16" s="33" t="str">
        <f>IF(F16="-","0",NETWORKDAYS(F16,G16))</f>
        <v>0</v>
      </c>
      <c r="I16" s="12" t="str">
        <f t="shared" ref="I16:I37" si="22">IF(OR(H16="",D16=""),"-",SUM(H16-D16))</f>
        <v>-</v>
      </c>
      <c r="J16" s="10">
        <v>1</v>
      </c>
      <c r="K16" s="1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5.75" outlineLevel="1">
      <c r="A17" s="21" t="s">
        <v>27</v>
      </c>
      <c r="B17" s="3">
        <v>44609</v>
      </c>
      <c r="C17" s="32">
        <f t="shared" si="17"/>
        <v>44722</v>
      </c>
      <c r="D17" s="12">
        <v>82</v>
      </c>
      <c r="E17" s="12">
        <f t="shared" si="21"/>
        <v>656</v>
      </c>
      <c r="F17" s="3">
        <v>44609</v>
      </c>
      <c r="G17" s="16">
        <v>44723</v>
      </c>
      <c r="H17" s="33">
        <f t="shared" ref="H17:H35" si="23">IF(F17="-","0",NETWORKDAYS(F17,G17))</f>
        <v>82</v>
      </c>
      <c r="I17" s="12">
        <f t="shared" si="22"/>
        <v>0</v>
      </c>
      <c r="J17" s="10">
        <v>1</v>
      </c>
      <c r="K17" s="1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outlineLevel="1">
      <c r="A18" s="19" t="s">
        <v>28</v>
      </c>
      <c r="B18" s="3">
        <v>44609</v>
      </c>
      <c r="C18" s="32">
        <f t="shared" si="17"/>
        <v>44642</v>
      </c>
      <c r="D18" s="12">
        <v>24</v>
      </c>
      <c r="E18" s="12">
        <f t="shared" si="21"/>
        <v>192</v>
      </c>
      <c r="F18" s="3">
        <v>44609</v>
      </c>
      <c r="G18" s="16">
        <v>44642</v>
      </c>
      <c r="H18" s="33">
        <f t="shared" si="23"/>
        <v>24</v>
      </c>
      <c r="I18" s="12">
        <f t="shared" si="22"/>
        <v>0</v>
      </c>
      <c r="J18" s="10">
        <v>1</v>
      </c>
      <c r="K18" s="1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outlineLevel="1">
      <c r="A19" s="19" t="s">
        <v>29</v>
      </c>
      <c r="B19" s="3">
        <v>44642</v>
      </c>
      <c r="C19" s="32">
        <f t="shared" si="17"/>
        <v>44651</v>
      </c>
      <c r="D19" s="12">
        <v>8</v>
      </c>
      <c r="E19" s="12">
        <f t="shared" si="21"/>
        <v>64</v>
      </c>
      <c r="F19" s="3">
        <v>44642</v>
      </c>
      <c r="G19" s="28">
        <v>44651</v>
      </c>
      <c r="H19" s="33">
        <f t="shared" si="23"/>
        <v>8</v>
      </c>
      <c r="I19" s="12">
        <f t="shared" si="22"/>
        <v>0</v>
      </c>
      <c r="J19" s="10">
        <v>1</v>
      </c>
      <c r="K19" s="1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outlineLevel="1">
      <c r="A20" s="22" t="s">
        <v>30</v>
      </c>
      <c r="B20" s="3">
        <v>44651</v>
      </c>
      <c r="C20" s="32">
        <f t="shared" si="17"/>
        <v>44677</v>
      </c>
      <c r="D20" s="12">
        <v>19</v>
      </c>
      <c r="E20" s="12">
        <f t="shared" si="21"/>
        <v>152</v>
      </c>
      <c r="F20" s="3">
        <v>44651</v>
      </c>
      <c r="G20" s="16">
        <v>44677</v>
      </c>
      <c r="H20" s="33">
        <f t="shared" si="23"/>
        <v>19</v>
      </c>
      <c r="I20" s="12">
        <f t="shared" si="22"/>
        <v>0</v>
      </c>
      <c r="J20" s="10">
        <v>1</v>
      </c>
      <c r="K20" s="1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outlineLevel="1">
      <c r="A21" s="19" t="s">
        <v>31</v>
      </c>
      <c r="B21" s="3">
        <v>44678</v>
      </c>
      <c r="C21" s="32">
        <f t="shared" si="17"/>
        <v>44692</v>
      </c>
      <c r="D21" s="12">
        <v>11</v>
      </c>
      <c r="E21" s="12">
        <f t="shared" si="21"/>
        <v>88</v>
      </c>
      <c r="F21" s="3">
        <v>44678</v>
      </c>
      <c r="G21" s="16">
        <v>44692</v>
      </c>
      <c r="H21" s="33">
        <f t="shared" si="23"/>
        <v>11</v>
      </c>
      <c r="I21" s="12">
        <f t="shared" si="22"/>
        <v>0</v>
      </c>
      <c r="J21" s="10">
        <v>1</v>
      </c>
      <c r="K21" s="1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outlineLevel="1">
      <c r="A22" s="22" t="s">
        <v>32</v>
      </c>
      <c r="B22" s="3">
        <v>44692</v>
      </c>
      <c r="C22" s="32">
        <f t="shared" si="17"/>
        <v>44707</v>
      </c>
      <c r="D22" s="12">
        <v>12</v>
      </c>
      <c r="E22" s="12">
        <f t="shared" si="21"/>
        <v>96</v>
      </c>
      <c r="F22" s="3">
        <v>44692</v>
      </c>
      <c r="G22" s="16">
        <v>44707</v>
      </c>
      <c r="H22" s="33">
        <f t="shared" si="23"/>
        <v>12</v>
      </c>
      <c r="I22" s="12">
        <f t="shared" si="22"/>
        <v>0</v>
      </c>
      <c r="J22" s="10">
        <v>1</v>
      </c>
      <c r="K22" s="1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outlineLevel="1">
      <c r="A23" s="19" t="s">
        <v>33</v>
      </c>
      <c r="B23" s="3">
        <v>44707</v>
      </c>
      <c r="C23" s="32">
        <f t="shared" si="17"/>
        <v>44722</v>
      </c>
      <c r="D23" s="12">
        <v>12</v>
      </c>
      <c r="E23" s="12">
        <f t="shared" si="21"/>
        <v>96</v>
      </c>
      <c r="F23" s="3">
        <v>44707</v>
      </c>
      <c r="G23" s="16">
        <v>44723</v>
      </c>
      <c r="H23" s="33">
        <f t="shared" si="23"/>
        <v>12</v>
      </c>
      <c r="I23" s="12">
        <f t="shared" si="22"/>
        <v>0</v>
      </c>
      <c r="J23" s="10">
        <v>1</v>
      </c>
      <c r="K23" s="1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outlineLevel="1">
      <c r="A24" s="29" t="s">
        <v>34</v>
      </c>
      <c r="B24" s="3">
        <v>44788</v>
      </c>
      <c r="C24" s="32">
        <f t="shared" si="17"/>
        <v>44910</v>
      </c>
      <c r="D24" s="12">
        <v>89</v>
      </c>
      <c r="E24" s="12">
        <f t="shared" si="21"/>
        <v>712</v>
      </c>
      <c r="F24" s="3">
        <v>44788</v>
      </c>
      <c r="G24" s="16">
        <v>44910</v>
      </c>
      <c r="H24" s="33">
        <f>IF(F24="-","0",NETWORKDAYS(F24,G24))</f>
        <v>89</v>
      </c>
      <c r="I24" s="12">
        <f>IF(OR(H24="-",D24="1"),"-",SUM(H24-D24))</f>
        <v>0</v>
      </c>
      <c r="J24" s="10">
        <f>AVERAGE(J34,J62,J100)</f>
        <v>0</v>
      </c>
      <c r="K24" s="1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outlineLevel="1">
      <c r="A25" s="34" t="s">
        <v>35</v>
      </c>
      <c r="B25" s="3">
        <v>44788</v>
      </c>
      <c r="C25" s="32">
        <f t="shared" si="17"/>
        <v>44798</v>
      </c>
      <c r="D25" s="12">
        <v>9</v>
      </c>
      <c r="E25" s="12">
        <f t="shared" si="21"/>
        <v>72</v>
      </c>
      <c r="F25" s="3"/>
      <c r="G25" s="16"/>
      <c r="H25" s="33"/>
      <c r="I25" s="12"/>
      <c r="J25" s="10">
        <v>1</v>
      </c>
      <c r="K25" s="1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outlineLevel="1">
      <c r="A26" s="19" t="s">
        <v>36</v>
      </c>
      <c r="B26" s="3">
        <v>44788</v>
      </c>
      <c r="C26" s="32">
        <f t="shared" ref="C26:C49" si="24">IF(OR(B26="-",D26=""),"-",WORKDAY(B26,D26-1))</f>
        <v>44789</v>
      </c>
      <c r="D26" s="12">
        <v>2</v>
      </c>
      <c r="E26" s="12">
        <f t="shared" si="21"/>
        <v>16</v>
      </c>
      <c r="F26" s="16">
        <v>44789</v>
      </c>
      <c r="G26" s="16">
        <v>44789</v>
      </c>
      <c r="H26" s="33">
        <f t="shared" si="23"/>
        <v>1</v>
      </c>
      <c r="I26" s="12">
        <f t="shared" si="22"/>
        <v>-1</v>
      </c>
      <c r="J26" s="10">
        <v>1</v>
      </c>
      <c r="K26" s="1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outlineLevel="1">
      <c r="A27" s="22" t="s">
        <v>23</v>
      </c>
      <c r="B27" s="3">
        <v>44789</v>
      </c>
      <c r="C27" s="32">
        <f t="shared" si="24"/>
        <v>44789</v>
      </c>
      <c r="D27" s="12">
        <v>1</v>
      </c>
      <c r="E27" s="12">
        <v>1</v>
      </c>
      <c r="F27" s="16">
        <v>44789</v>
      </c>
      <c r="G27" s="16">
        <v>44789</v>
      </c>
      <c r="H27" s="33">
        <f t="shared" si="23"/>
        <v>1</v>
      </c>
      <c r="I27" s="12">
        <f t="shared" si="22"/>
        <v>0</v>
      </c>
      <c r="J27" s="10">
        <v>1</v>
      </c>
      <c r="K27" s="1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outlineLevel="1">
      <c r="A28" s="19" t="s">
        <v>37</v>
      </c>
      <c r="B28" s="3">
        <v>44790</v>
      </c>
      <c r="C28" s="32">
        <f t="shared" si="24"/>
        <v>44790</v>
      </c>
      <c r="D28" s="12">
        <v>1</v>
      </c>
      <c r="E28" s="12">
        <f>D28*(4*2)</f>
        <v>8</v>
      </c>
      <c r="F28" s="16">
        <v>44790</v>
      </c>
      <c r="G28" s="16">
        <v>44790</v>
      </c>
      <c r="H28" s="33">
        <f t="shared" si="23"/>
        <v>1</v>
      </c>
      <c r="I28" s="12">
        <f t="shared" si="22"/>
        <v>0</v>
      </c>
      <c r="J28" s="10">
        <v>1</v>
      </c>
      <c r="K28" s="1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outlineLevel="1">
      <c r="A29" s="22" t="s">
        <v>23</v>
      </c>
      <c r="B29" s="3">
        <v>44790</v>
      </c>
      <c r="C29" s="32">
        <f t="shared" si="24"/>
        <v>44790</v>
      </c>
      <c r="D29" s="12">
        <v>1</v>
      </c>
      <c r="E29" s="12">
        <v>1</v>
      </c>
      <c r="F29" s="16">
        <v>44790</v>
      </c>
      <c r="G29" s="16">
        <v>44790</v>
      </c>
      <c r="H29" s="33">
        <f t="shared" si="23"/>
        <v>1</v>
      </c>
      <c r="I29" s="12">
        <f t="shared" si="22"/>
        <v>0</v>
      </c>
      <c r="J29" s="10">
        <v>1</v>
      </c>
      <c r="K29" s="1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outlineLevel="1">
      <c r="A30" s="19" t="s">
        <v>38</v>
      </c>
      <c r="B30" s="3">
        <v>44791</v>
      </c>
      <c r="C30" s="32">
        <f t="shared" si="24"/>
        <v>44798</v>
      </c>
      <c r="D30" s="12">
        <v>6</v>
      </c>
      <c r="E30" s="12">
        <f>D30*(4*2)</f>
        <v>48</v>
      </c>
      <c r="F30" s="16">
        <v>44791</v>
      </c>
      <c r="G30" s="16">
        <v>44799</v>
      </c>
      <c r="H30" s="33">
        <f t="shared" si="23"/>
        <v>7</v>
      </c>
      <c r="I30" s="12">
        <f t="shared" si="22"/>
        <v>1</v>
      </c>
      <c r="J30" s="10">
        <v>0.95</v>
      </c>
      <c r="K30" s="1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outlineLevel="1">
      <c r="A31" s="19" t="s">
        <v>39</v>
      </c>
      <c r="B31" s="3">
        <v>44791</v>
      </c>
      <c r="C31" s="32">
        <f t="shared" si="24"/>
        <v>44798</v>
      </c>
      <c r="D31" s="12">
        <v>6</v>
      </c>
      <c r="E31" s="12">
        <f t="shared" ref="E31" si="25">D31*(4*2)</f>
        <v>48</v>
      </c>
      <c r="F31" s="16">
        <v>44791</v>
      </c>
      <c r="G31" s="16">
        <v>44799</v>
      </c>
      <c r="H31" s="33">
        <f t="shared" si="23"/>
        <v>7</v>
      </c>
      <c r="I31" s="12">
        <f t="shared" si="22"/>
        <v>1</v>
      </c>
      <c r="J31" s="10">
        <v>0.95</v>
      </c>
      <c r="K31" s="1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outlineLevel="1">
      <c r="A32" s="22" t="s">
        <v>23</v>
      </c>
      <c r="B32" s="3">
        <v>44798</v>
      </c>
      <c r="C32" s="32">
        <f t="shared" si="24"/>
        <v>44798</v>
      </c>
      <c r="D32" s="12">
        <v>1</v>
      </c>
      <c r="E32" s="12">
        <v>1</v>
      </c>
      <c r="F32" s="16">
        <v>44798</v>
      </c>
      <c r="G32" s="16">
        <v>44798</v>
      </c>
      <c r="H32" s="33">
        <f t="shared" si="23"/>
        <v>1</v>
      </c>
      <c r="I32" s="12">
        <f t="shared" si="22"/>
        <v>0</v>
      </c>
      <c r="J32" s="10">
        <v>0</v>
      </c>
      <c r="K32" s="1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1" outlineLevel="1">
      <c r="A33" s="22" t="s">
        <v>40</v>
      </c>
      <c r="B33" s="3">
        <v>44802</v>
      </c>
      <c r="C33" s="32">
        <v>44802</v>
      </c>
      <c r="D33" s="12">
        <v>1</v>
      </c>
      <c r="E33" s="12" t="s">
        <v>26</v>
      </c>
      <c r="F33" s="16">
        <v>44803</v>
      </c>
      <c r="G33" s="16">
        <v>44804</v>
      </c>
      <c r="H33" s="33">
        <f t="shared" ref="H33" si="26">IF(F33="-","0",NETWORKDAYS(F33,G33))</f>
        <v>2</v>
      </c>
      <c r="I33" s="12">
        <f t="shared" ref="I33" si="27">IF(OR(H33="",D33=""),"-",SUM(H33-D33))</f>
        <v>1</v>
      </c>
      <c r="J33" s="10">
        <v>1</v>
      </c>
      <c r="K33" s="1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1" ht="21">
      <c r="A34" s="2" t="s">
        <v>41</v>
      </c>
      <c r="B34" s="3">
        <v>44802</v>
      </c>
      <c r="C34" s="32">
        <f t="shared" si="24"/>
        <v>44854</v>
      </c>
      <c r="D34" s="12">
        <v>39</v>
      </c>
      <c r="E34" s="12">
        <f t="shared" ref="E34:E100" si="28">D34*(4*2)</f>
        <v>312</v>
      </c>
      <c r="F34" s="16"/>
      <c r="G34" s="16"/>
      <c r="H34" s="33">
        <f t="shared" si="23"/>
        <v>0</v>
      </c>
      <c r="I34" s="12">
        <f t="shared" si="22"/>
        <v>-39</v>
      </c>
      <c r="J34" s="10">
        <f>AVERAGE(J35,J51:J52,J56)</f>
        <v>0</v>
      </c>
      <c r="K34" s="1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1" outlineLevel="1">
      <c r="A35" s="6" t="s">
        <v>42</v>
      </c>
      <c r="B35" s="3">
        <v>44802</v>
      </c>
      <c r="C35" s="32">
        <f t="shared" si="24"/>
        <v>44825</v>
      </c>
      <c r="D35" s="12">
        <v>18</v>
      </c>
      <c r="E35" s="12">
        <f t="shared" si="28"/>
        <v>144</v>
      </c>
      <c r="F35" s="35">
        <v>31</v>
      </c>
      <c r="G35" s="5"/>
      <c r="H35" s="33" t="str">
        <f>IF(G35="","0",NETWORKDAYS(F35,G35))</f>
        <v>0</v>
      </c>
      <c r="I35" s="12" t="str">
        <f>IF(OR(H35="0",D35="0"),"0",SUM(H35-D35))</f>
        <v>0</v>
      </c>
      <c r="J35" s="10">
        <v>0</v>
      </c>
      <c r="K35" s="10" t="s">
        <v>43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1" outlineLevel="1">
      <c r="A36" s="23" t="s">
        <v>44</v>
      </c>
      <c r="B36" s="3">
        <f>IF(D36="0","",WORKDAY(B35,0))</f>
        <v>44802</v>
      </c>
      <c r="C36" s="32">
        <f>IF(OR(B36="-",D36=""),"-",WORKDAY(B36,D36-1))</f>
        <v>44802</v>
      </c>
      <c r="D36" s="12">
        <v>1</v>
      </c>
      <c r="E36" s="12">
        <f t="shared" si="28"/>
        <v>8</v>
      </c>
      <c r="F36" s="35" t="str">
        <f>IF(G35="","-",WORKDAY(G35,1))</f>
        <v>-</v>
      </c>
      <c r="G36" s="5"/>
      <c r="H36" s="33" t="str">
        <f>IF(OR(F35="-",G36=""),"0",NETWORKDAYS(F36,G36))</f>
        <v>0</v>
      </c>
      <c r="I36" s="12" t="str">
        <f t="shared" ref="I36:I37" si="29">IF(OR(H36="0",D36="0"),"0",SUM(H36-D36))</f>
        <v>0</v>
      </c>
      <c r="J36" s="10">
        <v>0</v>
      </c>
      <c r="K36" s="1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1" outlineLevel="1">
      <c r="A37" s="24" t="s">
        <v>45</v>
      </c>
      <c r="B37" s="3">
        <f>IF(D37="0","",WORKDAY(C36,0))</f>
        <v>44802</v>
      </c>
      <c r="C37" s="32">
        <f t="shared" si="24"/>
        <v>44802</v>
      </c>
      <c r="D37" s="12">
        <v>1</v>
      </c>
      <c r="E37" s="12">
        <f t="shared" si="28"/>
        <v>8</v>
      </c>
      <c r="F37" s="35" t="str">
        <f t="shared" ref="F37:F98" si="30">IF(G36="","",WORKDAY(G36,1))</f>
        <v/>
      </c>
      <c r="G37" s="5"/>
      <c r="H37" s="33" t="str">
        <f t="shared" ref="H37:H112" si="31">IF(OR(F37="-",G37=""),"0",NETWORKDAYS(F37,G37))</f>
        <v>0</v>
      </c>
      <c r="I37" s="12" t="str">
        <f t="shared" si="29"/>
        <v>0</v>
      </c>
      <c r="J37" s="10">
        <v>0</v>
      </c>
      <c r="K37" s="1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1" outlineLevel="1">
      <c r="A38" s="25" t="s">
        <v>46</v>
      </c>
      <c r="B38" s="3">
        <f>IF(D38="0","",WORKDAY(C37,1))</f>
        <v>44803</v>
      </c>
      <c r="C38" s="32">
        <f>IF(OR(B38="-",D38=""),"-",WORKDAY(B38,D38-1))</f>
        <v>44806</v>
      </c>
      <c r="D38" s="12">
        <v>4</v>
      </c>
      <c r="E38" s="12">
        <f t="shared" si="28"/>
        <v>32</v>
      </c>
      <c r="F38" s="35" t="str">
        <f t="shared" si="30"/>
        <v/>
      </c>
      <c r="G38" s="5"/>
      <c r="H38" s="33" t="str">
        <f t="shared" si="31"/>
        <v>0</v>
      </c>
      <c r="I38" s="12" t="str">
        <f t="shared" ref="I38:I43" si="32">IF(OR(H38="0",D38=""),"0",SUM(H38-D38))</f>
        <v>0</v>
      </c>
      <c r="J38" s="10">
        <v>0</v>
      </c>
      <c r="K38" s="1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1" outlineLevel="1">
      <c r="A39" s="25" t="s">
        <v>47</v>
      </c>
      <c r="B39" s="3">
        <v>44805</v>
      </c>
      <c r="C39" s="32">
        <f t="shared" si="24"/>
        <v>44805</v>
      </c>
      <c r="D39" s="12">
        <v>1</v>
      </c>
      <c r="E39" s="12">
        <v>1</v>
      </c>
      <c r="F39" s="35" t="str">
        <f t="shared" si="30"/>
        <v/>
      </c>
      <c r="G39" s="5"/>
      <c r="H39" s="33" t="str">
        <f t="shared" si="31"/>
        <v>0</v>
      </c>
      <c r="I39" s="12" t="str">
        <f t="shared" si="32"/>
        <v>0</v>
      </c>
      <c r="J39" s="10">
        <v>0</v>
      </c>
      <c r="K39" s="1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1" outlineLevel="1">
      <c r="A40" s="25" t="s">
        <v>48</v>
      </c>
      <c r="B40" s="3">
        <f>IF(D40="0","",WORKDAY(C39,1))</f>
        <v>44806</v>
      </c>
      <c r="C40" s="32">
        <f t="shared" si="24"/>
        <v>44811</v>
      </c>
      <c r="D40" s="12">
        <v>4</v>
      </c>
      <c r="E40" s="12">
        <f t="shared" si="28"/>
        <v>32</v>
      </c>
      <c r="F40" s="35" t="str">
        <f t="shared" si="30"/>
        <v/>
      </c>
      <c r="G40" s="5"/>
      <c r="H40" s="33" t="str">
        <f t="shared" si="31"/>
        <v>0</v>
      </c>
      <c r="I40" s="12" t="str">
        <f t="shared" si="32"/>
        <v>0</v>
      </c>
      <c r="J40" s="10">
        <v>0</v>
      </c>
      <c r="K40" s="1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1" outlineLevel="1">
      <c r="A41" s="25" t="s">
        <v>21</v>
      </c>
      <c r="B41" s="3">
        <f>IF(D41="0","",WORKDAY(C40,1))</f>
        <v>44812</v>
      </c>
      <c r="C41" s="32">
        <f t="shared" si="24"/>
        <v>44812</v>
      </c>
      <c r="D41" s="12">
        <v>1</v>
      </c>
      <c r="E41" s="12">
        <v>1</v>
      </c>
      <c r="F41" s="35" t="str">
        <f t="shared" si="30"/>
        <v/>
      </c>
      <c r="G41" s="5"/>
      <c r="H41" s="33" t="str">
        <f t="shared" si="31"/>
        <v>0</v>
      </c>
      <c r="I41" s="12" t="str">
        <f t="shared" si="32"/>
        <v>0</v>
      </c>
      <c r="J41" s="10">
        <v>0</v>
      </c>
      <c r="K41" s="1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1" outlineLevel="1">
      <c r="A42" s="23" t="s">
        <v>49</v>
      </c>
      <c r="B42" s="3">
        <f>IF(D42="0","",WORKDAY(C41,1))</f>
        <v>44813</v>
      </c>
      <c r="C42" s="32">
        <f t="shared" si="24"/>
        <v>44820</v>
      </c>
      <c r="D42" s="12">
        <v>6</v>
      </c>
      <c r="E42" s="12">
        <f t="shared" si="28"/>
        <v>48</v>
      </c>
      <c r="F42" s="35" t="str">
        <f t="shared" si="30"/>
        <v/>
      </c>
      <c r="G42" s="5"/>
      <c r="H42" s="33" t="str">
        <f t="shared" si="31"/>
        <v>0</v>
      </c>
      <c r="I42" s="12" t="str">
        <f t="shared" si="32"/>
        <v>0</v>
      </c>
      <c r="J42" s="10">
        <v>0</v>
      </c>
      <c r="K42" s="1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1" outlineLevel="1">
      <c r="A43" s="23" t="s">
        <v>50</v>
      </c>
      <c r="B43" s="3">
        <f>IF(D43="0","",WORKDAY(C42,0))</f>
        <v>44820</v>
      </c>
      <c r="C43" s="32">
        <f t="shared" si="24"/>
        <v>44848</v>
      </c>
      <c r="D43" s="12">
        <v>21</v>
      </c>
      <c r="E43" s="12">
        <f t="shared" ref="E43:E44" si="33">D43*(4*2)</f>
        <v>168</v>
      </c>
      <c r="F43" s="35" t="str">
        <f t="shared" ref="F43" si="34">IF(G42="","",WORKDAY(G42,1))</f>
        <v/>
      </c>
      <c r="G43" s="5"/>
      <c r="H43" s="33" t="str">
        <f t="shared" ref="H43" si="35">IF(OR(F43="-",G43=""),"0",NETWORKDAYS(F43,G43))</f>
        <v>0</v>
      </c>
      <c r="I43" s="12" t="str">
        <f t="shared" si="32"/>
        <v>0</v>
      </c>
      <c r="J43" s="10">
        <v>0</v>
      </c>
      <c r="K43" s="1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1" outlineLevel="1">
      <c r="A44" s="24" t="s">
        <v>51</v>
      </c>
      <c r="B44" s="3">
        <f>B43</f>
        <v>44820</v>
      </c>
      <c r="C44" s="32">
        <f t="shared" si="24"/>
        <v>44825</v>
      </c>
      <c r="D44" s="12">
        <v>4</v>
      </c>
      <c r="E44" s="12">
        <f t="shared" si="33"/>
        <v>32</v>
      </c>
      <c r="F44" s="35" t="str">
        <f>IF(G41="","",WORKDAY(G41,1))</f>
        <v/>
      </c>
      <c r="G44" s="5"/>
      <c r="H44" s="33" t="str">
        <f t="shared" ref="H44" si="36">IF(OR(F44="-",G44=""),"0",NETWORKDAYS(F44,G44))</f>
        <v>0</v>
      </c>
      <c r="I44" s="12" t="str">
        <f t="shared" ref="I44" si="37">IF(OR(H44="0",D44=""),"0",SUM(H44-D44))</f>
        <v>0</v>
      </c>
      <c r="J44" s="10">
        <v>0</v>
      </c>
      <c r="K44" s="1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1" outlineLevel="1">
      <c r="A45" s="24" t="s">
        <v>52</v>
      </c>
      <c r="B45" s="3">
        <f>B44</f>
        <v>44820</v>
      </c>
      <c r="C45" s="32">
        <f t="shared" si="24"/>
        <v>44820</v>
      </c>
      <c r="D45" s="12">
        <v>1</v>
      </c>
      <c r="E45" s="12">
        <f t="shared" si="28"/>
        <v>8</v>
      </c>
      <c r="F45" s="35" t="str">
        <f>IF(G42="","",WORKDAY(G42,1))</f>
        <v/>
      </c>
      <c r="G45" s="5"/>
      <c r="H45" s="33" t="str">
        <f t="shared" si="31"/>
        <v>0</v>
      </c>
      <c r="I45" s="12" t="str">
        <f t="shared" ref="I45:I50" si="38">IF(OR(H45="0",D45=""),"0",SUM(H45-D45))</f>
        <v>0</v>
      </c>
      <c r="J45" s="10">
        <v>0</v>
      </c>
      <c r="K45" s="1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1" outlineLevel="1">
      <c r="A46" s="24" t="s">
        <v>53</v>
      </c>
      <c r="B46" s="3">
        <f t="shared" ref="B46" si="39">IF(D46="0","",WORKDAY(C45,1))</f>
        <v>44823</v>
      </c>
      <c r="C46" s="32">
        <f t="shared" si="24"/>
        <v>44823</v>
      </c>
      <c r="D46" s="12">
        <f t="shared" ref="D46" si="40">D45</f>
        <v>1</v>
      </c>
      <c r="E46" s="12">
        <f t="shared" si="28"/>
        <v>8</v>
      </c>
      <c r="F46" s="35" t="str">
        <f t="shared" si="30"/>
        <v/>
      </c>
      <c r="G46" s="5"/>
      <c r="H46" s="33" t="str">
        <f t="shared" si="31"/>
        <v>0</v>
      </c>
      <c r="I46" s="12" t="str">
        <f t="shared" si="38"/>
        <v>0</v>
      </c>
      <c r="J46" s="10">
        <v>0</v>
      </c>
      <c r="K46" s="1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1" s="61" customFormat="1" outlineLevel="1">
      <c r="A47" s="57" t="s">
        <v>54</v>
      </c>
      <c r="B47" s="62">
        <v>44825</v>
      </c>
      <c r="C47" s="63">
        <v>44825</v>
      </c>
      <c r="D47" s="12">
        <f>D46</f>
        <v>1</v>
      </c>
      <c r="E47" s="12">
        <f>D47*(4*2)</f>
        <v>8</v>
      </c>
      <c r="F47" s="35" t="str">
        <f t="shared" ref="F47" si="41">IF(G46="","",WORKDAY(G46,1))</f>
        <v/>
      </c>
      <c r="G47" s="5"/>
      <c r="H47" s="33" t="str">
        <f t="shared" ref="H47" si="42">IF(OR(F47="-",G47=""),"0",NETWORKDAYS(F47,G47))</f>
        <v>0</v>
      </c>
      <c r="I47" s="12" t="str">
        <f t="shared" ref="I47" si="43">IF(OR(H47="0",D47=""),"0",SUM(H47-D47))</f>
        <v>0</v>
      </c>
      <c r="J47" s="58">
        <v>0</v>
      </c>
      <c r="K47" s="58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60"/>
    </row>
    <row r="48" spans="1:41" outlineLevel="1">
      <c r="A48" s="55" t="s">
        <v>23</v>
      </c>
      <c r="B48" s="62">
        <v>44826</v>
      </c>
      <c r="C48" s="32">
        <f t="shared" si="24"/>
        <v>44826</v>
      </c>
      <c r="D48" s="12">
        <v>1</v>
      </c>
      <c r="E48" s="12">
        <f t="shared" si="28"/>
        <v>8</v>
      </c>
      <c r="F48" s="35" t="str">
        <f t="shared" si="30"/>
        <v/>
      </c>
      <c r="G48" s="5"/>
      <c r="H48" s="33" t="str">
        <f t="shared" si="31"/>
        <v>0</v>
      </c>
      <c r="I48" s="12" t="str">
        <f t="shared" si="38"/>
        <v>0</v>
      </c>
      <c r="J48" s="10">
        <v>0</v>
      </c>
      <c r="K48" s="1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outlineLevel="1">
      <c r="A49" s="25" t="s">
        <v>55</v>
      </c>
      <c r="B49" s="62">
        <v>44826</v>
      </c>
      <c r="C49" s="32">
        <f t="shared" si="24"/>
        <v>44831</v>
      </c>
      <c r="D49" s="12">
        <v>4</v>
      </c>
      <c r="E49" s="12">
        <f t="shared" si="28"/>
        <v>32</v>
      </c>
      <c r="F49" s="35" t="str">
        <f t="shared" si="30"/>
        <v/>
      </c>
      <c r="G49" s="5"/>
      <c r="H49" s="33" t="str">
        <f t="shared" si="31"/>
        <v>0</v>
      </c>
      <c r="I49" s="12" t="str">
        <f t="shared" si="38"/>
        <v>0</v>
      </c>
      <c r="J49" s="10">
        <v>0</v>
      </c>
      <c r="K49" s="1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outlineLevel="1">
      <c r="A50" s="23" t="s">
        <v>21</v>
      </c>
      <c r="B50" s="62">
        <v>44832</v>
      </c>
      <c r="C50" s="32">
        <f t="shared" ref="C50:C100" si="44">IF(OR(B50="",D50="0"),"-",WORKDAY(B50,D50-1))</f>
        <v>44832</v>
      </c>
      <c r="D50" s="12">
        <v>1</v>
      </c>
      <c r="E50" s="12">
        <v>1</v>
      </c>
      <c r="F50" s="35" t="str">
        <f t="shared" si="30"/>
        <v/>
      </c>
      <c r="G50" s="16"/>
      <c r="H50" s="33" t="str">
        <f t="shared" si="31"/>
        <v>0</v>
      </c>
      <c r="I50" s="12" t="str">
        <f t="shared" si="38"/>
        <v>0</v>
      </c>
      <c r="J50" s="10">
        <v>0</v>
      </c>
      <c r="K50" s="1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outlineLevel="1">
      <c r="A51" s="6" t="s">
        <v>23</v>
      </c>
      <c r="B51" s="62">
        <v>44832</v>
      </c>
      <c r="C51" s="32">
        <f t="shared" si="44"/>
        <v>44832</v>
      </c>
      <c r="D51" s="12">
        <v>1</v>
      </c>
      <c r="E51" s="12">
        <v>1</v>
      </c>
      <c r="F51" s="35" t="str">
        <f t="shared" ref="F51" si="45">IF(G50="","",WORKDAY(G50,1))</f>
        <v/>
      </c>
      <c r="G51" s="16"/>
      <c r="H51" s="33" t="str">
        <f t="shared" ref="H51:H52" si="46">IF(OR(F51="-",G51=""),"0",NETWORKDAYS(F51,G51))</f>
        <v>0</v>
      </c>
      <c r="I51" s="12" t="str">
        <f t="shared" ref="I51:I52" si="47">IF(OR(H51="0",D51=""),"0",SUM(H51-D51))</f>
        <v>0</v>
      </c>
      <c r="J51" s="10">
        <v>0</v>
      </c>
      <c r="K51" s="1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outlineLevel="1">
      <c r="A52" s="6" t="s">
        <v>56</v>
      </c>
      <c r="B52" s="62">
        <v>44833</v>
      </c>
      <c r="C52" s="32">
        <f t="shared" si="44"/>
        <v>44837</v>
      </c>
      <c r="D52" s="12">
        <v>3</v>
      </c>
      <c r="E52" s="12">
        <f t="shared" si="28"/>
        <v>24</v>
      </c>
      <c r="F52" s="35" t="str">
        <f>IF(G51="","",WORKDAY(G51,1))</f>
        <v/>
      </c>
      <c r="G52" s="16"/>
      <c r="H52" s="33" t="str">
        <f t="shared" si="46"/>
        <v>0</v>
      </c>
      <c r="I52" s="12" t="str">
        <f t="shared" si="47"/>
        <v>0</v>
      </c>
      <c r="J52" s="10">
        <v>0</v>
      </c>
      <c r="K52" s="1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outlineLevel="1">
      <c r="A53" s="6" t="s">
        <v>57</v>
      </c>
      <c r="B53" s="62">
        <v>44833</v>
      </c>
      <c r="C53" s="32">
        <f t="shared" si="44"/>
        <v>44837</v>
      </c>
      <c r="D53" s="12">
        <v>3</v>
      </c>
      <c r="E53" s="12">
        <f t="shared" si="28"/>
        <v>24</v>
      </c>
      <c r="F53" s="35" t="str">
        <f>IF(G52="","",WORKDAY(G52,1))</f>
        <v/>
      </c>
      <c r="G53" s="16"/>
      <c r="H53" s="33" t="str">
        <f t="shared" ref="H53" si="48">IF(OR(F53="-",G53=""),"0",NETWORKDAYS(F53,G53))</f>
        <v>0</v>
      </c>
      <c r="I53" s="12" t="str">
        <f t="shared" ref="I53" si="49">IF(OR(H53="0",D53=""),"0",SUM(H53-D53))</f>
        <v>0</v>
      </c>
      <c r="J53" s="10">
        <v>0</v>
      </c>
      <c r="K53" s="1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outlineLevel="1">
      <c r="A54" s="6" t="s">
        <v>58</v>
      </c>
      <c r="B54" s="62">
        <v>44833</v>
      </c>
      <c r="C54" s="32">
        <f t="shared" si="44"/>
        <v>44839</v>
      </c>
      <c r="D54" s="12">
        <v>5</v>
      </c>
      <c r="E54" s="12"/>
      <c r="F54" s="35" t="str">
        <f>IF(G53="","",WORKDAY(G53,1))</f>
        <v/>
      </c>
      <c r="G54" s="16"/>
      <c r="H54" s="33" t="str">
        <f>IF(OR(F54="-",G54=""),"0",NETWORKDAYS(F54,G54))</f>
        <v>0</v>
      </c>
      <c r="I54" s="12" t="str">
        <f>IF(OR(H54="0",D54=""),"0",SUM(H54-D54))</f>
        <v>0</v>
      </c>
      <c r="J54" s="10">
        <v>0</v>
      </c>
      <c r="K54" s="1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outlineLevel="1">
      <c r="A55" s="6" t="s">
        <v>23</v>
      </c>
      <c r="B55" s="62">
        <v>44840</v>
      </c>
      <c r="C55" s="32">
        <f t="shared" si="44"/>
        <v>44840</v>
      </c>
      <c r="D55" s="12">
        <v>1</v>
      </c>
      <c r="E55" s="12">
        <f t="shared" si="28"/>
        <v>8</v>
      </c>
      <c r="F55" s="35" t="str">
        <f>IF(G53="","",WORKDAY(G53,1))</f>
        <v/>
      </c>
      <c r="G55" s="5"/>
      <c r="H55" s="33" t="str">
        <f t="shared" ref="H55:H56" si="50">IF(OR(F55="-",G55=""),"0",NETWORKDAYS(F55,G55))</f>
        <v>0</v>
      </c>
      <c r="I55" s="12" t="str">
        <f t="shared" ref="I55:I56" si="51">IF(OR(H55="0",D55="1"),"0",SUM(H55-D55))</f>
        <v>0</v>
      </c>
      <c r="J55" s="10">
        <v>0</v>
      </c>
      <c r="K55" s="1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outlineLevel="1">
      <c r="A56" s="23" t="s">
        <v>59</v>
      </c>
      <c r="B56" s="62">
        <v>44841</v>
      </c>
      <c r="C56" s="32">
        <f t="shared" si="44"/>
        <v>44841</v>
      </c>
      <c r="D56" s="12">
        <v>1</v>
      </c>
      <c r="E56" s="12">
        <f t="shared" si="28"/>
        <v>8</v>
      </c>
      <c r="F56" s="35" t="str">
        <f>IF(G55="","",WORKDAY(G55,1))</f>
        <v/>
      </c>
      <c r="G56" s="5"/>
      <c r="H56" s="33" t="str">
        <f t="shared" si="50"/>
        <v>0</v>
      </c>
      <c r="I56" s="12" t="str">
        <f t="shared" si="51"/>
        <v>0</v>
      </c>
      <c r="J56" s="10">
        <v>0</v>
      </c>
      <c r="K56" s="1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outlineLevel="1">
      <c r="A57" s="23" t="s">
        <v>60</v>
      </c>
      <c r="B57" s="62">
        <v>44841</v>
      </c>
      <c r="C57" s="32">
        <f t="shared" si="44"/>
        <v>44846</v>
      </c>
      <c r="D57" s="12">
        <v>4</v>
      </c>
      <c r="E57" s="12">
        <f t="shared" ref="E57" si="52">D57*(4*2)</f>
        <v>32</v>
      </c>
      <c r="F57" s="35" t="str">
        <f>IF(G56="","",WORKDAY(G56,1))</f>
        <v/>
      </c>
      <c r="G57" s="5"/>
      <c r="H57" s="33" t="str">
        <f t="shared" ref="H57" si="53">IF(OR(F57="-",G57=""),"0",NETWORKDAYS(F57,G57))</f>
        <v>0</v>
      </c>
      <c r="I57" s="12" t="str">
        <f t="shared" ref="I57" si="54">IF(OR(H57="0",D57="1"),"0",SUM(H57-D57))</f>
        <v>0</v>
      </c>
      <c r="J57" s="10">
        <v>0</v>
      </c>
      <c r="K57" s="1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outlineLevel="1">
      <c r="A58" s="24" t="s">
        <v>61</v>
      </c>
      <c r="B58" s="62">
        <v>44841</v>
      </c>
      <c r="C58" s="32">
        <f t="shared" si="44"/>
        <v>44846</v>
      </c>
      <c r="D58" s="12">
        <v>4</v>
      </c>
      <c r="E58" s="12">
        <f t="shared" si="28"/>
        <v>32</v>
      </c>
      <c r="F58" s="35" t="str">
        <f>IF(G56="","",WORKDAY(G56,1))</f>
        <v/>
      </c>
      <c r="G58" s="5"/>
      <c r="H58" s="33" t="str">
        <f t="shared" si="31"/>
        <v>0</v>
      </c>
      <c r="I58" s="12" t="str">
        <f t="shared" ref="I58:I100" si="55">IF(OR(H58="0",D58="1"),"0",SUM(H58-D58))</f>
        <v>0</v>
      </c>
      <c r="J58" s="10">
        <v>0</v>
      </c>
      <c r="K58" s="1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outlineLevel="1">
      <c r="A59" s="24" t="s">
        <v>23</v>
      </c>
      <c r="B59" s="62">
        <v>44847</v>
      </c>
      <c r="C59" s="32">
        <f t="shared" si="44"/>
        <v>44847</v>
      </c>
      <c r="D59" s="12">
        <v>1</v>
      </c>
      <c r="E59" s="12">
        <f t="shared" ref="E59" si="56">D59*(4*2)</f>
        <v>8</v>
      </c>
      <c r="F59" s="35" t="str">
        <f>IF(G57="","",WORKDAY(G57,1))</f>
        <v/>
      </c>
      <c r="G59" s="5"/>
      <c r="H59" s="33" t="str">
        <f t="shared" ref="H59" si="57">IF(OR(F59="-",G59=""),"0",NETWORKDAYS(F59,G59))</f>
        <v>0</v>
      </c>
      <c r="I59" s="12" t="str">
        <f t="shared" ref="I59" si="58">IF(OR(H59="0",D59="1"),"0",SUM(H59-D59))</f>
        <v>0</v>
      </c>
      <c r="J59" s="10">
        <v>0</v>
      </c>
      <c r="K59" s="1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outlineLevel="1">
      <c r="A60" s="23" t="s">
        <v>55</v>
      </c>
      <c r="B60" s="62">
        <v>44848</v>
      </c>
      <c r="C60" s="32">
        <f t="shared" si="44"/>
        <v>44853</v>
      </c>
      <c r="D60" s="12">
        <v>4</v>
      </c>
      <c r="E60" s="12">
        <f t="shared" ref="E60:E61" si="59">D60*(4*2)</f>
        <v>32</v>
      </c>
      <c r="F60" s="35" t="str">
        <f t="shared" ref="F60:F61" si="60">IF(G57="","",WORKDAY(G57,1))</f>
        <v/>
      </c>
      <c r="G60" s="5"/>
      <c r="H60" s="33" t="str">
        <f t="shared" ref="H60:H61" si="61">IF(OR(F60="-",G60=""),"0",NETWORKDAYS(F60,G60))</f>
        <v>0</v>
      </c>
      <c r="I60" s="12" t="str">
        <f t="shared" ref="I60:I61" si="62">IF(OR(H60="0",D60="1"),"0",SUM(H60-D60))</f>
        <v>0</v>
      </c>
      <c r="J60" s="10">
        <v>0</v>
      </c>
      <c r="K60" s="1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outlineLevel="1">
      <c r="A61" s="24" t="s">
        <v>21</v>
      </c>
      <c r="B61" s="62">
        <v>44854</v>
      </c>
      <c r="C61" s="32">
        <f t="shared" si="44"/>
        <v>44854</v>
      </c>
      <c r="D61" s="12">
        <v>1</v>
      </c>
      <c r="E61" s="12">
        <f t="shared" si="59"/>
        <v>8</v>
      </c>
      <c r="F61" s="35" t="str">
        <f t="shared" si="60"/>
        <v/>
      </c>
      <c r="G61" s="5"/>
      <c r="H61" s="33" t="str">
        <f t="shared" si="61"/>
        <v>0</v>
      </c>
      <c r="I61" s="12" t="str">
        <f t="shared" si="62"/>
        <v>0</v>
      </c>
      <c r="J61" s="10">
        <v>0</v>
      </c>
      <c r="K61" s="1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21">
      <c r="A62" s="2" t="s">
        <v>62</v>
      </c>
      <c r="B62" s="3">
        <f>IF(D62="0","",WORKDAY(C61,0))</f>
        <v>44854</v>
      </c>
      <c r="C62" s="32">
        <f t="shared" si="44"/>
        <v>44881</v>
      </c>
      <c r="D62" s="12">
        <v>20</v>
      </c>
      <c r="E62" s="12">
        <f t="shared" si="28"/>
        <v>160</v>
      </c>
      <c r="F62" s="35" t="str">
        <f t="shared" ref="F62" si="63">IF(G61="","",WORKDAY(G61,1))</f>
        <v/>
      </c>
      <c r="G62" s="5"/>
      <c r="H62" s="33" t="str">
        <f t="shared" ref="H62" si="64">IF(OR(F62="-",G62=""),"0",NETWORKDAYS(F62,G62))</f>
        <v>0</v>
      </c>
      <c r="I62" s="12" t="str">
        <f t="shared" ref="I62" si="65">IF(OR(H62="0",D62="1"),"0",SUM(H62-D62))</f>
        <v>0</v>
      </c>
      <c r="J62" s="10">
        <v>0</v>
      </c>
      <c r="K62" s="1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outlineLevel="1">
      <c r="A63" s="6" t="s">
        <v>63</v>
      </c>
      <c r="B63" s="3">
        <f>B62</f>
        <v>44854</v>
      </c>
      <c r="C63" s="32">
        <f t="shared" si="44"/>
        <v>44854</v>
      </c>
      <c r="D63" s="12">
        <v>1</v>
      </c>
      <c r="E63" s="12">
        <f t="shared" si="28"/>
        <v>8</v>
      </c>
      <c r="F63" s="35" t="str">
        <f t="shared" si="30"/>
        <v/>
      </c>
      <c r="G63" s="5"/>
      <c r="H63" s="33" t="str">
        <f t="shared" si="31"/>
        <v>0</v>
      </c>
      <c r="I63" s="12" t="str">
        <f t="shared" si="55"/>
        <v>0</v>
      </c>
      <c r="J63" s="10">
        <v>0</v>
      </c>
      <c r="K63" s="1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outlineLevel="1">
      <c r="A64" s="23" t="s">
        <v>23</v>
      </c>
      <c r="B64" s="3">
        <f>B63</f>
        <v>44854</v>
      </c>
      <c r="C64" s="32">
        <f t="shared" si="44"/>
        <v>44854</v>
      </c>
      <c r="D64" s="12">
        <v>1</v>
      </c>
      <c r="E64" s="12">
        <f t="shared" si="28"/>
        <v>8</v>
      </c>
      <c r="F64" s="35" t="str">
        <f t="shared" si="30"/>
        <v/>
      </c>
      <c r="G64" s="5"/>
      <c r="H64" s="33" t="str">
        <f t="shared" ref="H64" si="66">IF(OR(F64="-",G64=""),"0",NETWORKDAYS(F64,G64))</f>
        <v>0</v>
      </c>
      <c r="I64" s="12" t="str">
        <f t="shared" ref="I64" si="67">IF(OR(H64="0",D64="1"),"0",SUM(H64-D64))</f>
        <v>0</v>
      </c>
      <c r="J64" s="10">
        <v>0</v>
      </c>
      <c r="K64" s="1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outlineLevel="1">
      <c r="A65" s="24" t="s">
        <v>64</v>
      </c>
      <c r="B65" s="3">
        <f>IF(C64="-","",WORKDAY(C64,0))</f>
        <v>44854</v>
      </c>
      <c r="C65" s="32">
        <f t="shared" si="44"/>
        <v>44854</v>
      </c>
      <c r="D65" s="12">
        <v>1</v>
      </c>
      <c r="E65" s="12">
        <f t="shared" si="28"/>
        <v>8</v>
      </c>
      <c r="F65" s="35" t="str">
        <f>IF(G63="","",WORKDAY(G63,1))</f>
        <v/>
      </c>
      <c r="G65" s="5"/>
      <c r="H65" s="33" t="str">
        <f t="shared" si="31"/>
        <v>0</v>
      </c>
      <c r="I65" s="12" t="str">
        <f t="shared" si="55"/>
        <v>0</v>
      </c>
      <c r="J65" s="10">
        <v>0</v>
      </c>
      <c r="K65" s="1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outlineLevel="1">
      <c r="A66" s="25" t="s">
        <v>65</v>
      </c>
      <c r="B66" s="3">
        <f>IF(C65="-","",WORKDAY(C65,0))</f>
        <v>44854</v>
      </c>
      <c r="C66" s="32">
        <f t="shared" si="44"/>
        <v>44859</v>
      </c>
      <c r="D66" s="12">
        <v>4</v>
      </c>
      <c r="E66" s="12">
        <f t="shared" si="28"/>
        <v>32</v>
      </c>
      <c r="F66" s="35" t="str">
        <f t="shared" si="30"/>
        <v/>
      </c>
      <c r="G66" s="5"/>
      <c r="H66" s="33" t="str">
        <f t="shared" si="31"/>
        <v>0</v>
      </c>
      <c r="I66" s="12" t="str">
        <f t="shared" si="55"/>
        <v>0</v>
      </c>
      <c r="J66" s="10">
        <v>0</v>
      </c>
      <c r="K66" s="1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outlineLevel="1">
      <c r="A67" s="24" t="s">
        <v>66</v>
      </c>
      <c r="B67" s="3">
        <f>B65</f>
        <v>44854</v>
      </c>
      <c r="C67" s="32">
        <f t="shared" si="44"/>
        <v>44854</v>
      </c>
      <c r="D67" s="12">
        <f>D65</f>
        <v>1</v>
      </c>
      <c r="E67" s="12">
        <f t="shared" si="28"/>
        <v>8</v>
      </c>
      <c r="F67" s="35" t="str">
        <f t="shared" si="30"/>
        <v/>
      </c>
      <c r="G67" s="5"/>
      <c r="H67" s="33" t="str">
        <f t="shared" si="31"/>
        <v>0</v>
      </c>
      <c r="I67" s="12" t="str">
        <f t="shared" si="55"/>
        <v>0</v>
      </c>
      <c r="J67" s="10">
        <v>0</v>
      </c>
      <c r="K67" s="1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outlineLevel="1">
      <c r="A68" s="24" t="s">
        <v>67</v>
      </c>
      <c r="B68" s="3">
        <f>IF(D68="0","",WORKDAY(C67,1))</f>
        <v>44855</v>
      </c>
      <c r="C68" s="32">
        <f t="shared" si="44"/>
        <v>44860</v>
      </c>
      <c r="D68" s="12">
        <f>D66</f>
        <v>4</v>
      </c>
      <c r="E68" s="12">
        <f t="shared" ref="E68" si="68">D68*(4*2)</f>
        <v>32</v>
      </c>
      <c r="F68" s="35" t="str">
        <f t="shared" ref="F68" si="69">IF(G67="","",WORKDAY(G67,1))</f>
        <v/>
      </c>
      <c r="G68" s="5"/>
      <c r="H68" s="33" t="str">
        <f t="shared" ref="H68" si="70">IF(OR(F68="-",G68=""),"0",NETWORKDAYS(F68,G68))</f>
        <v>0</v>
      </c>
      <c r="I68" s="12" t="str">
        <f t="shared" ref="I68" si="71">IF(OR(H68="0",D68="1"),"0",SUM(H68-D68))</f>
        <v>0</v>
      </c>
      <c r="J68" s="10">
        <v>0</v>
      </c>
      <c r="K68" s="1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outlineLevel="1">
      <c r="A69" s="25" t="s">
        <v>68</v>
      </c>
      <c r="B69" s="3">
        <f>B68</f>
        <v>44855</v>
      </c>
      <c r="C69" s="32">
        <f t="shared" si="44"/>
        <v>44860</v>
      </c>
      <c r="D69" s="12">
        <f>D68</f>
        <v>4</v>
      </c>
      <c r="E69" s="12">
        <f t="shared" si="28"/>
        <v>32</v>
      </c>
      <c r="F69" s="35" t="str">
        <f>IF(G67="","",WORKDAY(G67,1))</f>
        <v/>
      </c>
      <c r="G69" s="5"/>
      <c r="H69" s="33" t="str">
        <f t="shared" si="31"/>
        <v>0</v>
      </c>
      <c r="I69" s="12" t="str">
        <f t="shared" si="55"/>
        <v>0</v>
      </c>
      <c r="J69" s="10">
        <v>0</v>
      </c>
      <c r="K69" s="1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outlineLevel="1">
      <c r="A70" s="24" t="s">
        <v>69</v>
      </c>
      <c r="B70" s="3">
        <f>B69</f>
        <v>44855</v>
      </c>
      <c r="C70" s="32">
        <f t="shared" si="44"/>
        <v>44860</v>
      </c>
      <c r="D70" s="12">
        <f>D69</f>
        <v>4</v>
      </c>
      <c r="E70" s="12">
        <f t="shared" si="28"/>
        <v>32</v>
      </c>
      <c r="F70" s="35" t="str">
        <f t="shared" si="30"/>
        <v/>
      </c>
      <c r="G70" s="5"/>
      <c r="H70" s="33" t="str">
        <f t="shared" si="31"/>
        <v>0</v>
      </c>
      <c r="I70" s="12" t="str">
        <f t="shared" si="55"/>
        <v>0</v>
      </c>
      <c r="J70" s="10">
        <v>0</v>
      </c>
      <c r="K70" s="1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outlineLevel="1">
      <c r="A71" s="24" t="s">
        <v>23</v>
      </c>
      <c r="B71" s="3">
        <f>IF(D71="0","",WORKDAY(C70,1))</f>
        <v>44861</v>
      </c>
      <c r="C71" s="32">
        <f t="shared" si="44"/>
        <v>44861</v>
      </c>
      <c r="D71" s="12">
        <v>1</v>
      </c>
      <c r="E71" s="12">
        <f t="shared" si="28"/>
        <v>8</v>
      </c>
      <c r="F71" s="35" t="str">
        <f t="shared" si="30"/>
        <v/>
      </c>
      <c r="G71" s="5"/>
      <c r="H71" s="33" t="str">
        <f t="shared" ref="H71" si="72">IF(OR(F71="-",G71=""),"0",NETWORKDAYS(F71,G71))</f>
        <v>0</v>
      </c>
      <c r="I71" s="12" t="str">
        <f t="shared" ref="I71" si="73">IF(OR(H71="0",D71="1"),"0",SUM(H71-D71))</f>
        <v>0</v>
      </c>
      <c r="J71" s="10">
        <v>0</v>
      </c>
      <c r="K71" s="1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outlineLevel="1">
      <c r="A72" s="24" t="s">
        <v>70</v>
      </c>
      <c r="B72" s="3">
        <f>IF(C71="-","",WORKDAY(C71,1))</f>
        <v>44862</v>
      </c>
      <c r="C72" s="32">
        <f t="shared" si="44"/>
        <v>44862</v>
      </c>
      <c r="D72" s="12">
        <v>1</v>
      </c>
      <c r="E72" s="12">
        <f t="shared" si="28"/>
        <v>8</v>
      </c>
      <c r="F72" s="35" t="str">
        <f>IF(G70="","",WORKDAY(G70,1))</f>
        <v/>
      </c>
      <c r="G72" s="5"/>
      <c r="H72" s="33" t="str">
        <f t="shared" si="31"/>
        <v>0</v>
      </c>
      <c r="I72" s="12" t="str">
        <f t="shared" si="55"/>
        <v>0</v>
      </c>
      <c r="J72" s="10">
        <v>0</v>
      </c>
      <c r="K72" s="1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outlineLevel="1">
      <c r="A73" s="24" t="s">
        <v>71</v>
      </c>
      <c r="B73" s="3">
        <f>IF(D73="0","",WORKDAY(C72,0))</f>
        <v>44862</v>
      </c>
      <c r="C73" s="32">
        <f t="shared" si="44"/>
        <v>44868</v>
      </c>
      <c r="D73" s="12">
        <v>5</v>
      </c>
      <c r="E73" s="12">
        <f t="shared" si="28"/>
        <v>40</v>
      </c>
      <c r="F73" s="35" t="str">
        <f>IF(G71="","",WORKDAY(G71,1))</f>
        <v/>
      </c>
      <c r="G73" s="5"/>
      <c r="H73" s="33" t="str">
        <f>IF(OR(F73="-",G73=""),"0",NETWORKDAYS(F73,G73))</f>
        <v>0</v>
      </c>
      <c r="I73" s="12" t="str">
        <f>IF(OR(H73="0",D73="1"),"0",SUM(H73-D73))</f>
        <v>0</v>
      </c>
      <c r="J73" s="10">
        <v>0</v>
      </c>
      <c r="K73" s="1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outlineLevel="1">
      <c r="A74" s="25" t="s">
        <v>72</v>
      </c>
      <c r="B74" s="3">
        <f>B73</f>
        <v>44862</v>
      </c>
      <c r="C74" s="32">
        <f t="shared" si="44"/>
        <v>44868</v>
      </c>
      <c r="D74" s="12">
        <v>5</v>
      </c>
      <c r="E74" s="12">
        <f t="shared" si="28"/>
        <v>40</v>
      </c>
      <c r="F74" s="35" t="str">
        <f>IF(G72="","",WORKDAY(G72,1))</f>
        <v/>
      </c>
      <c r="G74" s="5"/>
      <c r="H74" s="33" t="str">
        <f t="shared" si="31"/>
        <v>0</v>
      </c>
      <c r="I74" s="12" t="str">
        <f t="shared" si="55"/>
        <v>0</v>
      </c>
      <c r="J74" s="10">
        <v>0</v>
      </c>
      <c r="K74" s="1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outlineLevel="1">
      <c r="A75" s="26" t="s">
        <v>73</v>
      </c>
      <c r="B75" s="3">
        <f>B74</f>
        <v>44862</v>
      </c>
      <c r="C75" s="32">
        <f t="shared" si="44"/>
        <v>44868</v>
      </c>
      <c r="D75" s="12">
        <v>5</v>
      </c>
      <c r="E75" s="12">
        <f t="shared" si="28"/>
        <v>40</v>
      </c>
      <c r="F75" s="35" t="str">
        <f t="shared" si="30"/>
        <v/>
      </c>
      <c r="G75" s="5"/>
      <c r="H75" s="33" t="str">
        <f t="shared" si="31"/>
        <v>0</v>
      </c>
      <c r="I75" s="12" t="str">
        <f t="shared" si="55"/>
        <v>0</v>
      </c>
      <c r="J75" s="10">
        <v>0</v>
      </c>
      <c r="K75" s="1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outlineLevel="1">
      <c r="A76" s="27" t="s">
        <v>74</v>
      </c>
      <c r="B76" s="3">
        <f>B75</f>
        <v>44862</v>
      </c>
      <c r="C76" s="32">
        <f t="shared" si="44"/>
        <v>44868</v>
      </c>
      <c r="D76" s="12">
        <v>5</v>
      </c>
      <c r="E76" s="12">
        <f t="shared" si="28"/>
        <v>40</v>
      </c>
      <c r="F76" s="35" t="str">
        <f t="shared" si="30"/>
        <v/>
      </c>
      <c r="G76" s="5"/>
      <c r="H76" s="33" t="str">
        <f t="shared" si="31"/>
        <v>0</v>
      </c>
      <c r="I76" s="12" t="str">
        <f t="shared" si="55"/>
        <v>0</v>
      </c>
      <c r="J76" s="10">
        <v>0</v>
      </c>
      <c r="K76" s="1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outlineLevel="1">
      <c r="A77" s="37" t="s">
        <v>75</v>
      </c>
      <c r="B77" s="3">
        <f>B76</f>
        <v>44862</v>
      </c>
      <c r="C77" s="32">
        <f t="shared" si="44"/>
        <v>44868</v>
      </c>
      <c r="D77" s="12">
        <v>5</v>
      </c>
      <c r="E77" s="12">
        <f t="shared" si="28"/>
        <v>40</v>
      </c>
      <c r="F77" s="35" t="str">
        <f t="shared" si="30"/>
        <v/>
      </c>
      <c r="G77" s="5"/>
      <c r="H77" s="33" t="str">
        <f t="shared" si="31"/>
        <v>0</v>
      </c>
      <c r="I77" s="12" t="str">
        <f t="shared" si="55"/>
        <v>0</v>
      </c>
      <c r="J77" s="10">
        <v>0</v>
      </c>
      <c r="K77" s="1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outlineLevel="1">
      <c r="A78" s="27" t="s">
        <v>76</v>
      </c>
      <c r="B78" s="3">
        <f>B76</f>
        <v>44862</v>
      </c>
      <c r="C78" s="32">
        <f t="shared" si="44"/>
        <v>44868</v>
      </c>
      <c r="D78" s="12">
        <f>D76</f>
        <v>5</v>
      </c>
      <c r="E78" s="12">
        <f t="shared" si="28"/>
        <v>40</v>
      </c>
      <c r="F78" s="35" t="str">
        <f t="shared" si="30"/>
        <v/>
      </c>
      <c r="G78" s="5"/>
      <c r="H78" s="33" t="str">
        <f t="shared" si="31"/>
        <v>0</v>
      </c>
      <c r="I78" s="12" t="str">
        <f t="shared" si="55"/>
        <v>0</v>
      </c>
      <c r="J78" s="10">
        <v>0</v>
      </c>
      <c r="K78" s="1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outlineLevel="1">
      <c r="A79" s="37" t="s">
        <v>77</v>
      </c>
      <c r="B79" s="3">
        <f>B77</f>
        <v>44862</v>
      </c>
      <c r="C79" s="32">
        <f t="shared" si="44"/>
        <v>44868</v>
      </c>
      <c r="D79" s="12">
        <f>D77</f>
        <v>5</v>
      </c>
      <c r="E79" s="12">
        <f t="shared" si="28"/>
        <v>40</v>
      </c>
      <c r="F79" s="35" t="str">
        <f t="shared" si="30"/>
        <v/>
      </c>
      <c r="G79" s="5"/>
      <c r="H79" s="33" t="str">
        <f t="shared" si="31"/>
        <v>0</v>
      </c>
      <c r="I79" s="12" t="str">
        <f t="shared" si="55"/>
        <v>0</v>
      </c>
      <c r="J79" s="10">
        <v>0</v>
      </c>
      <c r="K79" s="1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outlineLevel="1">
      <c r="A80" s="38" t="s">
        <v>78</v>
      </c>
      <c r="B80" s="3">
        <f>B78</f>
        <v>44862</v>
      </c>
      <c r="C80" s="32">
        <f t="shared" si="44"/>
        <v>44868</v>
      </c>
      <c r="D80" s="12">
        <f>D79</f>
        <v>5</v>
      </c>
      <c r="E80" s="12">
        <f t="shared" si="28"/>
        <v>40</v>
      </c>
      <c r="F80" s="35" t="str">
        <f t="shared" si="30"/>
        <v/>
      </c>
      <c r="G80" s="5"/>
      <c r="H80" s="33" t="str">
        <f t="shared" si="31"/>
        <v>0</v>
      </c>
      <c r="I80" s="12" t="str">
        <f t="shared" si="55"/>
        <v>0</v>
      </c>
      <c r="J80" s="10">
        <v>0</v>
      </c>
      <c r="K80" s="10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outlineLevel="1">
      <c r="A81" s="26" t="s">
        <v>79</v>
      </c>
      <c r="B81" s="3">
        <f>B75</f>
        <v>44862</v>
      </c>
      <c r="C81" s="32">
        <f t="shared" si="44"/>
        <v>44868</v>
      </c>
      <c r="D81" s="12">
        <f>D75</f>
        <v>5</v>
      </c>
      <c r="E81" s="12">
        <f t="shared" si="28"/>
        <v>40</v>
      </c>
      <c r="F81" s="35" t="str">
        <f t="shared" si="30"/>
        <v/>
      </c>
      <c r="G81" s="5"/>
      <c r="H81" s="33" t="str">
        <f t="shared" si="31"/>
        <v>0</v>
      </c>
      <c r="I81" s="12" t="str">
        <f t="shared" si="55"/>
        <v>0</v>
      </c>
      <c r="J81" s="10">
        <v>0</v>
      </c>
      <c r="K81" s="1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outlineLevel="1">
      <c r="A82" s="38" t="s">
        <v>78</v>
      </c>
      <c r="B82" s="3">
        <f t="shared" ref="B82:B84" si="74">B76</f>
        <v>44862</v>
      </c>
      <c r="C82" s="32">
        <f t="shared" si="44"/>
        <v>44868</v>
      </c>
      <c r="D82" s="12">
        <f t="shared" ref="D82:D88" si="75">D76</f>
        <v>5</v>
      </c>
      <c r="E82" s="12">
        <f t="shared" si="28"/>
        <v>40</v>
      </c>
      <c r="F82" s="35" t="str">
        <f t="shared" si="30"/>
        <v/>
      </c>
      <c r="G82" s="5"/>
      <c r="H82" s="33" t="str">
        <f t="shared" si="31"/>
        <v>0</v>
      </c>
      <c r="I82" s="12" t="str">
        <f t="shared" si="55"/>
        <v>0</v>
      </c>
      <c r="J82" s="10">
        <v>0</v>
      </c>
      <c r="K82" s="1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outlineLevel="1">
      <c r="A83" s="27" t="s">
        <v>80</v>
      </c>
      <c r="B83" s="3">
        <f t="shared" si="74"/>
        <v>44862</v>
      </c>
      <c r="C83" s="32">
        <f t="shared" si="44"/>
        <v>44868</v>
      </c>
      <c r="D83" s="12">
        <f t="shared" si="75"/>
        <v>5</v>
      </c>
      <c r="E83" s="12">
        <f t="shared" si="28"/>
        <v>40</v>
      </c>
      <c r="F83" s="35" t="str">
        <f t="shared" si="30"/>
        <v/>
      </c>
      <c r="G83" s="5"/>
      <c r="H83" s="33" t="str">
        <f t="shared" si="31"/>
        <v>0</v>
      </c>
      <c r="I83" s="12" t="str">
        <f t="shared" si="55"/>
        <v>0</v>
      </c>
      <c r="J83" s="10">
        <v>0</v>
      </c>
      <c r="K83" s="1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outlineLevel="1">
      <c r="A84" s="37" t="s">
        <v>81</v>
      </c>
      <c r="B84" s="3">
        <f t="shared" si="74"/>
        <v>44862</v>
      </c>
      <c r="C84" s="32">
        <f t="shared" si="44"/>
        <v>44868</v>
      </c>
      <c r="D84" s="12">
        <f t="shared" si="75"/>
        <v>5</v>
      </c>
      <c r="E84" s="12">
        <f t="shared" si="28"/>
        <v>40</v>
      </c>
      <c r="F84" s="35" t="str">
        <f t="shared" si="30"/>
        <v/>
      </c>
      <c r="G84" s="5"/>
      <c r="H84" s="33" t="str">
        <f t="shared" si="31"/>
        <v>0</v>
      </c>
      <c r="I84" s="12" t="str">
        <f t="shared" si="55"/>
        <v>0</v>
      </c>
      <c r="J84" s="10">
        <v>0</v>
      </c>
      <c r="K84" s="1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outlineLevel="1">
      <c r="A85" s="37" t="s">
        <v>78</v>
      </c>
      <c r="B85" s="3">
        <f>B79</f>
        <v>44862</v>
      </c>
      <c r="C85" s="32">
        <f t="shared" si="44"/>
        <v>44868</v>
      </c>
      <c r="D85" s="12">
        <f t="shared" si="75"/>
        <v>5</v>
      </c>
      <c r="E85" s="12">
        <f t="shared" si="28"/>
        <v>40</v>
      </c>
      <c r="F85" s="35" t="str">
        <f t="shared" si="30"/>
        <v/>
      </c>
      <c r="G85" s="5"/>
      <c r="H85" s="33" t="str">
        <f t="shared" si="31"/>
        <v>0</v>
      </c>
      <c r="I85" s="12" t="str">
        <f t="shared" si="55"/>
        <v>0</v>
      </c>
      <c r="J85" s="10">
        <v>0</v>
      </c>
      <c r="K85" s="10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outlineLevel="1">
      <c r="A86" s="27" t="s">
        <v>82</v>
      </c>
      <c r="B86" s="3">
        <f t="shared" ref="B86:B88" si="76">B80</f>
        <v>44862</v>
      </c>
      <c r="C86" s="32">
        <f t="shared" ref="C86:C88" si="77">IF(OR(B86="",D86="0"),"-",WORKDAY(B86,D86-1))</f>
        <v>44868</v>
      </c>
      <c r="D86" s="12">
        <f t="shared" si="75"/>
        <v>5</v>
      </c>
      <c r="E86" s="12">
        <f t="shared" ref="E86:E88" si="78">D86*(4*2)</f>
        <v>40</v>
      </c>
      <c r="F86" s="35" t="str">
        <f t="shared" ref="F86:F88" si="79">IF(G85="","",WORKDAY(G85,1))</f>
        <v/>
      </c>
      <c r="G86" s="5"/>
      <c r="H86" s="33" t="str">
        <f t="shared" ref="H86:H88" si="80">IF(OR(F86="-",G86=""),"0",NETWORKDAYS(F86,G86))</f>
        <v>0</v>
      </c>
      <c r="I86" s="12" t="str">
        <f t="shared" ref="I86:I88" si="81">IF(OR(H86="0",D86="1"),"0",SUM(H86-D86))</f>
        <v>0</v>
      </c>
      <c r="J86" s="10">
        <v>0</v>
      </c>
      <c r="K86" s="10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outlineLevel="1">
      <c r="A87" s="37" t="s">
        <v>83</v>
      </c>
      <c r="B87" s="3">
        <f t="shared" si="76"/>
        <v>44862</v>
      </c>
      <c r="C87" s="32">
        <f t="shared" si="77"/>
        <v>44868</v>
      </c>
      <c r="D87" s="12">
        <f t="shared" si="75"/>
        <v>5</v>
      </c>
      <c r="E87" s="12">
        <f t="shared" si="78"/>
        <v>40</v>
      </c>
      <c r="F87" s="35" t="str">
        <f t="shared" si="79"/>
        <v/>
      </c>
      <c r="G87" s="5"/>
      <c r="H87" s="33" t="str">
        <f t="shared" si="80"/>
        <v>0</v>
      </c>
      <c r="I87" s="12" t="str">
        <f t="shared" si="81"/>
        <v>0</v>
      </c>
      <c r="J87" s="10">
        <v>0</v>
      </c>
      <c r="K87" s="1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outlineLevel="1">
      <c r="A88" s="37" t="s">
        <v>78</v>
      </c>
      <c r="B88" s="3">
        <f t="shared" si="76"/>
        <v>44862</v>
      </c>
      <c r="C88" s="32">
        <f t="shared" si="77"/>
        <v>44868</v>
      </c>
      <c r="D88" s="12">
        <f t="shared" si="75"/>
        <v>5</v>
      </c>
      <c r="E88" s="12">
        <f t="shared" si="78"/>
        <v>40</v>
      </c>
      <c r="F88" s="35" t="str">
        <f t="shared" si="79"/>
        <v/>
      </c>
      <c r="G88" s="5"/>
      <c r="H88" s="33" t="str">
        <f t="shared" si="80"/>
        <v>0</v>
      </c>
      <c r="I88" s="12" t="str">
        <f t="shared" si="81"/>
        <v>0</v>
      </c>
      <c r="J88" s="10">
        <v>0</v>
      </c>
      <c r="K88" s="1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outlineLevel="1">
      <c r="A89" s="27" t="s">
        <v>84</v>
      </c>
      <c r="B89" s="3">
        <f>B80</f>
        <v>44862</v>
      </c>
      <c r="C89" s="32">
        <f t="shared" si="44"/>
        <v>44868</v>
      </c>
      <c r="D89" s="12">
        <f>D80</f>
        <v>5</v>
      </c>
      <c r="E89" s="12">
        <f t="shared" si="28"/>
        <v>40</v>
      </c>
      <c r="F89" s="35" t="str">
        <f>IF(G85="","",WORKDAY(G85,1))</f>
        <v/>
      </c>
      <c r="G89" s="5"/>
      <c r="H89" s="33" t="str">
        <f t="shared" si="31"/>
        <v>0</v>
      </c>
      <c r="I89" s="12" t="str">
        <f t="shared" si="55"/>
        <v>0</v>
      </c>
      <c r="J89" s="10">
        <v>0</v>
      </c>
      <c r="K89" s="1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outlineLevel="1">
      <c r="A90" s="37" t="s">
        <v>85</v>
      </c>
      <c r="B90" s="3">
        <f>B81</f>
        <v>44862</v>
      </c>
      <c r="C90" s="32">
        <f t="shared" si="44"/>
        <v>44867</v>
      </c>
      <c r="D90" s="12">
        <v>4</v>
      </c>
      <c r="E90" s="12">
        <f t="shared" si="28"/>
        <v>32</v>
      </c>
      <c r="F90" s="35" t="str">
        <f t="shared" si="30"/>
        <v/>
      </c>
      <c r="G90" s="5"/>
      <c r="H90" s="33" t="str">
        <f t="shared" si="31"/>
        <v>0</v>
      </c>
      <c r="I90" s="12" t="str">
        <f t="shared" si="55"/>
        <v>0</v>
      </c>
      <c r="J90" s="10">
        <v>0</v>
      </c>
      <c r="K90" s="10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outlineLevel="1">
      <c r="A91" s="23" t="s">
        <v>23</v>
      </c>
      <c r="B91" s="3">
        <f>IF(D91="0","",WORKDAY(C90,1))</f>
        <v>44868</v>
      </c>
      <c r="C91" s="32">
        <f t="shared" si="44"/>
        <v>44868</v>
      </c>
      <c r="D91" s="12">
        <v>1</v>
      </c>
      <c r="E91" s="12">
        <f t="shared" si="28"/>
        <v>8</v>
      </c>
      <c r="F91" s="35" t="str">
        <f>IF(G90="","",WORKDAY(G90,1))</f>
        <v/>
      </c>
      <c r="G91" s="5"/>
      <c r="H91" s="33" t="str">
        <f>IF(OR(F91="-",G91=""),"0",NETWORKDAYS(F91,G91))</f>
        <v>0</v>
      </c>
      <c r="I91" s="12" t="str">
        <f>IF(OR(H91="0",D91="1"),"0",SUM(H91-D91))</f>
        <v>0</v>
      </c>
      <c r="J91" s="10">
        <v>0</v>
      </c>
      <c r="K91" s="1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outlineLevel="1">
      <c r="A92" s="6" t="s">
        <v>86</v>
      </c>
      <c r="B92" s="3">
        <f>IF(C91="-","",WORKDAY(C91,1))</f>
        <v>44869</v>
      </c>
      <c r="C92" s="32">
        <f t="shared" si="44"/>
        <v>44874</v>
      </c>
      <c r="D92" s="12">
        <v>4</v>
      </c>
      <c r="E92" s="12">
        <f t="shared" si="28"/>
        <v>32</v>
      </c>
      <c r="F92" s="35" t="str">
        <f>IF(G90="","",WORKDAY(G90,1))</f>
        <v/>
      </c>
      <c r="G92" s="5"/>
      <c r="H92" s="33" t="str">
        <f t="shared" si="31"/>
        <v>0</v>
      </c>
      <c r="I92" s="12" t="str">
        <f t="shared" si="55"/>
        <v>0</v>
      </c>
      <c r="J92" s="10">
        <v>0</v>
      </c>
      <c r="K92" s="1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outlineLevel="1">
      <c r="A93" s="23" t="s">
        <v>87</v>
      </c>
      <c r="B93" s="3">
        <f>B92</f>
        <v>44869</v>
      </c>
      <c r="C93" s="32">
        <f t="shared" si="44"/>
        <v>44874</v>
      </c>
      <c r="D93" s="12">
        <f>D92</f>
        <v>4</v>
      </c>
      <c r="E93" s="12">
        <f t="shared" si="28"/>
        <v>32</v>
      </c>
      <c r="F93" s="35" t="str">
        <f t="shared" si="30"/>
        <v/>
      </c>
      <c r="G93" s="5"/>
      <c r="H93" s="33" t="str">
        <f t="shared" si="31"/>
        <v>0</v>
      </c>
      <c r="I93" s="12" t="str">
        <f t="shared" si="55"/>
        <v>0</v>
      </c>
      <c r="J93" s="10">
        <v>0</v>
      </c>
      <c r="K93" s="1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outlineLevel="1">
      <c r="A94" s="24" t="s">
        <v>85</v>
      </c>
      <c r="B94" s="3">
        <f t="shared" ref="B94:B98" si="82">B93</f>
        <v>44869</v>
      </c>
      <c r="C94" s="32">
        <f t="shared" si="44"/>
        <v>44874</v>
      </c>
      <c r="D94" s="12">
        <f t="shared" ref="D94:D96" si="83">D93</f>
        <v>4</v>
      </c>
      <c r="E94" s="12">
        <f t="shared" si="28"/>
        <v>32</v>
      </c>
      <c r="F94" s="35" t="str">
        <f t="shared" si="30"/>
        <v/>
      </c>
      <c r="G94" s="5"/>
      <c r="H94" s="33" t="str">
        <f t="shared" si="31"/>
        <v>0</v>
      </c>
      <c r="I94" s="12" t="str">
        <f t="shared" si="55"/>
        <v>0</v>
      </c>
      <c r="J94" s="10">
        <v>0</v>
      </c>
      <c r="K94" s="1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outlineLevel="1">
      <c r="A95" s="23" t="s">
        <v>88</v>
      </c>
      <c r="B95" s="3">
        <f t="shared" si="82"/>
        <v>44869</v>
      </c>
      <c r="C95" s="32">
        <f t="shared" si="44"/>
        <v>44874</v>
      </c>
      <c r="D95" s="12">
        <f t="shared" si="83"/>
        <v>4</v>
      </c>
      <c r="E95" s="12">
        <f t="shared" si="28"/>
        <v>32</v>
      </c>
      <c r="F95" s="35" t="str">
        <f t="shared" si="30"/>
        <v/>
      </c>
      <c r="G95" s="5"/>
      <c r="H95" s="33" t="str">
        <f t="shared" si="31"/>
        <v>0</v>
      </c>
      <c r="I95" s="12" t="str">
        <f t="shared" si="55"/>
        <v>0</v>
      </c>
      <c r="J95" s="10">
        <v>0</v>
      </c>
      <c r="K95" s="1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outlineLevel="1">
      <c r="A96" s="24" t="s">
        <v>85</v>
      </c>
      <c r="B96" s="3">
        <f t="shared" si="82"/>
        <v>44869</v>
      </c>
      <c r="C96" s="32">
        <f t="shared" si="44"/>
        <v>44874</v>
      </c>
      <c r="D96" s="12">
        <f t="shared" si="83"/>
        <v>4</v>
      </c>
      <c r="E96" s="12">
        <f t="shared" si="28"/>
        <v>32</v>
      </c>
      <c r="F96" s="35" t="str">
        <f t="shared" si="30"/>
        <v/>
      </c>
      <c r="G96" s="5"/>
      <c r="H96" s="33" t="str">
        <f t="shared" si="31"/>
        <v>0</v>
      </c>
      <c r="I96" s="12" t="str">
        <f t="shared" si="55"/>
        <v>0</v>
      </c>
      <c r="J96" s="10">
        <v>0</v>
      </c>
      <c r="K96" s="1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1" outlineLevel="1">
      <c r="A97" s="23" t="s">
        <v>89</v>
      </c>
      <c r="B97" s="3">
        <f t="shared" si="82"/>
        <v>44869</v>
      </c>
      <c r="C97" s="32">
        <f t="shared" si="44"/>
        <v>44874</v>
      </c>
      <c r="D97" s="12">
        <f>D96</f>
        <v>4</v>
      </c>
      <c r="E97" s="12">
        <f t="shared" si="28"/>
        <v>32</v>
      </c>
      <c r="F97" s="35" t="str">
        <f t="shared" si="30"/>
        <v/>
      </c>
      <c r="G97" s="5"/>
      <c r="H97" s="33" t="str">
        <f t="shared" si="31"/>
        <v>0</v>
      </c>
      <c r="I97" s="12" t="str">
        <f t="shared" si="55"/>
        <v>0</v>
      </c>
      <c r="J97" s="10">
        <v>0</v>
      </c>
      <c r="K97" s="1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1" outlineLevel="1">
      <c r="A98" s="24" t="s">
        <v>90</v>
      </c>
      <c r="B98" s="3">
        <f t="shared" si="82"/>
        <v>44869</v>
      </c>
      <c r="C98" s="32">
        <f t="shared" si="44"/>
        <v>44874</v>
      </c>
      <c r="D98" s="12">
        <v>4</v>
      </c>
      <c r="E98" s="12">
        <f t="shared" si="28"/>
        <v>32</v>
      </c>
      <c r="F98" s="35" t="str">
        <f t="shared" si="30"/>
        <v/>
      </c>
      <c r="G98" s="5"/>
      <c r="H98" s="33" t="str">
        <f t="shared" si="31"/>
        <v>0</v>
      </c>
      <c r="I98" s="12" t="str">
        <f t="shared" si="55"/>
        <v>0</v>
      </c>
      <c r="J98" s="10">
        <v>0</v>
      </c>
      <c r="K98" s="1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1" outlineLevel="1">
      <c r="A99" s="24" t="s">
        <v>23</v>
      </c>
      <c r="B99" s="3">
        <f>IF(D99="0","",WORKDAY(C98,1))</f>
        <v>44875</v>
      </c>
      <c r="C99" s="32">
        <f t="shared" si="44"/>
        <v>44875</v>
      </c>
      <c r="D99" s="12">
        <v>1</v>
      </c>
      <c r="E99" s="12">
        <f t="shared" si="28"/>
        <v>8</v>
      </c>
      <c r="F99" s="35" t="str">
        <f t="shared" ref="F99" si="84">IF(G98="","",WORKDAY(G98,1))</f>
        <v/>
      </c>
      <c r="G99" s="5"/>
      <c r="H99" s="33" t="str">
        <f t="shared" ref="H99" si="85">IF(OR(F99="-",G99=""),"0",NETWORKDAYS(F99,G99))</f>
        <v>0</v>
      </c>
      <c r="I99" s="12" t="str">
        <f t="shared" ref="I99" si="86">IF(OR(H99="0",D99="1"),"0",SUM(H99-D99))</f>
        <v>0</v>
      </c>
      <c r="J99" s="10">
        <v>0</v>
      </c>
      <c r="K99" s="1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1" ht="21">
      <c r="A100" s="2" t="s">
        <v>91</v>
      </c>
      <c r="B100" s="3">
        <f>IF(D100="-","",WORKDAY(C99,1))</f>
        <v>44876</v>
      </c>
      <c r="C100" s="32">
        <f t="shared" si="44"/>
        <v>44901</v>
      </c>
      <c r="D100" s="12">
        <v>18</v>
      </c>
      <c r="E100" s="12">
        <f t="shared" si="28"/>
        <v>144</v>
      </c>
      <c r="F100" s="35" t="str">
        <f>IF(G98="","",WORKDAY(G98,1))</f>
        <v/>
      </c>
      <c r="G100" s="5"/>
      <c r="H100" s="33" t="str">
        <f t="shared" si="31"/>
        <v>0</v>
      </c>
      <c r="I100" s="12" t="str">
        <f t="shared" si="55"/>
        <v>0</v>
      </c>
      <c r="J100" s="10">
        <v>0</v>
      </c>
      <c r="K100" s="1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1">
      <c r="A101" s="6" t="s">
        <v>92</v>
      </c>
      <c r="B101" s="3">
        <f>IF(D101="-","",WORKDAY(B100,1))</f>
        <v>44879</v>
      </c>
      <c r="C101" s="32">
        <f t="shared" ref="C101" si="87">IF(OR(B101="",D101="0"),"-",WORKDAY(B101,D101-1))</f>
        <v>44883</v>
      </c>
      <c r="D101" s="12">
        <v>5</v>
      </c>
      <c r="E101" s="12">
        <f t="shared" ref="E101" si="88">D101*(4*2)</f>
        <v>40</v>
      </c>
      <c r="F101" s="35" t="str">
        <f>IF(G99="","",WORKDAY(G99,1))</f>
        <v/>
      </c>
      <c r="G101" s="5"/>
      <c r="H101" s="33" t="str">
        <f t="shared" ref="H101" si="89">IF(OR(F101="-",G101=""),"0",NETWORKDAYS(F101,G101))</f>
        <v>0</v>
      </c>
      <c r="I101" s="12" t="str">
        <f t="shared" ref="I101" si="90">IF(OR(H101="0",D101="1"),"0",SUM(H101-D101))</f>
        <v>0</v>
      </c>
      <c r="J101" s="10">
        <v>0</v>
      </c>
      <c r="K101" s="1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1" outlineLevel="1">
      <c r="A102" s="24" t="s">
        <v>93</v>
      </c>
      <c r="B102" s="3">
        <f>IF(D102="-","",WORKDAY(C101,1))</f>
        <v>44886</v>
      </c>
      <c r="C102" s="32">
        <f>IF(OR(B102="",D102="0"),"-",WORKDAY(B102,D102-1))</f>
        <v>44886</v>
      </c>
      <c r="D102" s="12">
        <v>1</v>
      </c>
      <c r="E102" s="12">
        <f t="shared" ref="E102:E129" si="91">D102*(4*2)</f>
        <v>8</v>
      </c>
      <c r="F102" s="35"/>
      <c r="G102" s="5"/>
      <c r="H102" s="33" t="str">
        <f>IF(OR(F102="-",G102=""),"0",NETWORKDAYS(F102,G102))</f>
        <v>0</v>
      </c>
      <c r="I102" s="12" t="str">
        <f t="shared" ref="I102:I129" si="92">IF(OR(H102="0",D102=""),"0",SUM(H102-D102))</f>
        <v>0</v>
      </c>
      <c r="J102" s="10">
        <v>0</v>
      </c>
      <c r="K102" s="1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1" outlineLevel="1">
      <c r="A103" s="24" t="s">
        <v>94</v>
      </c>
      <c r="B103" s="3">
        <f>IF(D103="-","",WORKDAY(C102,1))</f>
        <v>44887</v>
      </c>
      <c r="C103" s="32">
        <f>IF(OR(B103="",D103="0"),"-",WORKDAY(B103,D103-1))</f>
        <v>44890</v>
      </c>
      <c r="D103" s="12">
        <v>4</v>
      </c>
      <c r="E103" s="12">
        <f t="shared" ref="E103" si="93">D103*(4*2)</f>
        <v>32</v>
      </c>
      <c r="F103" s="35"/>
      <c r="G103" s="5"/>
      <c r="H103" s="33" t="str">
        <f>IF(OR(F103="-",G103=""),"0",NETWORKDAYS(F103,G103))</f>
        <v>0</v>
      </c>
      <c r="I103" s="12" t="str">
        <f t="shared" ref="I103" si="94">IF(OR(H103="0",D103=""),"0",SUM(H103-D103))</f>
        <v>0</v>
      </c>
      <c r="J103" s="10">
        <v>0</v>
      </c>
      <c r="K103" s="1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1" outlineLevel="1">
      <c r="A104" s="24" t="s">
        <v>95</v>
      </c>
      <c r="B104" s="3">
        <f>IF(D104="-","",WORKDAY(C103,1))</f>
        <v>44893</v>
      </c>
      <c r="C104" s="32">
        <f>IF(OR(B104="",D104="0"),"-",WORKDAY(B104,D104-1))</f>
        <v>44893</v>
      </c>
      <c r="D104" s="12">
        <v>1</v>
      </c>
      <c r="E104" s="12">
        <f t="shared" ref="E104" si="95">D104*(4*2)</f>
        <v>8</v>
      </c>
      <c r="F104" s="35"/>
      <c r="G104" s="5"/>
      <c r="H104" s="33" t="str">
        <f>IF(OR(F104="-",G104=""),"0",NETWORKDAYS(F104,G104))</f>
        <v>0</v>
      </c>
      <c r="I104" s="12" t="str">
        <f t="shared" ref="I104" si="96">IF(OR(H104="0",D104=""),"0",SUM(H104-D104))</f>
        <v>0</v>
      </c>
      <c r="J104" s="10">
        <v>0</v>
      </c>
      <c r="K104" s="1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1" outlineLevel="1">
      <c r="A105" s="6" t="s">
        <v>96</v>
      </c>
      <c r="B105" s="3">
        <f>IF(D105="-","",WORKDAY(C104,0))</f>
        <v>44893</v>
      </c>
      <c r="C105" s="32">
        <f>IF(OR(B105="",D105="0"),"-",WORKDAY(B105,D105))</f>
        <v>44900</v>
      </c>
      <c r="D105" s="12">
        <v>5</v>
      </c>
      <c r="E105" s="12">
        <f t="shared" si="91"/>
        <v>40</v>
      </c>
      <c r="F105" s="35" t="str">
        <f>IF(G102="","",SUM(G102+1))</f>
        <v/>
      </c>
      <c r="G105" s="5"/>
      <c r="H105" s="33" t="str">
        <f>IF(OR(F105="-",G105=""),"0",NETWORKDAYS(F105,G105))</f>
        <v>0</v>
      </c>
      <c r="I105" s="12" t="str">
        <f t="shared" ref="I105" si="97">IF(OR(H105="0",D105=""),"0",SUM(H105-D105))</f>
        <v>0</v>
      </c>
      <c r="J105" s="10">
        <v>0</v>
      </c>
      <c r="K105" s="1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1" outlineLevel="1">
      <c r="A106" s="6" t="s">
        <v>97</v>
      </c>
      <c r="B106" s="3">
        <f t="shared" ref="B105:B106" si="98">IF(D106="-","",WORKDAY(C105,1))</f>
        <v>44901</v>
      </c>
      <c r="C106" s="32">
        <f>IF(OR(B106="",D106="0"),"-",WORKDAY(B106,D106-1))</f>
        <v>44901</v>
      </c>
      <c r="D106" s="12">
        <v>1</v>
      </c>
      <c r="E106" s="12">
        <f>D106*(1*2)</f>
        <v>2</v>
      </c>
      <c r="F106" s="35" t="str">
        <f t="shared" ref="F106" si="99">IF(G105="","",SUM(G105+1))</f>
        <v/>
      </c>
      <c r="G106" s="5"/>
      <c r="H106" s="33" t="str">
        <f t="shared" si="31"/>
        <v>0</v>
      </c>
      <c r="I106" s="12" t="str">
        <f t="shared" si="92"/>
        <v>0</v>
      </c>
      <c r="J106" s="10">
        <v>0</v>
      </c>
      <c r="K106" s="1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1" s="44" customFormat="1" ht="26.25">
      <c r="A107" s="39" t="s">
        <v>98</v>
      </c>
      <c r="B107" s="56">
        <v>44956</v>
      </c>
      <c r="C107" s="40"/>
      <c r="D107" s="41"/>
      <c r="E107" s="12">
        <f t="shared" si="91"/>
        <v>0</v>
      </c>
      <c r="F107" s="35">
        <v>44956</v>
      </c>
      <c r="G107" s="5"/>
      <c r="H107" s="33" t="str">
        <f t="shared" ref="H107" si="100">IF(OR(F107="-",G107=""),"0",NETWORKDAYS(F107,G107))</f>
        <v>0</v>
      </c>
      <c r="I107" s="12" t="str">
        <f t="shared" ref="I107" si="101">IF(OR(H107="0",D107=""),"0",SUM(H107-D107))</f>
        <v>0</v>
      </c>
      <c r="J107" s="10">
        <v>0</v>
      </c>
      <c r="K107" s="10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3"/>
    </row>
    <row r="108" spans="1:41" ht="21">
      <c r="A108" s="2" t="s">
        <v>99</v>
      </c>
      <c r="B108" s="3">
        <v>44956</v>
      </c>
      <c r="C108" s="32">
        <f t="shared" ref="C108:C129" si="102">IF(OR(B108="",D108="0"),"-",WORKDAY(B108,D108-1))</f>
        <v>45037</v>
      </c>
      <c r="D108" s="12">
        <v>60</v>
      </c>
      <c r="E108" s="12">
        <f t="shared" si="91"/>
        <v>480</v>
      </c>
      <c r="F108" s="35"/>
      <c r="G108" s="5"/>
      <c r="H108" s="33" t="str">
        <f t="shared" si="31"/>
        <v>0</v>
      </c>
      <c r="I108" s="12" t="str">
        <f t="shared" si="92"/>
        <v>0</v>
      </c>
      <c r="J108" s="10">
        <v>0</v>
      </c>
      <c r="K108" s="10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1" outlineLevel="1">
      <c r="A109" s="6" t="s">
        <v>100</v>
      </c>
      <c r="B109" s="3">
        <f>IF(D109="0","-",WORKDAY(B108,1))</f>
        <v>44957</v>
      </c>
      <c r="C109" s="32">
        <f t="shared" si="102"/>
        <v>44963</v>
      </c>
      <c r="D109" s="12">
        <v>5</v>
      </c>
      <c r="E109" s="12">
        <f t="shared" si="91"/>
        <v>40</v>
      </c>
      <c r="F109" s="35"/>
      <c r="G109" s="5"/>
      <c r="H109" s="33" t="str">
        <f t="shared" si="31"/>
        <v>0</v>
      </c>
      <c r="I109" s="12" t="str">
        <f t="shared" si="92"/>
        <v>0</v>
      </c>
      <c r="J109" s="10">
        <v>0</v>
      </c>
      <c r="K109" s="10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1" outlineLevel="1">
      <c r="A110" s="6" t="s">
        <v>101</v>
      </c>
      <c r="B110" s="3">
        <f t="shared" ref="B110:B122" si="103">IF(D110="0","-",WORKDAY(C109,0))</f>
        <v>44963</v>
      </c>
      <c r="C110" s="32">
        <f t="shared" si="102"/>
        <v>44965</v>
      </c>
      <c r="D110" s="12">
        <v>3</v>
      </c>
      <c r="E110" s="12">
        <f t="shared" si="91"/>
        <v>24</v>
      </c>
      <c r="F110" s="35"/>
      <c r="G110" s="5"/>
      <c r="H110" s="33" t="str">
        <f t="shared" si="31"/>
        <v>0</v>
      </c>
      <c r="I110" s="12" t="str">
        <f t="shared" si="92"/>
        <v>0</v>
      </c>
      <c r="J110" s="10">
        <v>0</v>
      </c>
      <c r="K110" s="10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1" outlineLevel="1">
      <c r="A111" s="23" t="s">
        <v>102</v>
      </c>
      <c r="B111" s="3">
        <f t="shared" si="103"/>
        <v>44965</v>
      </c>
      <c r="C111" s="32">
        <f t="shared" si="102"/>
        <v>44973</v>
      </c>
      <c r="D111" s="12">
        <v>7</v>
      </c>
      <c r="E111" s="12">
        <f t="shared" si="91"/>
        <v>56</v>
      </c>
      <c r="F111" s="35"/>
      <c r="G111" s="5"/>
      <c r="H111" s="33" t="str">
        <f t="shared" si="31"/>
        <v>0</v>
      </c>
      <c r="I111" s="12" t="str">
        <f t="shared" si="92"/>
        <v>0</v>
      </c>
      <c r="J111" s="10">
        <v>0</v>
      </c>
      <c r="K111" s="10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1" outlineLevel="1">
      <c r="A112" s="23" t="s">
        <v>103</v>
      </c>
      <c r="B112" s="3">
        <f t="shared" si="103"/>
        <v>44973</v>
      </c>
      <c r="C112" s="32">
        <f t="shared" si="102"/>
        <v>44981</v>
      </c>
      <c r="D112" s="12">
        <v>7</v>
      </c>
      <c r="E112" s="12">
        <f t="shared" si="91"/>
        <v>56</v>
      </c>
      <c r="F112" s="35"/>
      <c r="G112" s="5"/>
      <c r="H112" s="33" t="str">
        <f t="shared" si="31"/>
        <v>0</v>
      </c>
      <c r="I112" s="12" t="str">
        <f t="shared" si="92"/>
        <v>0</v>
      </c>
      <c r="J112" s="10">
        <v>0</v>
      </c>
      <c r="K112" s="10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outlineLevel="1">
      <c r="A113" s="6" t="s">
        <v>104</v>
      </c>
      <c r="B113" s="3">
        <f t="shared" si="103"/>
        <v>44981</v>
      </c>
      <c r="C113" s="32">
        <f t="shared" si="102"/>
        <v>44984</v>
      </c>
      <c r="D113" s="12">
        <v>2</v>
      </c>
      <c r="E113" s="12">
        <f t="shared" si="91"/>
        <v>16</v>
      </c>
      <c r="F113" s="35"/>
      <c r="G113" s="5"/>
      <c r="H113" s="33" t="str">
        <f t="shared" ref="H113:H129" si="104">IF(OR(F113="-",G113=""),"0",NETWORKDAYS(F113,G113))</f>
        <v>0</v>
      </c>
      <c r="I113" s="12" t="str">
        <f t="shared" si="92"/>
        <v>0</v>
      </c>
      <c r="J113" s="10">
        <v>0</v>
      </c>
      <c r="K113" s="10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outlineLevel="1">
      <c r="A114" s="23" t="s">
        <v>105</v>
      </c>
      <c r="B114" s="3">
        <f t="shared" si="103"/>
        <v>44984</v>
      </c>
      <c r="C114" s="32">
        <f t="shared" si="102"/>
        <v>44988</v>
      </c>
      <c r="D114" s="12">
        <v>5</v>
      </c>
      <c r="E114" s="12">
        <f t="shared" si="91"/>
        <v>40</v>
      </c>
      <c r="F114" s="35"/>
      <c r="G114" s="5"/>
      <c r="H114" s="33" t="str">
        <f t="shared" si="104"/>
        <v>0</v>
      </c>
      <c r="I114" s="12" t="str">
        <f t="shared" si="92"/>
        <v>0</v>
      </c>
      <c r="J114" s="10">
        <v>0</v>
      </c>
      <c r="K114" s="10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outlineLevel="1">
      <c r="A115" s="23" t="s">
        <v>106</v>
      </c>
      <c r="B115" s="3">
        <f t="shared" si="103"/>
        <v>44988</v>
      </c>
      <c r="C115" s="32">
        <f t="shared" si="102"/>
        <v>44993</v>
      </c>
      <c r="D115" s="12">
        <v>4</v>
      </c>
      <c r="E115" s="12">
        <f t="shared" si="91"/>
        <v>32</v>
      </c>
      <c r="F115" s="35"/>
      <c r="G115" s="5"/>
      <c r="H115" s="33" t="str">
        <f t="shared" si="104"/>
        <v>0</v>
      </c>
      <c r="I115" s="12" t="str">
        <f t="shared" si="92"/>
        <v>0</v>
      </c>
      <c r="J115" s="10">
        <v>0</v>
      </c>
      <c r="K115" s="1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outlineLevel="1">
      <c r="A116" s="6" t="s">
        <v>107</v>
      </c>
      <c r="B116" s="3">
        <f t="shared" si="103"/>
        <v>44993</v>
      </c>
      <c r="C116" s="32">
        <f t="shared" si="102"/>
        <v>44999</v>
      </c>
      <c r="D116" s="12">
        <v>5</v>
      </c>
      <c r="E116" s="12">
        <f t="shared" si="91"/>
        <v>40</v>
      </c>
      <c r="F116" s="35"/>
      <c r="G116" s="5"/>
      <c r="H116" s="33" t="str">
        <f t="shared" si="104"/>
        <v>0</v>
      </c>
      <c r="I116" s="12" t="str">
        <f t="shared" si="92"/>
        <v>0</v>
      </c>
      <c r="J116" s="10">
        <v>0</v>
      </c>
      <c r="K116" s="1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outlineLevel="1">
      <c r="A117" s="6" t="s">
        <v>108</v>
      </c>
      <c r="B117" s="3">
        <f t="shared" si="103"/>
        <v>44999</v>
      </c>
      <c r="C117" s="32">
        <f t="shared" si="102"/>
        <v>45000</v>
      </c>
      <c r="D117" s="12">
        <v>2</v>
      </c>
      <c r="E117" s="12">
        <f t="shared" si="91"/>
        <v>16</v>
      </c>
      <c r="F117" s="35"/>
      <c r="G117" s="5"/>
      <c r="H117" s="33" t="str">
        <f t="shared" si="104"/>
        <v>0</v>
      </c>
      <c r="I117" s="12" t="str">
        <f t="shared" si="92"/>
        <v>0</v>
      </c>
      <c r="J117" s="10">
        <v>0</v>
      </c>
      <c r="K117" s="10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outlineLevel="1">
      <c r="A118" s="6" t="s">
        <v>109</v>
      </c>
      <c r="B118" s="3">
        <f t="shared" si="103"/>
        <v>45000</v>
      </c>
      <c r="C118" s="32">
        <f t="shared" si="102"/>
        <v>45006</v>
      </c>
      <c r="D118" s="12">
        <v>5</v>
      </c>
      <c r="E118" s="12">
        <f t="shared" si="91"/>
        <v>40</v>
      </c>
      <c r="F118" s="35"/>
      <c r="G118" s="5"/>
      <c r="H118" s="33" t="str">
        <f t="shared" si="104"/>
        <v>0</v>
      </c>
      <c r="I118" s="12" t="str">
        <f t="shared" si="92"/>
        <v>0</v>
      </c>
      <c r="J118" s="10">
        <v>0</v>
      </c>
      <c r="K118" s="10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outlineLevel="1">
      <c r="A119" s="6" t="s">
        <v>110</v>
      </c>
      <c r="B119" s="3">
        <f t="shared" si="103"/>
        <v>45006</v>
      </c>
      <c r="C119" s="32">
        <f t="shared" si="102"/>
        <v>45012</v>
      </c>
      <c r="D119" s="12">
        <v>5</v>
      </c>
      <c r="E119" s="12">
        <f t="shared" si="91"/>
        <v>40</v>
      </c>
      <c r="F119" s="35"/>
      <c r="G119" s="5"/>
      <c r="H119" s="33" t="str">
        <f t="shared" si="104"/>
        <v>0</v>
      </c>
      <c r="I119" s="12" t="str">
        <f t="shared" si="92"/>
        <v>0</v>
      </c>
      <c r="J119" s="10">
        <v>0</v>
      </c>
      <c r="K119" s="1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outlineLevel="1">
      <c r="A120" s="23" t="s">
        <v>111</v>
      </c>
      <c r="B120" s="3">
        <f t="shared" si="103"/>
        <v>45012</v>
      </c>
      <c r="C120" s="32">
        <f t="shared" si="102"/>
        <v>45014</v>
      </c>
      <c r="D120" s="12">
        <v>3</v>
      </c>
      <c r="E120" s="12">
        <f t="shared" si="91"/>
        <v>24</v>
      </c>
      <c r="F120" s="35"/>
      <c r="G120" s="5"/>
      <c r="H120" s="33" t="str">
        <f t="shared" si="104"/>
        <v>0</v>
      </c>
      <c r="I120" s="12" t="str">
        <f t="shared" si="92"/>
        <v>0</v>
      </c>
      <c r="J120" s="10">
        <v>0</v>
      </c>
      <c r="K120" s="1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outlineLevel="1">
      <c r="A121" s="23" t="s">
        <v>112</v>
      </c>
      <c r="B121" s="3">
        <f t="shared" si="103"/>
        <v>45014</v>
      </c>
      <c r="C121" s="32">
        <f t="shared" si="102"/>
        <v>45020</v>
      </c>
      <c r="D121" s="12">
        <v>5</v>
      </c>
      <c r="E121" s="12">
        <f t="shared" si="91"/>
        <v>40</v>
      </c>
      <c r="F121" s="35"/>
      <c r="G121" s="5"/>
      <c r="H121" s="33" t="str">
        <f t="shared" si="104"/>
        <v>0</v>
      </c>
      <c r="I121" s="12" t="str">
        <f t="shared" si="92"/>
        <v>0</v>
      </c>
      <c r="J121" s="10">
        <v>0</v>
      </c>
      <c r="K121" s="10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outlineLevel="1">
      <c r="A122" s="23" t="s">
        <v>113</v>
      </c>
      <c r="B122" s="3">
        <f t="shared" si="103"/>
        <v>45020</v>
      </c>
      <c r="C122" s="32">
        <f t="shared" si="102"/>
        <v>45022</v>
      </c>
      <c r="D122" s="12">
        <v>3</v>
      </c>
      <c r="E122" s="12">
        <f t="shared" si="91"/>
        <v>24</v>
      </c>
      <c r="F122" s="35"/>
      <c r="G122" s="5"/>
      <c r="H122" s="33" t="str">
        <f t="shared" si="104"/>
        <v>0</v>
      </c>
      <c r="I122" s="12" t="str">
        <f t="shared" si="92"/>
        <v>0</v>
      </c>
      <c r="J122" s="10">
        <v>0</v>
      </c>
      <c r="K122" s="10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21">
      <c r="A123" s="2" t="s">
        <v>114</v>
      </c>
      <c r="B123" s="3">
        <f>IF(D123="0","-",WORKDAY(C108,0))</f>
        <v>45037</v>
      </c>
      <c r="C123" s="32">
        <f t="shared" si="102"/>
        <v>45064</v>
      </c>
      <c r="D123" s="12">
        <v>20</v>
      </c>
      <c r="E123" s="12">
        <f t="shared" si="91"/>
        <v>160</v>
      </c>
      <c r="F123" s="35"/>
      <c r="G123" s="5"/>
      <c r="H123" s="33" t="str">
        <f t="shared" si="104"/>
        <v>0</v>
      </c>
      <c r="I123" s="12" t="str">
        <f t="shared" si="92"/>
        <v>0</v>
      </c>
      <c r="J123" s="10">
        <v>0</v>
      </c>
      <c r="K123" s="10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outlineLevel="1">
      <c r="A124" s="6" t="s">
        <v>115</v>
      </c>
      <c r="B124" s="3">
        <f>IF(D124="-","",WORKDAY(C108,0))</f>
        <v>45037</v>
      </c>
      <c r="C124" s="32">
        <f t="shared" si="102"/>
        <v>45043</v>
      </c>
      <c r="D124" s="12">
        <v>5</v>
      </c>
      <c r="E124" s="12">
        <f t="shared" si="91"/>
        <v>40</v>
      </c>
      <c r="F124" s="35"/>
      <c r="G124" s="5"/>
      <c r="H124" s="33" t="str">
        <f t="shared" si="104"/>
        <v>0</v>
      </c>
      <c r="I124" s="12" t="str">
        <f t="shared" si="92"/>
        <v>0</v>
      </c>
      <c r="J124" s="10">
        <v>0</v>
      </c>
      <c r="K124" s="10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outlineLevel="1">
      <c r="A125" s="6" t="s">
        <v>116</v>
      </c>
      <c r="B125" s="3">
        <f>IF(D125="-","",WORKDAY(C124,0))</f>
        <v>45043</v>
      </c>
      <c r="C125" s="32">
        <f t="shared" si="102"/>
        <v>45056</v>
      </c>
      <c r="D125" s="12">
        <v>10</v>
      </c>
      <c r="E125" s="12">
        <f t="shared" si="91"/>
        <v>80</v>
      </c>
      <c r="F125" s="35"/>
      <c r="G125" s="5"/>
      <c r="H125" s="33" t="str">
        <f t="shared" si="104"/>
        <v>0</v>
      </c>
      <c r="I125" s="12" t="str">
        <f t="shared" si="92"/>
        <v>0</v>
      </c>
      <c r="J125" s="10">
        <v>0</v>
      </c>
      <c r="K125" s="10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outlineLevel="1">
      <c r="A126" s="6" t="s">
        <v>117</v>
      </c>
      <c r="B126" s="3"/>
      <c r="C126" s="32"/>
      <c r="D126" s="12"/>
      <c r="E126" s="12"/>
      <c r="F126" s="35"/>
      <c r="G126" s="5"/>
      <c r="H126" s="33"/>
      <c r="I126" s="12"/>
      <c r="J126" s="10"/>
      <c r="K126" s="10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21">
      <c r="A127" s="18" t="s">
        <v>118</v>
      </c>
      <c r="B127" s="3">
        <f>IF(D127="-","",WORKDAY(C123,0))</f>
        <v>45064</v>
      </c>
      <c r="C127" s="32">
        <f t="shared" si="102"/>
        <v>45064</v>
      </c>
      <c r="D127" s="12">
        <v>1</v>
      </c>
      <c r="E127" s="12">
        <f t="shared" si="91"/>
        <v>8</v>
      </c>
      <c r="F127" s="35"/>
      <c r="G127" s="5"/>
      <c r="H127" s="33" t="str">
        <f t="shared" si="104"/>
        <v>0</v>
      </c>
      <c r="I127" s="12" t="str">
        <f t="shared" si="92"/>
        <v>0</v>
      </c>
      <c r="J127" s="10">
        <v>0</v>
      </c>
      <c r="K127" s="10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outlineLevel="1">
      <c r="A128" s="6" t="s">
        <v>119</v>
      </c>
      <c r="B128" s="3"/>
      <c r="C128" s="32"/>
      <c r="D128" s="12"/>
      <c r="E128" s="12"/>
      <c r="F128" s="35"/>
      <c r="G128" s="5"/>
      <c r="H128" s="33"/>
      <c r="I128" s="12"/>
      <c r="J128" s="10"/>
      <c r="K128" s="10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outlineLevel="1">
      <c r="A129" s="6" t="s">
        <v>120</v>
      </c>
      <c r="B129" s="3">
        <f>IF(C127="-","",WORKDAY(C100,0))</f>
        <v>44901</v>
      </c>
      <c r="C129" s="32">
        <f t="shared" si="102"/>
        <v>44900</v>
      </c>
      <c r="D129" s="12">
        <v>0</v>
      </c>
      <c r="E129" s="12">
        <f t="shared" si="91"/>
        <v>0</v>
      </c>
      <c r="F129" s="35"/>
      <c r="G129" s="5"/>
      <c r="H129" s="33" t="str">
        <f t="shared" si="104"/>
        <v>0</v>
      </c>
      <c r="I129" s="12" t="str">
        <f t="shared" si="92"/>
        <v>0</v>
      </c>
      <c r="J129" s="10">
        <v>0</v>
      </c>
      <c r="K129" s="10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>
      <c r="J130" s="10"/>
      <c r="K130" s="11"/>
    </row>
    <row r="131" spans="1:40">
      <c r="J131" s="10"/>
      <c r="K131" s="11"/>
    </row>
    <row r="132" spans="1:40">
      <c r="J132" s="10"/>
      <c r="K132" s="11"/>
    </row>
    <row r="133" spans="1:40">
      <c r="J133" s="10"/>
      <c r="K133" s="11"/>
    </row>
    <row r="134" spans="1:40">
      <c r="J134" s="10"/>
      <c r="K134" s="11"/>
    </row>
    <row r="135" spans="1:40">
      <c r="J135" s="10"/>
      <c r="K135" s="11"/>
    </row>
    <row r="136" spans="1:40">
      <c r="J136" s="10"/>
      <c r="K136" s="11"/>
    </row>
    <row r="137" spans="1:40">
      <c r="J137" s="10"/>
      <c r="K137" s="11"/>
    </row>
    <row r="138" spans="1:40">
      <c r="J138" s="10"/>
      <c r="K138" s="11"/>
    </row>
    <row r="139" spans="1:40">
      <c r="J139" s="10"/>
      <c r="K139" s="11"/>
    </row>
    <row r="140" spans="1:40">
      <c r="J140" s="11"/>
      <c r="K140" s="11"/>
    </row>
  </sheetData>
  <mergeCells count="6">
    <mergeCell ref="M4:S4"/>
    <mergeCell ref="T4:Z4"/>
    <mergeCell ref="AA4:AG4"/>
    <mergeCell ref="AH4:AN4"/>
    <mergeCell ref="C3:D3"/>
    <mergeCell ref="C4:D4"/>
  </mergeCells>
  <conditionalFormatting sqref="M35:AN129">
    <cfRule type="expression" dxfId="19" priority="24">
      <formula>M$5=TODAY()</formula>
    </cfRule>
  </conditionalFormatting>
  <conditionalFormatting sqref="J7:K129">
    <cfRule type="dataBar" priority="22">
      <dataBar>
        <cfvo type="num" val="0"/>
        <cfvo type="num" val="1"/>
        <color theme="4" tint="-0.249977111117893"/>
      </dataBar>
      <extLst>
        <ext xmlns:x14="http://schemas.microsoft.com/office/spreadsheetml/2009/9/main" uri="{B025F937-C7B1-47D3-B67F-A62EFF666E3E}">
          <x14:id>{F3A05827-E282-45CC-8EDB-F21EC7685276}</x14:id>
        </ext>
      </extLst>
    </cfRule>
  </conditionalFormatting>
  <conditionalFormatting sqref="M5:AN6">
    <cfRule type="expression" dxfId="18" priority="18">
      <formula>MATCH(M$5,dia_inavil,0)</formula>
    </cfRule>
  </conditionalFormatting>
  <conditionalFormatting sqref="M102:AN104">
    <cfRule type="expression" dxfId="17" priority="34">
      <formula>AND(M$5&gt;=$B100,M$5&lt;=$C100)</formula>
    </cfRule>
  </conditionalFormatting>
  <conditionalFormatting sqref="M19:AN19">
    <cfRule type="expression" dxfId="16" priority="40">
      <formula>AND(M$5&gt;=$B19,M$5&lt;=#REF!)</formula>
    </cfRule>
  </conditionalFormatting>
  <conditionalFormatting sqref="M26:AN28">
    <cfRule type="expression" dxfId="15" priority="44">
      <formula>NETWORKDAYS(M$5,M$5,dia_inavil)=0</formula>
    </cfRule>
    <cfRule type="expression" dxfId="14" priority="45">
      <formula>AND(M$5&gt;=$F27,M$5&lt;=$G27)</formula>
    </cfRule>
    <cfRule type="expression" dxfId="13" priority="46">
      <formula>AND("-",M$5&gt;=$B26,M$5&lt;=$C26)</formula>
    </cfRule>
  </conditionalFormatting>
  <conditionalFormatting sqref="M29:AN29">
    <cfRule type="expression" dxfId="12" priority="47">
      <formula>NETWORKDAYS(M$5,M$5,dia_inavil)=0</formula>
    </cfRule>
    <cfRule type="expression" dxfId="11" priority="48">
      <formula>AND(M$5&gt;=#REF!,M$5&lt;=#REF!)</formula>
    </cfRule>
    <cfRule type="expression" dxfId="10" priority="49">
      <formula>AND("-",M$5&gt;=$B29,M$5&lt;=$C29)</formula>
    </cfRule>
  </conditionalFormatting>
  <conditionalFormatting sqref="M5:AN129">
    <cfRule type="expression" dxfId="9" priority="1">
      <formula>NETWORKDAYS(M$5,M$5,dia_inavil)=0</formula>
    </cfRule>
    <cfRule type="expression" dxfId="8" priority="3">
      <formula>AND("-",M$5&gt;=$F5,M$5&lt;=$G5)</formula>
    </cfRule>
    <cfRule type="expression" dxfId="7" priority="14">
      <formula>1*AND(M$5&gt;=task_start,M$5&lt;=task_start+(task_progress*(task_end-task_start+1))-1)</formula>
    </cfRule>
    <cfRule type="expression" dxfId="6" priority="32">
      <formula>AND("-",M$5&gt;=$B5,M$5&lt;=$C5)</formula>
    </cfRule>
  </conditionalFormatting>
  <conditionalFormatting sqref="M100:AD101">
    <cfRule type="expression" dxfId="5" priority="53">
      <formula>AND(M$5&gt;=$B98,M$5&lt;=$C98)</formula>
    </cfRule>
  </conditionalFormatting>
  <conditionalFormatting sqref="M24:AN25">
    <cfRule type="expression" dxfId="4" priority="54">
      <formula>NETWORKDAYS(M$5,M$5,dia_inavil)=0</formula>
    </cfRule>
    <cfRule type="expression" dxfId="3" priority="55">
      <formula>AND(M$5&gt;=$F26,M$5&lt;=$G26)</formula>
    </cfRule>
    <cfRule type="expression" dxfId="2" priority="56">
      <formula>AND("-",M$5&gt;=$B24,M$5&lt;=$C24)</formula>
    </cfRule>
  </conditionalFormatting>
  <pageMargins left="0.23622047244094491" right="0.23622047244094491" top="0.19685039370078741" bottom="0.19685039370078741" header="0.31496062992125984" footer="0.31496062992125984"/>
  <pageSetup scale="5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12</xdr:col>
                    <xdr:colOff>0</xdr:colOff>
                    <xdr:row>0</xdr:row>
                    <xdr:rowOff>76200</xdr:rowOff>
                  </from>
                  <to>
                    <xdr:col>30</xdr:col>
                    <xdr:colOff>104775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A05827-E282-45CC-8EDB-F21EC76852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J7:K129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7" sqref="D7"/>
    </sheetView>
  </sheetViews>
  <sheetFormatPr defaultColWidth="11.42578125" defaultRowHeight="15"/>
  <cols>
    <col min="2" max="2" width="13.28515625" customWidth="1"/>
  </cols>
  <sheetData>
    <row r="1" spans="1:2">
      <c r="A1" s="69" t="s">
        <v>121</v>
      </c>
      <c r="B1" s="69"/>
    </row>
    <row r="2" spans="1:2">
      <c r="A2" t="s">
        <v>122</v>
      </c>
      <c r="B2" t="s">
        <v>123</v>
      </c>
    </row>
    <row r="3" spans="1:2">
      <c r="A3" s="17"/>
    </row>
    <row r="4" spans="1:2">
      <c r="A4" s="17"/>
    </row>
    <row r="5" spans="1:2">
      <c r="A5" s="17"/>
    </row>
    <row r="6" spans="1:2">
      <c r="A6" s="17"/>
    </row>
  </sheetData>
  <mergeCells count="1">
    <mergeCell ref="A1:B1"/>
  </mergeCells>
  <conditionalFormatting sqref="A4:A6">
    <cfRule type="timePeriod" dxfId="1" priority="1" timePeriod="lastMonth">
      <formula>AND(MONTH(A4)=MONTH(EDATE(TODAY(),0-1)),YEAR(A4)=YEAR(EDATE(TODAY(),0-1)))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bf29d4-d40e-4384-9f8c-91b7340b5deb">
      <Terms xmlns="http://schemas.microsoft.com/office/infopath/2007/PartnerControls"/>
    </lcf76f155ced4ddcb4097134ff3c332f>
    <TaxCatchAll xmlns="28ed3e19-89d7-49f2-a8a6-ee97cddbfe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6BB750A01C145B89BA8FC5241BB56" ma:contentTypeVersion="8" ma:contentTypeDescription="Create a new document." ma:contentTypeScope="" ma:versionID="efe4679534c4c4cade699db3edcd5294">
  <xsd:schema xmlns:xsd="http://www.w3.org/2001/XMLSchema" xmlns:xs="http://www.w3.org/2001/XMLSchema" xmlns:p="http://schemas.microsoft.com/office/2006/metadata/properties" xmlns:ns2="31bf29d4-d40e-4384-9f8c-91b7340b5deb" xmlns:ns3="28ed3e19-89d7-49f2-a8a6-ee97cddbfe6d" targetNamespace="http://schemas.microsoft.com/office/2006/metadata/properties" ma:root="true" ma:fieldsID="0f6d9818511626cc55dd3a195e4f0e98" ns2:_="" ns3:_="">
    <xsd:import namespace="31bf29d4-d40e-4384-9f8c-91b7340b5deb"/>
    <xsd:import namespace="28ed3e19-89d7-49f2-a8a6-ee97cddbf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f29d4-d40e-4384-9f8c-91b7340b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d3e19-89d7-49f2-a8a6-ee97cddbfe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98a5af-f627-419a-84ae-53196ef689da}" ma:internalName="TaxCatchAll" ma:showField="CatchAllData" ma:web="28ed3e19-89d7-49f2-a8a6-ee97cddbf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00A6E2-4CD5-4806-BEC4-04136D62EDE4}"/>
</file>

<file path=customXml/itemProps2.xml><?xml version="1.0" encoding="utf-8"?>
<ds:datastoreItem xmlns:ds="http://schemas.openxmlformats.org/officeDocument/2006/customXml" ds:itemID="{FA7B8404-0401-44C4-B43E-56235281A5CF}"/>
</file>

<file path=customXml/itemProps3.xml><?xml version="1.0" encoding="utf-8"?>
<ds:datastoreItem xmlns:ds="http://schemas.openxmlformats.org/officeDocument/2006/customXml" ds:itemID="{138CDCBB-2358-4B3E-9687-E1B5A05F7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maik</dc:creator>
  <cp:keywords/>
  <dc:description/>
  <cp:lastModifiedBy>Miguel Angel Gonzalez</cp:lastModifiedBy>
  <cp:revision/>
  <dcterms:created xsi:type="dcterms:W3CDTF">2015-06-05T18:19:34Z</dcterms:created>
  <dcterms:modified xsi:type="dcterms:W3CDTF">2022-10-18T15:25:22Z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0x0101008706BB750A01C145B89BA8FC5241BB56</vt:lpwstr>
  </property>
  <property fmtid="{D5CDD505-2E9C-101B-9397-08002B2CF9AE}" pid="3" name="MediaServiceImageTags">
    <vt:lpwstr/>
  </property>
</Properties>
</file>