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6f\AC\Temp\"/>
    </mc:Choice>
  </mc:AlternateContent>
  <xr:revisionPtr revIDLastSave="623" documentId="8_{9BD6A089-9608-4167-AA0C-B62E56DBEDCA}" xr6:coauthVersionLast="47" xr6:coauthVersionMax="47" xr10:uidLastSave="{AE9321E9-4580-42A7-A771-30FB746F91A5}"/>
  <bookViews>
    <workbookView xWindow="-60" yWindow="-60" windowWidth="15480" windowHeight="11640" xr2:uid="{00000000-000D-0000-FFFF-FFFF00000000}"/>
  </bookViews>
  <sheets>
    <sheet name="Hoja1" sheetId="1" r:id="rId1"/>
    <sheet name="dias inaviles" sheetId="2" r:id="rId2"/>
  </sheets>
  <definedNames>
    <definedName name="dia_inavil">'dias inaviles'!$A$4:$A$45</definedName>
    <definedName name="display_semana">Hoja1!$J$4</definedName>
    <definedName name="fecha_inicio">Hoja1!$J$3</definedName>
    <definedName name="task_end" localSheetId="0">Hoja1!$I1</definedName>
    <definedName name="task_progress" localSheetId="0">Hoja1!$M1</definedName>
    <definedName name="task_start" localSheetId="0">Hoja1!$H1</definedName>
    <definedName name="task_start2" localSheetId="0">Hoja1!XEV$7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1" l="1"/>
  <c r="J86" i="1"/>
  <c r="J87" i="1"/>
  <c r="J88" i="1"/>
  <c r="G85" i="1"/>
  <c r="G86" i="1"/>
  <c r="G87" i="1"/>
  <c r="G88" i="1"/>
  <c r="J84" i="1"/>
  <c r="G84" i="1"/>
  <c r="J83" i="1"/>
  <c r="G83" i="1"/>
  <c r="F82" i="1"/>
  <c r="J78" i="1"/>
  <c r="E42" i="1"/>
  <c r="E34" i="1"/>
  <c r="F25" i="1"/>
  <c r="J27" i="1"/>
  <c r="J26" i="1"/>
  <c r="F24" i="1"/>
  <c r="F23" i="1"/>
  <c r="F22" i="1"/>
  <c r="F21" i="1"/>
  <c r="F20" i="1"/>
  <c r="F19" i="1"/>
  <c r="E15" i="1"/>
  <c r="D16" i="1" s="1"/>
  <c r="E16" i="1" s="1"/>
  <c r="D17" i="1" s="1"/>
  <c r="E17" i="1" s="1"/>
  <c r="D18" i="1" s="1"/>
  <c r="E18" i="1" s="1"/>
  <c r="E14" i="1"/>
  <c r="E13" i="1"/>
  <c r="F12" i="1"/>
  <c r="F11" i="1"/>
  <c r="F10" i="1"/>
  <c r="F9" i="1"/>
  <c r="F8" i="1"/>
  <c r="F78" i="1"/>
  <c r="G78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64" i="1"/>
  <c r="J65" i="1"/>
  <c r="J63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G69" i="1"/>
  <c r="J62" i="1"/>
  <c r="J56" i="1"/>
  <c r="G74" i="1"/>
  <c r="G75" i="1"/>
  <c r="G76" i="1"/>
  <c r="G77" i="1"/>
  <c r="G79" i="1"/>
  <c r="G80" i="1"/>
  <c r="G81" i="1"/>
  <c r="G82" i="1"/>
  <c r="G70" i="1"/>
  <c r="G71" i="1"/>
  <c r="G72" i="1"/>
  <c r="G73" i="1"/>
  <c r="G63" i="1"/>
  <c r="G64" i="1"/>
  <c r="G65" i="1"/>
  <c r="G66" i="1"/>
  <c r="G67" i="1"/>
  <c r="G68" i="1"/>
  <c r="J36" i="1"/>
  <c r="J37" i="1"/>
  <c r="J39" i="1"/>
  <c r="L39" i="1"/>
  <c r="L40" i="1"/>
  <c r="M60" i="1"/>
  <c r="M36" i="1"/>
  <c r="G42" i="1"/>
  <c r="H42" i="1"/>
  <c r="J42" i="1"/>
  <c r="L42" i="1"/>
  <c r="G39" i="1"/>
  <c r="G40" i="1"/>
  <c r="G41" i="1"/>
  <c r="J41" i="1"/>
  <c r="L41" i="1"/>
  <c r="E54" i="1"/>
  <c r="J52" i="1"/>
  <c r="L52" i="1" s="1"/>
  <c r="G52" i="1"/>
  <c r="G53" i="1"/>
  <c r="G7" i="1"/>
  <c r="G44" i="1"/>
  <c r="J44" i="1"/>
  <c r="L44" i="1"/>
  <c r="J9" i="1"/>
  <c r="L9" i="1"/>
  <c r="J11" i="1"/>
  <c r="L11" i="1" s="1"/>
  <c r="G11" i="1"/>
  <c r="J8" i="1"/>
  <c r="L8" i="1"/>
  <c r="G8" i="1"/>
  <c r="L13" i="1"/>
  <c r="L14" i="1"/>
  <c r="L15" i="1"/>
  <c r="L16" i="1"/>
  <c r="L17" i="1"/>
  <c r="L18" i="1"/>
  <c r="I15" i="1"/>
  <c r="H16" i="1" s="1"/>
  <c r="I16" i="1" s="1"/>
  <c r="H17" i="1" s="1"/>
  <c r="I17" i="1" s="1"/>
  <c r="H18" i="1" s="1"/>
  <c r="I18" i="1" s="1"/>
  <c r="I14" i="1"/>
  <c r="I13" i="1"/>
  <c r="E45" i="1"/>
  <c r="J46" i="1"/>
  <c r="L46" i="1" s="1"/>
  <c r="J45" i="1"/>
  <c r="L45" i="1" s="1"/>
  <c r="H47" i="1"/>
  <c r="J43" i="1"/>
  <c r="L43" i="1" s="1"/>
  <c r="G43" i="1"/>
  <c r="E43" i="1"/>
  <c r="J38" i="1"/>
  <c r="L38" i="1" s="1"/>
  <c r="J35" i="1"/>
  <c r="L35" i="1" s="1"/>
  <c r="L37" i="1"/>
  <c r="E52" i="1"/>
  <c r="G10" i="1"/>
  <c r="J89" i="1" l="1"/>
  <c r="L89" i="1" s="1"/>
  <c r="D91" i="1"/>
  <c r="G57" i="1" l="1"/>
  <c r="J57" i="1"/>
  <c r="L57" i="1" s="1"/>
  <c r="G58" i="1"/>
  <c r="J58" i="1"/>
  <c r="L58" i="1" s="1"/>
  <c r="G59" i="1"/>
  <c r="J59" i="1"/>
  <c r="L59" i="1" s="1"/>
  <c r="J60" i="1"/>
  <c r="L60" i="1" s="1"/>
  <c r="J51" i="1"/>
  <c r="L51" i="1" s="1"/>
  <c r="G55" i="1"/>
  <c r="J55" i="1"/>
  <c r="L55" i="1" s="1"/>
  <c r="J53" i="1"/>
  <c r="L53" i="1" s="1"/>
  <c r="J54" i="1"/>
  <c r="L54" i="1" s="1"/>
  <c r="J49" i="1"/>
  <c r="L49" i="1" s="1"/>
  <c r="J50" i="1"/>
  <c r="L50" i="1" s="1"/>
  <c r="J48" i="1"/>
  <c r="L48" i="1" s="1"/>
  <c r="G50" i="1"/>
  <c r="G18" i="1"/>
  <c r="G45" i="1" l="1"/>
  <c r="G36" i="1"/>
  <c r="G37" i="1"/>
  <c r="G38" i="1"/>
  <c r="G46" i="1"/>
  <c r="G47" i="1"/>
  <c r="G54" i="1"/>
  <c r="G56" i="1"/>
  <c r="G60" i="1"/>
  <c r="G61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1" i="1"/>
  <c r="G32" i="1"/>
  <c r="G33" i="1"/>
  <c r="G30" i="1"/>
  <c r="G19" i="1"/>
  <c r="G20" i="1"/>
  <c r="G21" i="1"/>
  <c r="G22" i="1"/>
  <c r="G23" i="1"/>
  <c r="G24" i="1"/>
  <c r="G25" i="1"/>
  <c r="G28" i="1"/>
  <c r="G17" i="1"/>
  <c r="G16" i="1"/>
  <c r="G15" i="1"/>
  <c r="G12" i="1"/>
  <c r="G13" i="1"/>
  <c r="G14" i="1"/>
  <c r="G51" i="1" l="1"/>
  <c r="J47" i="1"/>
  <c r="L47" i="1" s="1"/>
  <c r="L56" i="1" l="1"/>
  <c r="J61" i="1"/>
  <c r="L61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9" i="1"/>
  <c r="L109" i="1" s="1"/>
  <c r="J111" i="1"/>
  <c r="L111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10" i="1"/>
  <c r="L10" i="1" s="1"/>
  <c r="J12" i="1"/>
  <c r="L12" i="1" s="1"/>
  <c r="E28" i="1"/>
  <c r="E29" i="1"/>
  <c r="E30" i="1"/>
  <c r="E31" i="1"/>
  <c r="E32" i="1"/>
  <c r="E33" i="1"/>
  <c r="E36" i="1"/>
  <c r="E37" i="1" l="1"/>
  <c r="E38" i="1"/>
  <c r="N5" i="1"/>
  <c r="N4" i="1" l="1"/>
  <c r="O5" i="1"/>
  <c r="P5" i="1" s="1"/>
  <c r="N6" i="1"/>
  <c r="P6" i="1" l="1"/>
  <c r="O6" i="1"/>
  <c r="Q5" i="1"/>
  <c r="Q6" i="1" l="1"/>
  <c r="R5" i="1"/>
  <c r="R6" i="1" l="1"/>
  <c r="S5" i="1"/>
  <c r="S6" i="1" s="1"/>
  <c r="T5" i="1" l="1"/>
  <c r="T6" i="1" s="1"/>
  <c r="U5" i="1" l="1"/>
  <c r="U6" i="1" s="1"/>
  <c r="V5" i="1" l="1"/>
  <c r="V6" i="1" s="1"/>
  <c r="U4" i="1"/>
  <c r="W5" i="1" l="1"/>
  <c r="W6" i="1" s="1"/>
  <c r="X5" i="1" l="1"/>
  <c r="X6" i="1" s="1"/>
  <c r="Y5" i="1" l="1"/>
  <c r="Y6" i="1" s="1"/>
  <c r="Z5" i="1" l="1"/>
  <c r="Z6" i="1" s="1"/>
  <c r="AA5" i="1" l="1"/>
  <c r="AA6" i="1" s="1"/>
  <c r="AB5" i="1" l="1"/>
  <c r="AB6" i="1" s="1"/>
  <c r="AC5" i="1" l="1"/>
  <c r="AC6" i="1" s="1"/>
  <c r="AB4" i="1"/>
  <c r="AD5" i="1" l="1"/>
  <c r="AD6" i="1" s="1"/>
  <c r="AE5" i="1" l="1"/>
  <c r="AE6" i="1" s="1"/>
  <c r="AF5" i="1" l="1"/>
  <c r="AF6" i="1" s="1"/>
  <c r="AG5" i="1" l="1"/>
  <c r="AG6" i="1" s="1"/>
  <c r="AH5" i="1" l="1"/>
  <c r="AH6" i="1" s="1"/>
  <c r="AI5" i="1" l="1"/>
  <c r="AI6" i="1" l="1"/>
  <c r="AI4" i="1"/>
  <c r="AJ5" i="1"/>
  <c r="AJ6" i="1" s="1"/>
  <c r="AK5" i="1" l="1"/>
  <c r="AK6" i="1" s="1"/>
  <c r="AL5" i="1" l="1"/>
  <c r="AL6" i="1" s="1"/>
  <c r="AM5" i="1" l="1"/>
  <c r="AM6" i="1" s="1"/>
  <c r="AN5" i="1" l="1"/>
  <c r="AN6" i="1" s="1"/>
  <c r="AO5" i="1" l="1"/>
  <c r="AO6" i="1" s="1"/>
  <c r="E46" i="1" l="1"/>
  <c r="E47" i="1"/>
  <c r="E48" i="1" s="1"/>
  <c r="E49" i="1" l="1"/>
  <c r="E51" i="1" l="1"/>
  <c r="E53" i="1" s="1"/>
  <c r="E50" i="1"/>
  <c r="E56" i="1" l="1"/>
  <c r="E55" i="1"/>
  <c r="E57" i="1" l="1"/>
  <c r="E58" i="1" s="1"/>
  <c r="E59" i="1" s="1"/>
  <c r="D61" i="1" l="1"/>
  <c r="E60" i="1"/>
  <c r="E61" i="1" s="1"/>
  <c r="D62" i="1" l="1"/>
  <c r="F62" i="1" l="1"/>
  <c r="G62" i="1" s="1"/>
  <c r="E91" i="1" l="1"/>
  <c r="D92" i="1" s="1"/>
  <c r="E92" i="1" l="1"/>
  <c r="D93" i="1" s="1"/>
  <c r="E93" i="1" l="1"/>
  <c r="D94" i="1" s="1"/>
  <c r="E94" i="1" l="1"/>
  <c r="D95" i="1" s="1"/>
  <c r="E95" i="1" l="1"/>
  <c r="D96" i="1" s="1"/>
  <c r="E96" i="1" l="1"/>
  <c r="D97" i="1" s="1"/>
  <c r="E97" i="1" l="1"/>
  <c r="D98" i="1" l="1"/>
  <c r="E98" i="1" s="1"/>
  <c r="D99" i="1" l="1"/>
  <c r="E99" i="1" s="1"/>
  <c r="D100" i="1" s="1"/>
  <c r="E100" i="1" s="1"/>
  <c r="D101" i="1" s="1"/>
  <c r="E101" i="1" s="1"/>
  <c r="D102" i="1" s="1"/>
  <c r="E102" i="1" s="1"/>
  <c r="D103" i="1" s="1"/>
  <c r="E103" i="1" l="1"/>
  <c r="D104" i="1" s="1"/>
  <c r="E104" i="1" l="1"/>
  <c r="L36" i="1" l="1"/>
  <c r="L26" i="1"/>
  <c r="E26" i="1"/>
  <c r="G26" i="1"/>
  <c r="G27" i="1"/>
  <c r="E27" i="1"/>
  <c r="L27" i="1"/>
  <c r="E90" i="1"/>
  <c r="D106" i="1" s="1"/>
  <c r="E106" i="1" s="1"/>
  <c r="D107" i="1" s="1"/>
  <c r="E107" i="1" s="1"/>
  <c r="D105" i="1"/>
  <c r="E105" i="1" s="1"/>
  <c r="D109" i="1" s="1"/>
  <c r="E109" i="1" s="1"/>
  <c r="D111" i="1"/>
  <c r="E111" i="1" s="1"/>
</calcChain>
</file>

<file path=xl/sharedStrings.xml><?xml version="1.0" encoding="utf-8"?>
<sst xmlns="http://schemas.openxmlformats.org/spreadsheetml/2006/main" count="181" uniqueCount="164">
  <si>
    <t>Blanco -&gt; ya se realizo (concluyo)</t>
  </si>
  <si>
    <t>Amarrillo -&gt; falta realizarse (demora, retrazada)</t>
  </si>
  <si>
    <t>Naranja -&gt; Es lo que continua (Esta en tiempo)</t>
  </si>
  <si>
    <t>inicio del proyecto:</t>
  </si>
  <si>
    <t>Verde -&gt; Se esta trabajando (Desarrollo)</t>
  </si>
  <si>
    <t>display sewmana:</t>
  </si>
  <si>
    <t xml:space="preserve">Rojo -&gt; </t>
  </si>
  <si>
    <t>MANUAL</t>
  </si>
  <si>
    <t>AUTOMATICO</t>
  </si>
  <si>
    <t>Actividades</t>
  </si>
  <si>
    <t>Producto</t>
  </si>
  <si>
    <t>Descripcion diferencia de tiemp</t>
  </si>
  <si>
    <t>inicio esperado</t>
  </si>
  <si>
    <t>final esperado</t>
  </si>
  <si>
    <t>duracion esperada dias</t>
  </si>
  <si>
    <t>duracion esperada horas</t>
  </si>
  <si>
    <t>inicio real</t>
  </si>
  <si>
    <t>final real</t>
  </si>
  <si>
    <t>duracion real</t>
  </si>
  <si>
    <t>Extra dias (Fin Semana)</t>
  </si>
  <si>
    <t>diferencia de dias</t>
  </si>
  <si>
    <t>progreso</t>
  </si>
  <si>
    <t>Planteamiento del anteproyecto</t>
  </si>
  <si>
    <t>Idea del proyecto</t>
  </si>
  <si>
    <t>31/01/22</t>
  </si>
  <si>
    <t>16/01/22</t>
  </si>
  <si>
    <t>Anteproyecto</t>
  </si>
  <si>
    <t>Registro de anteproyecto</t>
  </si>
  <si>
    <t>Minuta, solicitud de trabajo, registro de proyecto</t>
  </si>
  <si>
    <t>Solicitud del anteproyecto </t>
  </si>
  <si>
    <t>Solicitud de trabajo</t>
  </si>
  <si>
    <t>Junta de validación</t>
  </si>
  <si>
    <t>Encuesta de aceptación</t>
  </si>
  <si>
    <t>Resultados de la encuesta</t>
  </si>
  <si>
    <t>Elaboración de la encuesta</t>
  </si>
  <si>
    <t>Encuesta</t>
  </si>
  <si>
    <t>Distribución de la encuesta</t>
  </si>
  <si>
    <t>Junta de equipo con el director</t>
  </si>
  <si>
    <t>Investigación sobre aplicaciones similares para analizar </t>
  </si>
  <si>
    <t>Creacion del estado del arte (documento anteproyecto)</t>
  </si>
  <si>
    <t>Revisiones</t>
  </si>
  <si>
    <t>Elaboración de la propuesta de trabajo</t>
  </si>
  <si>
    <t xml:space="preserve">Documento Anteproyecto (1ra vercion) </t>
  </si>
  <si>
    <t>Primera Revisión</t>
  </si>
  <si>
    <t>Correcciones de la primera revisión</t>
  </si>
  <si>
    <t>Documento Anteproyecto (2ra vercion)</t>
  </si>
  <si>
    <t>Segunda revisión</t>
  </si>
  <si>
    <t>Correcciones de la segunda revisión</t>
  </si>
  <si>
    <t>Documento Anteproyecto (3ra vercion)</t>
  </si>
  <si>
    <t>Tercera revisión</t>
  </si>
  <si>
    <t>Validacion del anteproyecto</t>
  </si>
  <si>
    <t>TT1</t>
  </si>
  <si>
    <t>Planeación</t>
  </si>
  <si>
    <t>Investigación de las metodologías</t>
  </si>
  <si>
    <t>Documento de comparación entre metodología de cascada e incremental</t>
  </si>
  <si>
    <t>Minuta 00</t>
  </si>
  <si>
    <t>Se escogió la metodología</t>
  </si>
  <si>
    <t>Minuta 01</t>
  </si>
  <si>
    <t>Elaboración del documento referente a las metodologías</t>
  </si>
  <si>
    <t xml:space="preserve">Documento de metodología y plan de proyecto </t>
  </si>
  <si>
    <t>Elaboración del cronograma</t>
  </si>
  <si>
    <t>Cronograma</t>
  </si>
  <si>
    <t>Minuta 02</t>
  </si>
  <si>
    <t>Entrega de documentos (metodologia y cronograma)</t>
  </si>
  <si>
    <r>
      <t>Fase de requerimientos y análisis</t>
    </r>
    <r>
      <rPr>
        <sz val="14"/>
        <rFont val="Calibri"/>
        <family val="2"/>
      </rPr>
      <t> </t>
    </r>
  </si>
  <si>
    <t>Levantamiento de requerimientos </t>
  </si>
  <si>
    <t>Se inicio despues dado al cambio de fechas contantes de entregas</t>
  </si>
  <si>
    <t>Requerimientos del usuario (junta con cliente)</t>
  </si>
  <si>
    <t>Minuta 00 cliente</t>
  </si>
  <si>
    <t>Como funcionará la herramienta </t>
  </si>
  <si>
    <t>Documento de requerimientos</t>
  </si>
  <si>
    <t>Junta de verificación cliente</t>
  </si>
  <si>
    <t>Verificación equipo</t>
  </si>
  <si>
    <t>Minuta 03</t>
  </si>
  <si>
    <t>Requerimientos funcionales y no funcionales (equipo)</t>
  </si>
  <si>
    <t>Documento con los requerimientos</t>
  </si>
  <si>
    <t xml:space="preserve">Elaboración del SRS </t>
  </si>
  <si>
    <t>SRS</t>
  </si>
  <si>
    <t>Junta de equipo con el director, verificacion del SRS</t>
  </si>
  <si>
    <t>Minuta 04</t>
  </si>
  <si>
    <t>Investigacion de los tipos de base de datos </t>
  </si>
  <si>
    <t>Documento</t>
  </si>
  <si>
    <t>Minuta 05</t>
  </si>
  <si>
    <t>Corrección y complementación</t>
  </si>
  <si>
    <t>Minuta 07,08,11</t>
  </si>
  <si>
    <t>Junta de revicion del SRS</t>
  </si>
  <si>
    <t>Minuta 06</t>
  </si>
  <si>
    <t>Se cancelo la junta del jueves y se cambio a otro día</t>
  </si>
  <si>
    <t>Junta de equipo para validacion del SRS</t>
  </si>
  <si>
    <t>Minuta 11</t>
  </si>
  <si>
    <t>Investigación de las medidas del instituto </t>
  </si>
  <si>
    <t>Planos del politecnico</t>
  </si>
  <si>
    <t>Solicitar la ubicación de los cubos de los docentes</t>
  </si>
  <si>
    <t>Matiz de trazabilidad (Objetivos y Requerimientos)</t>
  </si>
  <si>
    <t>Matriz (objetivos y requerimientos)</t>
  </si>
  <si>
    <t>Minuta 07</t>
  </si>
  <si>
    <t>Plan de riesgos</t>
  </si>
  <si>
    <t>Investigar los tipos de riegos</t>
  </si>
  <si>
    <t>Documento de plan de riesgos</t>
  </si>
  <si>
    <t>Creacion del documento de plan de riesgos</t>
  </si>
  <si>
    <t>Correccion del documento plan de riesgos</t>
  </si>
  <si>
    <r>
      <t>Fase de diseño de sistema</t>
    </r>
    <r>
      <rPr>
        <sz val="14"/>
        <rFont val="Calibri"/>
        <family val="2"/>
      </rPr>
      <t> </t>
    </r>
  </si>
  <si>
    <t>Diseño de alto nivel </t>
  </si>
  <si>
    <t xml:space="preserve">  Junta de Equipo</t>
  </si>
  <si>
    <t>Minuta 08</t>
  </si>
  <si>
    <t xml:space="preserve"> Base de Datos</t>
  </si>
  <si>
    <t xml:space="preserve">    Definir caracteristicas de la base de datos</t>
  </si>
  <si>
    <t xml:space="preserve">      Herramientas para la base de datos</t>
  </si>
  <si>
    <t>Diseño de como sera el sistema</t>
  </si>
  <si>
    <t xml:space="preserve">    Diseño de la arquitectura del sistema</t>
  </si>
  <si>
    <t xml:space="preserve">    Investigacion de los diferentes diagramas UML</t>
  </si>
  <si>
    <t>Investigacion de los diagramas UML a utilizar</t>
  </si>
  <si>
    <t xml:space="preserve">      Primeros bocetos de diagramas UML</t>
  </si>
  <si>
    <t>Bocetos de diagrama</t>
  </si>
  <si>
    <t xml:space="preserve">      Elaboracion de diagramas correspondientes</t>
  </si>
  <si>
    <t>Diagramas en Exalidraw</t>
  </si>
  <si>
    <t xml:space="preserve">    Diseño de la base de datos</t>
  </si>
  <si>
    <t>Diseño de base de datos</t>
  </si>
  <si>
    <t>Actividad realizada el fin de semana</t>
  </si>
  <si>
    <t>16/10/22
17/10/22</t>
  </si>
  <si>
    <t xml:space="preserve">    Junta de equipo</t>
  </si>
  <si>
    <t xml:space="preserve">    Correccion y mejora de los diagramas UML</t>
  </si>
  <si>
    <t xml:space="preserve">    Boceto de las interfaces</t>
  </si>
  <si>
    <t xml:space="preserve">      Interfas de usuario</t>
  </si>
  <si>
    <t xml:space="preserve">      Interaccion entre las interfaces</t>
  </si>
  <si>
    <t>Documento de diseño</t>
  </si>
  <si>
    <t xml:space="preserve">    Plan de pruebas</t>
  </si>
  <si>
    <t xml:space="preserve">    Matriz de trazabilidad</t>
  </si>
  <si>
    <t xml:space="preserve">    Reporte</t>
  </si>
  <si>
    <t>Junta de equipo</t>
  </si>
  <si>
    <t>Correcciones</t>
  </si>
  <si>
    <t>22/11/22</t>
  </si>
  <si>
    <t>Exposicion TT1</t>
  </si>
  <si>
    <t>28/11/22</t>
  </si>
  <si>
    <t>Elaboracion de la presentacion</t>
  </si>
  <si>
    <t>Practica de presentacion</t>
  </si>
  <si>
    <t>Junta</t>
  </si>
  <si>
    <t>Presentacion del TT</t>
  </si>
  <si>
    <t>TT2</t>
  </si>
  <si>
    <r>
      <t>Fase de implementación</t>
    </r>
    <r>
      <rPr>
        <sz val="14"/>
        <rFont val="Calibri"/>
        <family val="2"/>
      </rPr>
      <t> </t>
    </r>
  </si>
  <si>
    <t>Seguir en base a los objetivos </t>
  </si>
  <si>
    <t>Modelado </t>
  </si>
  <si>
    <t>Creación del modelo en Blender en base a las dimensiones de la UPIIZ </t>
  </si>
  <si>
    <t>Texturizado del modelo en Blender </t>
  </si>
  <si>
    <t>Exportación a Unity </t>
  </si>
  <si>
    <t>Exportación de los modelos </t>
  </si>
  <si>
    <t>Colocación de los modelos referentes a sus lugares de la UPIIZ </t>
  </si>
  <si>
    <t>Programación de la interacción </t>
  </si>
  <si>
    <t>Creación de la base de datos </t>
  </si>
  <si>
    <t>Implementación de los puntos  </t>
  </si>
  <si>
    <t>Implementar mapeo  </t>
  </si>
  <si>
    <t>Colocar los puntos referentes con sus datos de la base de datos </t>
  </si>
  <si>
    <t>Creación de la línea de seguimiento </t>
  </si>
  <si>
    <t>Calcular la distancia y tiempo estimado </t>
  </si>
  <si>
    <r>
      <t>Fase de pruebas</t>
    </r>
    <r>
      <rPr>
        <sz val="14"/>
        <rFont val="Calibri"/>
        <family val="2"/>
      </rPr>
      <t> </t>
    </r>
  </si>
  <si>
    <t>Pruebas unitarias</t>
  </si>
  <si>
    <t>Pruebas de integración y funcionales</t>
  </si>
  <si>
    <t>Pruebas de aceptación</t>
  </si>
  <si>
    <t>Fase de mantenimiento</t>
  </si>
  <si>
    <t>Hablar con el equipo para ver el mantenimiento a futuro del software</t>
  </si>
  <si>
    <t>Creación del manual</t>
  </si>
  <si>
    <t>Dias inaviles</t>
  </si>
  <si>
    <t>dia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</si>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</sst>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d\,\ dd/mm/yy"/>
    <numFmt numFmtId="166" formatCode="d"/>
  </numFmts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  <font>
      <sz val="11"/>
      <name val="Calibri"/>
      <family val="2"/>
    </font>
    <font>
      <sz val="11"/>
      <color theme="4"/>
      <name val="Calibri"/>
      <family val="2"/>
      <scheme val="minor"/>
    </font>
    <font>
      <b/>
      <i/>
      <sz val="20"/>
      <name val="Calibri"/>
      <family val="2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</font>
    <font>
      <sz val="12"/>
      <name val="Calibri"/>
      <family val="2"/>
    </font>
    <font>
      <sz val="11"/>
      <color rgb="FF444444"/>
      <name val="Calibri"/>
      <charset val="1"/>
    </font>
    <font>
      <sz val="11"/>
      <color rgb="FFFFFFFF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horizontal="left" vertical="center" indent="1"/>
    </xf>
    <xf numFmtId="9" fontId="0" fillId="0" borderId="1" xfId="0" applyNumberFormat="1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5" fillId="0" borderId="1" xfId="0" applyFont="1" applyBorder="1" applyAlignment="1">
      <alignment horizontal="left" vertical="center" indent="2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3"/>
    </xf>
    <xf numFmtId="0" fontId="7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left" vertical="center" indent="3"/>
    </xf>
    <xf numFmtId="0" fontId="7" fillId="0" borderId="1" xfId="0" applyFont="1" applyBorder="1" applyAlignment="1">
      <alignment horizontal="left" vertical="center" indent="4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164" fontId="0" fillId="3" borderId="1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indent="2"/>
    </xf>
    <xf numFmtId="0" fontId="1" fillId="2" borderId="0" xfId="0" applyFont="1" applyFill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indent="2"/>
    </xf>
    <xf numFmtId="164" fontId="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3" fillId="0" borderId="1" xfId="0" applyFont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0" fontId="0" fillId="4" borderId="0" xfId="0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64" fontId="7" fillId="5" borderId="1" xfId="0" applyNumberFormat="1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2"/>
    </xf>
    <xf numFmtId="0" fontId="9" fillId="5" borderId="1" xfId="0" applyFont="1" applyFill="1" applyBorder="1" applyAlignment="1">
      <alignment horizontal="left" vertical="center" indent="1"/>
    </xf>
    <xf numFmtId="164" fontId="11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14" fillId="0" borderId="1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indent="4"/>
    </xf>
    <xf numFmtId="0" fontId="7" fillId="0" borderId="1" xfId="0" applyFont="1" applyBorder="1" applyAlignment="1">
      <alignment horizontal="left" vertical="center" wrapText="1" indent="1"/>
    </xf>
    <xf numFmtId="164" fontId="0" fillId="0" borderId="1" xfId="0" applyNumberForma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" xfId="0" applyFont="1" applyBorder="1" applyAlignment="1">
      <alignment horizontal="left" vertical="center" inden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numFmt numFmtId="164" formatCode="dd/mm/yy;@"/>
    </dxf>
    <dxf>
      <font>
        <color rgb="FF9C0006"/>
      </font>
      <fill>
        <patternFill>
          <bgColor rgb="FFFFC7CE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22" fmlaLink="$J$4" horiz="1" max="100" page="0" val="3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76200</xdr:rowOff>
    </xdr:from>
    <xdr:to>
      <xdr:col>31</xdr:col>
      <xdr:colOff>104775</xdr:colOff>
      <xdr:row>2</xdr:row>
      <xdr:rowOff>152400</xdr:rowOff>
    </xdr:to>
    <xdr:sp macro="" textlink="">
      <xdr:nvSpPr>
        <xdr:cNvPr id="1025" name="Scroll Ba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76200</xdr:rowOff>
        </xdr:from>
        <xdr:to>
          <xdr:col>31</xdr:col>
          <xdr:colOff>104775</xdr:colOff>
          <xdr:row>2</xdr:row>
          <xdr:rowOff>152400</xdr:rowOff>
        </xdr:to>
        <xdr:sp macro="" textlink="">
          <xdr:nvSpPr>
            <xdr:cNvPr id="2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5BE3CDC-0DDA-CB7D-7E65-A8AE755C9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B6" totalsRowShown="0">
  <autoFilter ref="A2:B6" xr:uid="{00000000-0009-0000-0100-000001000000}"/>
  <tableColumns count="2">
    <tableColumn id="1" xr3:uid="{00000000-0010-0000-0000-000001000000}" name="dia" dataDxfId="0"/>
    <tableColumn id="2" xr3:uid="{00000000-0010-0000-0000-000002000000}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22"/>
  <sheetViews>
    <sheetView showGridLines="0" tabSelected="1" zoomScaleNormal="100" workbookViewId="0">
      <pane ySplit="6" topLeftCell="A7" activePane="bottomLeft" state="frozen"/>
      <selection pane="bottomLeft" activeCell="B19" sqref="B19"/>
    </sheetView>
  </sheetViews>
  <sheetFormatPr defaultColWidth="9.140625" defaultRowHeight="15" outlineLevelRow="1"/>
  <cols>
    <col min="1" max="1" width="66.7109375" style="1" bestFit="1" customWidth="1"/>
    <col min="2" max="2" width="18.7109375" style="1" customWidth="1"/>
    <col min="3" max="3" width="60.140625" style="1" bestFit="1" customWidth="1"/>
    <col min="4" max="4" width="9.140625" style="1" customWidth="1"/>
    <col min="5" max="5" width="12" style="1" bestFit="1" customWidth="1"/>
    <col min="6" max="6" width="15.28515625" style="1" customWidth="1"/>
    <col min="7" max="7" width="17.42578125" style="1" bestFit="1" customWidth="1"/>
    <col min="8" max="9" width="10" style="1" bestFit="1" customWidth="1"/>
    <col min="10" max="10" width="14.28515625" style="1" bestFit="1" customWidth="1"/>
    <col min="11" max="11" width="14.28515625" style="1" customWidth="1"/>
    <col min="12" max="12" width="9.140625" style="29" customWidth="1"/>
    <col min="13" max="13" width="9.85546875" style="1" bestFit="1" customWidth="1"/>
    <col min="14" max="14" width="3.42578125" style="1" bestFit="1" customWidth="1"/>
    <col min="15" max="15" width="4.28515625" style="1" bestFit="1" customWidth="1"/>
    <col min="16" max="16" width="3.7109375" style="1" bestFit="1" customWidth="1"/>
    <col min="17" max="18" width="3.42578125" style="1" bestFit="1" customWidth="1"/>
    <col min="19" max="19" width="3.5703125" style="1" bestFit="1" customWidth="1"/>
    <col min="20" max="20" width="3.7109375" style="1" bestFit="1" customWidth="1"/>
    <col min="21" max="21" width="3.42578125" style="1" bestFit="1" customWidth="1"/>
    <col min="22" max="22" width="4.28515625" style="1" bestFit="1" customWidth="1"/>
    <col min="23" max="23" width="3.7109375" style="1" bestFit="1" customWidth="1"/>
    <col min="24" max="25" width="3.42578125" style="1" bestFit="1" customWidth="1"/>
    <col min="26" max="26" width="3.5703125" style="1" bestFit="1" customWidth="1"/>
    <col min="27" max="27" width="3.7109375" style="1" bestFit="1" customWidth="1"/>
    <col min="28" max="28" width="3.42578125" style="1" bestFit="1" customWidth="1"/>
    <col min="29" max="29" width="4.28515625" style="1" bestFit="1" customWidth="1"/>
    <col min="30" max="30" width="3.7109375" style="1" bestFit="1" customWidth="1"/>
    <col min="31" max="31" width="3" style="1" bestFit="1" customWidth="1"/>
    <col min="32" max="32" width="2.85546875" style="1" bestFit="1" customWidth="1"/>
    <col min="33" max="33" width="3.5703125" style="1" bestFit="1" customWidth="1"/>
    <col min="34" max="34" width="3.7109375" style="1" bestFit="1" customWidth="1"/>
    <col min="35" max="35" width="3.140625" style="1" bestFit="1" customWidth="1"/>
    <col min="36" max="36" width="4.28515625" style="1" bestFit="1" customWidth="1"/>
    <col min="37" max="37" width="3.7109375" style="1" bestFit="1" customWidth="1"/>
    <col min="38" max="39" width="3.42578125" style="1" bestFit="1" customWidth="1"/>
    <col min="40" max="40" width="3.5703125" style="1" bestFit="1" customWidth="1"/>
    <col min="41" max="41" width="3.7109375" style="1" bestFit="1" customWidth="1"/>
    <col min="42" max="42" width="9.140625" style="23"/>
    <col min="43" max="43" width="11.85546875" style="1" bestFit="1" customWidth="1"/>
    <col min="44" max="16384" width="9.140625" style="1"/>
  </cols>
  <sheetData>
    <row r="1" spans="1:42">
      <c r="A1" s="1" t="s">
        <v>0</v>
      </c>
    </row>
    <row r="2" spans="1:42">
      <c r="A2" s="40" t="s">
        <v>1</v>
      </c>
    </row>
    <row r="3" spans="1:42">
      <c r="A3" s="48" t="s">
        <v>2</v>
      </c>
      <c r="E3" s="85" t="s">
        <v>3</v>
      </c>
      <c r="F3" s="86"/>
      <c r="G3" s="11"/>
      <c r="H3" s="11"/>
      <c r="I3" s="11"/>
      <c r="J3" s="9">
        <v>44608</v>
      </c>
      <c r="K3" s="69"/>
    </row>
    <row r="4" spans="1:42">
      <c r="A4" s="58" t="s">
        <v>4</v>
      </c>
      <c r="E4" s="85" t="s">
        <v>5</v>
      </c>
      <c r="F4" s="86"/>
      <c r="G4" s="11"/>
      <c r="H4" s="11"/>
      <c r="I4" s="11"/>
      <c r="J4" s="10">
        <v>35</v>
      </c>
      <c r="N4" s="82">
        <f>N5</f>
        <v>44844</v>
      </c>
      <c r="O4" s="83"/>
      <c r="P4" s="83"/>
      <c r="Q4" s="83"/>
      <c r="R4" s="83"/>
      <c r="S4" s="83"/>
      <c r="T4" s="84"/>
      <c r="U4" s="82">
        <f t="shared" ref="U4" si="0">U5</f>
        <v>44851</v>
      </c>
      <c r="V4" s="83"/>
      <c r="W4" s="83"/>
      <c r="X4" s="83"/>
      <c r="Y4" s="83"/>
      <c r="Z4" s="83"/>
      <c r="AA4" s="84"/>
      <c r="AB4" s="82">
        <f t="shared" ref="AB4" si="1">AB5</f>
        <v>44858</v>
      </c>
      <c r="AC4" s="83"/>
      <c r="AD4" s="83"/>
      <c r="AE4" s="83"/>
      <c r="AF4" s="83"/>
      <c r="AG4" s="83"/>
      <c r="AH4" s="84"/>
      <c r="AI4" s="82">
        <f>AI5</f>
        <v>44865</v>
      </c>
      <c r="AJ4" s="83"/>
      <c r="AK4" s="83"/>
      <c r="AL4" s="83"/>
      <c r="AM4" s="83"/>
      <c r="AN4" s="83"/>
      <c r="AO4" s="84"/>
    </row>
    <row r="5" spans="1:42">
      <c r="A5" s="59" t="s">
        <v>6</v>
      </c>
      <c r="F5" s="1" t="s">
        <v>7</v>
      </c>
      <c r="J5" s="1" t="s">
        <v>8</v>
      </c>
      <c r="N5" s="61">
        <f>$J$3-WEEKDAY(fecha_inicio,3)+(display_semana-1)*7</f>
        <v>44844</v>
      </c>
      <c r="O5" s="62">
        <f>N5+1</f>
        <v>44845</v>
      </c>
      <c r="P5" s="62">
        <f t="shared" ref="P5:AO5" si="2">O5+1</f>
        <v>44846</v>
      </c>
      <c r="Q5" s="62">
        <f t="shared" si="2"/>
        <v>44847</v>
      </c>
      <c r="R5" s="62">
        <f t="shared" si="2"/>
        <v>44848</v>
      </c>
      <c r="S5" s="62">
        <f t="shared" si="2"/>
        <v>44849</v>
      </c>
      <c r="T5" s="63">
        <f t="shared" si="2"/>
        <v>44850</v>
      </c>
      <c r="U5" s="61">
        <f t="shared" si="2"/>
        <v>44851</v>
      </c>
      <c r="V5" s="62">
        <f t="shared" si="2"/>
        <v>44852</v>
      </c>
      <c r="W5" s="62">
        <f t="shared" si="2"/>
        <v>44853</v>
      </c>
      <c r="X5" s="62">
        <f t="shared" si="2"/>
        <v>44854</v>
      </c>
      <c r="Y5" s="62">
        <f t="shared" si="2"/>
        <v>44855</v>
      </c>
      <c r="Z5" s="62">
        <f t="shared" si="2"/>
        <v>44856</v>
      </c>
      <c r="AA5" s="63">
        <f t="shared" si="2"/>
        <v>44857</v>
      </c>
      <c r="AB5" s="61">
        <f t="shared" si="2"/>
        <v>44858</v>
      </c>
      <c r="AC5" s="62">
        <f t="shared" si="2"/>
        <v>44859</v>
      </c>
      <c r="AD5" s="62">
        <f t="shared" si="2"/>
        <v>44860</v>
      </c>
      <c r="AE5" s="62">
        <f t="shared" si="2"/>
        <v>44861</v>
      </c>
      <c r="AF5" s="62">
        <f t="shared" si="2"/>
        <v>44862</v>
      </c>
      <c r="AG5" s="62">
        <f t="shared" si="2"/>
        <v>44863</v>
      </c>
      <c r="AH5" s="63">
        <f t="shared" si="2"/>
        <v>44864</v>
      </c>
      <c r="AI5" s="61">
        <f t="shared" si="2"/>
        <v>44865</v>
      </c>
      <c r="AJ5" s="62">
        <f t="shared" si="2"/>
        <v>44866</v>
      </c>
      <c r="AK5" s="62">
        <f t="shared" si="2"/>
        <v>44867</v>
      </c>
      <c r="AL5" s="62">
        <f t="shared" si="2"/>
        <v>44868</v>
      </c>
      <c r="AM5" s="62">
        <f t="shared" si="2"/>
        <v>44869</v>
      </c>
      <c r="AN5" s="62">
        <f t="shared" si="2"/>
        <v>44870</v>
      </c>
      <c r="AO5" s="62">
        <f t="shared" si="2"/>
        <v>44871</v>
      </c>
      <c r="AP5" s="24"/>
    </row>
    <row r="6" spans="1:42" s="33" customFormat="1" ht="30.75">
      <c r="A6" s="31" t="s">
        <v>9</v>
      </c>
      <c r="B6" s="31" t="s">
        <v>10</v>
      </c>
      <c r="C6" s="31" t="s">
        <v>11</v>
      </c>
      <c r="D6" s="31" t="s">
        <v>12</v>
      </c>
      <c r="E6" s="31" t="s">
        <v>13</v>
      </c>
      <c r="F6" s="31" t="s">
        <v>14</v>
      </c>
      <c r="G6" s="31" t="s">
        <v>15</v>
      </c>
      <c r="H6" s="31" t="s">
        <v>16</v>
      </c>
      <c r="I6" s="31" t="s">
        <v>17</v>
      </c>
      <c r="J6" s="31" t="s">
        <v>18</v>
      </c>
      <c r="K6" s="31" t="s">
        <v>19</v>
      </c>
      <c r="L6" s="31" t="s">
        <v>20</v>
      </c>
      <c r="M6" s="31" t="s">
        <v>21</v>
      </c>
      <c r="N6" s="64" t="str">
        <f>LEFT(TEXT(N5,"ddd"),2)</f>
        <v>Mo</v>
      </c>
      <c r="O6" s="64" t="str">
        <f t="shared" ref="O6:AA6" si="3">LEFT(TEXT(O5,"ddd"),2)</f>
        <v>Tu</v>
      </c>
      <c r="P6" s="64" t="str">
        <f t="shared" si="3"/>
        <v>We</v>
      </c>
      <c r="Q6" s="64" t="str">
        <f t="shared" si="3"/>
        <v>Th</v>
      </c>
      <c r="R6" s="64" t="str">
        <f t="shared" si="3"/>
        <v>Fr</v>
      </c>
      <c r="S6" s="64" t="str">
        <f t="shared" si="3"/>
        <v>Sa</v>
      </c>
      <c r="T6" s="64" t="str">
        <f t="shared" si="3"/>
        <v>Su</v>
      </c>
      <c r="U6" s="64" t="str">
        <f t="shared" si="3"/>
        <v>Mo</v>
      </c>
      <c r="V6" s="64" t="str">
        <f t="shared" si="3"/>
        <v>Tu</v>
      </c>
      <c r="W6" s="64" t="str">
        <f t="shared" si="3"/>
        <v>We</v>
      </c>
      <c r="X6" s="64" t="str">
        <f t="shared" si="3"/>
        <v>Th</v>
      </c>
      <c r="Y6" s="64" t="str">
        <f t="shared" si="3"/>
        <v>Fr</v>
      </c>
      <c r="Z6" s="64" t="str">
        <f t="shared" si="3"/>
        <v>Sa</v>
      </c>
      <c r="AA6" s="64" t="str">
        <f t="shared" si="3"/>
        <v>Su</v>
      </c>
      <c r="AB6" s="64" t="str">
        <f t="shared" ref="AB6" si="4">LEFT(TEXT(AB5,"ddd"),2)</f>
        <v>Mo</v>
      </c>
      <c r="AC6" s="64" t="str">
        <f t="shared" ref="AC6" si="5">LEFT(TEXT(AC5,"ddd"),2)</f>
        <v>Tu</v>
      </c>
      <c r="AD6" s="64" t="str">
        <f t="shared" ref="AD6" si="6">LEFT(TEXT(AD5,"ddd"),2)</f>
        <v>We</v>
      </c>
      <c r="AE6" s="64" t="str">
        <f t="shared" ref="AE6" si="7">LEFT(TEXT(AE5,"ddd"),2)</f>
        <v>Th</v>
      </c>
      <c r="AF6" s="64" t="str">
        <f t="shared" ref="AF6" si="8">LEFT(TEXT(AF5,"ddd"),2)</f>
        <v>Fr</v>
      </c>
      <c r="AG6" s="64" t="str">
        <f t="shared" ref="AG6" si="9">LEFT(TEXT(AG5,"ddd"),2)</f>
        <v>Sa</v>
      </c>
      <c r="AH6" s="64" t="str">
        <f t="shared" ref="AH6" si="10">LEFT(TEXT(AH5,"ddd"),2)</f>
        <v>Su</v>
      </c>
      <c r="AI6" s="65" t="str">
        <f t="shared" ref="AI6" si="11">LEFT(TEXT(AI5,"ddd"),2)</f>
        <v>Mo</v>
      </c>
      <c r="AJ6" s="65" t="str">
        <f t="shared" ref="AJ6" si="12">LEFT(TEXT(AJ5,"ddd"),2)</f>
        <v>Tu</v>
      </c>
      <c r="AK6" s="65" t="str">
        <f t="shared" ref="AK6" si="13">LEFT(TEXT(AK5,"ddd"),2)</f>
        <v>We</v>
      </c>
      <c r="AL6" s="65" t="str">
        <f t="shared" ref="AL6" si="14">LEFT(TEXT(AL5,"ddd"),2)</f>
        <v>Th</v>
      </c>
      <c r="AM6" s="65" t="str">
        <f t="shared" ref="AM6:AN6" si="15">LEFT(TEXT(AM5,"ddd"),2)</f>
        <v>Fr</v>
      </c>
      <c r="AN6" s="66" t="str">
        <f t="shared" si="15"/>
        <v>Sa</v>
      </c>
      <c r="AO6" s="66" t="str">
        <f t="shared" ref="AO6" si="16">LEFT(TEXT(AO5,"ddd"),2)</f>
        <v>Su</v>
      </c>
      <c r="AP6" s="32"/>
    </row>
    <row r="7" spans="1:42" ht="21">
      <c r="A7" s="36" t="s">
        <v>22</v>
      </c>
      <c r="B7" s="1" t="s">
        <v>23</v>
      </c>
      <c r="C7" s="2"/>
      <c r="D7" s="3" t="s">
        <v>24</v>
      </c>
      <c r="E7" s="12" t="s">
        <v>25</v>
      </c>
      <c r="F7" s="26">
        <v>12</v>
      </c>
      <c r="G7" s="8">
        <f t="shared" ref="G7:G8" si="17">F7*(4*2)</f>
        <v>96</v>
      </c>
      <c r="H7" s="3" t="s">
        <v>24</v>
      </c>
      <c r="I7" s="12" t="s">
        <v>25</v>
      </c>
      <c r="J7" s="26">
        <v>12</v>
      </c>
      <c r="K7" s="26"/>
      <c r="L7" s="8">
        <v>0</v>
      </c>
      <c r="M7" s="6">
        <v>1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</row>
    <row r="8" spans="1:42" ht="21">
      <c r="A8" s="2" t="s">
        <v>26</v>
      </c>
      <c r="B8" s="38"/>
      <c r="C8" s="2"/>
      <c r="D8" s="3">
        <v>44608</v>
      </c>
      <c r="E8" s="12">
        <v>44722</v>
      </c>
      <c r="F8" s="26">
        <f>IF(D8="","0",NETWORKDAYS(D8,E8))</f>
        <v>83</v>
      </c>
      <c r="G8" s="8">
        <f t="shared" si="17"/>
        <v>664</v>
      </c>
      <c r="H8" s="3">
        <v>44608</v>
      </c>
      <c r="I8" s="12">
        <v>44722</v>
      </c>
      <c r="J8" s="26">
        <f>IF(H8="","0",NETWORKDAYS(H8,I8))</f>
        <v>83</v>
      </c>
      <c r="K8" s="26"/>
      <c r="L8" s="8">
        <f>F8*(2*2)</f>
        <v>332</v>
      </c>
      <c r="M8" s="6">
        <v>1</v>
      </c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</row>
    <row r="9" spans="1:42" ht="15.75" outlineLevel="1">
      <c r="A9" s="15" t="s">
        <v>27</v>
      </c>
      <c r="B9" s="15" t="s">
        <v>28</v>
      </c>
      <c r="C9" s="15"/>
      <c r="D9" s="3">
        <v>44608</v>
      </c>
      <c r="E9" s="3">
        <v>44608</v>
      </c>
      <c r="F9" s="26">
        <f>IF(D9="","0",NETWORKDAYS(D9,E9))</f>
        <v>1</v>
      </c>
      <c r="G9" s="8">
        <v>8</v>
      </c>
      <c r="H9" s="3">
        <v>44608</v>
      </c>
      <c r="I9" s="3">
        <v>44608</v>
      </c>
      <c r="J9" s="26">
        <f>IF(H9="","0",NETWORKDAYS(H9,I9))</f>
        <v>1</v>
      </c>
      <c r="K9" s="26"/>
      <c r="L9" s="8">
        <f>F9*(2*2)</f>
        <v>4</v>
      </c>
      <c r="M9" s="6">
        <v>1</v>
      </c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</row>
    <row r="10" spans="1:42" ht="15.75" outlineLevel="1">
      <c r="A10" s="37" t="s">
        <v>29</v>
      </c>
      <c r="B10" s="15"/>
      <c r="C10" s="15"/>
      <c r="D10" s="3">
        <v>44608</v>
      </c>
      <c r="E10" s="3">
        <v>44608</v>
      </c>
      <c r="F10" s="26">
        <f t="shared" ref="F10:F12" si="18">IF(D10="","0",NETWORKDAYS(D10,E10))</f>
        <v>1</v>
      </c>
      <c r="G10" s="8">
        <f>F10*(4*2)</f>
        <v>8</v>
      </c>
      <c r="H10" s="3">
        <v>44608</v>
      </c>
      <c r="I10" s="3">
        <v>44608</v>
      </c>
      <c r="J10" s="26">
        <f t="shared" ref="J10:J12" si="19">IF(H10="","0",NETWORKDAYS(H10,I10))</f>
        <v>1</v>
      </c>
      <c r="K10" s="26"/>
      <c r="L10" s="8">
        <f t="shared" ref="L10:L20" si="20">IF(OR(J10="",F10=""),"-",SUM(J10-F10))</f>
        <v>0</v>
      </c>
      <c r="M10" s="6">
        <v>1</v>
      </c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</row>
    <row r="11" spans="1:42" ht="15.75" outlineLevel="1">
      <c r="A11" s="30" t="s">
        <v>30</v>
      </c>
      <c r="B11" s="39"/>
      <c r="C11" s="15"/>
      <c r="D11" s="3">
        <v>44608</v>
      </c>
      <c r="E11" s="3">
        <v>44608</v>
      </c>
      <c r="F11" s="26">
        <f t="shared" si="18"/>
        <v>1</v>
      </c>
      <c r="G11" s="8">
        <f>F11*(4*2)</f>
        <v>8</v>
      </c>
      <c r="H11" s="3">
        <v>44608</v>
      </c>
      <c r="I11" s="3">
        <v>44608</v>
      </c>
      <c r="J11" s="26">
        <f t="shared" ref="J11" si="21">IF(H11="","0",NETWORKDAYS(H11,I11))</f>
        <v>1</v>
      </c>
      <c r="K11" s="26"/>
      <c r="L11" s="8">
        <f t="shared" ref="L11" si="22">IF(OR(J11="",F11=""),"-",SUM(J11-F11))</f>
        <v>0</v>
      </c>
      <c r="M11" s="6">
        <v>1</v>
      </c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</row>
    <row r="12" spans="1:42" ht="15.75" outlineLevel="1">
      <c r="A12" s="34" t="s">
        <v>31</v>
      </c>
      <c r="B12" s="38"/>
      <c r="C12" s="16"/>
      <c r="D12" s="3">
        <v>44608</v>
      </c>
      <c r="E12" s="3">
        <v>44608</v>
      </c>
      <c r="F12" s="26">
        <f t="shared" si="18"/>
        <v>1</v>
      </c>
      <c r="G12" s="8">
        <f t="shared" ref="G12:G14" si="23">F12*(4*2)</f>
        <v>8</v>
      </c>
      <c r="H12" s="3">
        <v>44608</v>
      </c>
      <c r="I12" s="3">
        <v>44608</v>
      </c>
      <c r="J12" s="26">
        <f t="shared" si="19"/>
        <v>1</v>
      </c>
      <c r="K12" s="26"/>
      <c r="L12" s="8">
        <f t="shared" si="20"/>
        <v>0</v>
      </c>
      <c r="M12" s="6">
        <v>1</v>
      </c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</row>
    <row r="13" spans="1:42" ht="15.75" outlineLevel="1">
      <c r="A13" s="16" t="s">
        <v>32</v>
      </c>
      <c r="B13" s="16" t="s">
        <v>33</v>
      </c>
      <c r="C13" s="16"/>
      <c r="D13" s="3">
        <v>44608</v>
      </c>
      <c r="E13" s="12">
        <f t="shared" ref="E13:E18" si="24">IF(OR(D13="-",F13=""),"-",WORKDAY(D13,F13-1))</f>
        <v>44622</v>
      </c>
      <c r="F13" s="26">
        <v>11</v>
      </c>
      <c r="G13" s="8">
        <f t="shared" si="23"/>
        <v>88</v>
      </c>
      <c r="H13" s="3">
        <v>44608</v>
      </c>
      <c r="I13" s="12">
        <f t="shared" ref="I13:I18" si="25">IF(OR(H13="-",J13=""),"-",WORKDAY(H13,J13-1))</f>
        <v>44622</v>
      </c>
      <c r="J13" s="26">
        <v>11</v>
      </c>
      <c r="K13" s="26"/>
      <c r="L13" s="8">
        <f t="shared" si="20"/>
        <v>0</v>
      </c>
      <c r="M13" s="6">
        <v>1</v>
      </c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</row>
    <row r="14" spans="1:42" ht="15.75" outlineLevel="1">
      <c r="A14" s="30" t="s">
        <v>34</v>
      </c>
      <c r="B14" s="30" t="s">
        <v>35</v>
      </c>
      <c r="C14" s="30"/>
      <c r="D14" s="3">
        <v>44697</v>
      </c>
      <c r="E14" s="12">
        <f t="shared" si="24"/>
        <v>44700</v>
      </c>
      <c r="F14" s="26">
        <v>4</v>
      </c>
      <c r="G14" s="8">
        <f t="shared" si="23"/>
        <v>32</v>
      </c>
      <c r="H14" s="3">
        <v>44697</v>
      </c>
      <c r="I14" s="12">
        <f t="shared" si="25"/>
        <v>44700</v>
      </c>
      <c r="J14" s="26">
        <v>4</v>
      </c>
      <c r="K14" s="26"/>
      <c r="L14" s="8">
        <f t="shared" si="20"/>
        <v>0</v>
      </c>
      <c r="M14" s="6">
        <v>1</v>
      </c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</row>
    <row r="15" spans="1:42" ht="15.75" outlineLevel="1">
      <c r="A15" s="30" t="s">
        <v>31</v>
      </c>
      <c r="B15" s="30"/>
      <c r="C15" s="30"/>
      <c r="D15" s="3">
        <v>44697</v>
      </c>
      <c r="E15" s="12">
        <f t="shared" si="24"/>
        <v>44697</v>
      </c>
      <c r="F15" s="26">
        <v>1</v>
      </c>
      <c r="G15" s="8">
        <f>F15*(4*2)</f>
        <v>8</v>
      </c>
      <c r="H15" s="3">
        <v>44697</v>
      </c>
      <c r="I15" s="12">
        <f t="shared" si="25"/>
        <v>44697</v>
      </c>
      <c r="J15" s="26">
        <v>1</v>
      </c>
      <c r="K15" s="26"/>
      <c r="L15" s="8">
        <f t="shared" si="20"/>
        <v>0</v>
      </c>
      <c r="M15" s="6">
        <v>1</v>
      </c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</row>
    <row r="16" spans="1:42" ht="15.75" outlineLevel="1">
      <c r="A16" s="30" t="s">
        <v>36</v>
      </c>
      <c r="B16" s="30"/>
      <c r="C16" s="30"/>
      <c r="D16" s="3">
        <f>IF(F16="0","",WORKDAY(E15,1))</f>
        <v>44698</v>
      </c>
      <c r="E16" s="12">
        <f t="shared" si="24"/>
        <v>44704</v>
      </c>
      <c r="F16" s="26">
        <v>5</v>
      </c>
      <c r="G16" s="8">
        <f>F16*(4*2)</f>
        <v>40</v>
      </c>
      <c r="H16" s="3">
        <f>IF(J16="0","",WORKDAY(I15,1))</f>
        <v>44698</v>
      </c>
      <c r="I16" s="12">
        <f t="shared" si="25"/>
        <v>44704</v>
      </c>
      <c r="J16" s="26">
        <v>5</v>
      </c>
      <c r="K16" s="26"/>
      <c r="L16" s="8">
        <f t="shared" si="20"/>
        <v>0</v>
      </c>
      <c r="M16" s="6">
        <v>1</v>
      </c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</row>
    <row r="17" spans="1:41" ht="15.75" outlineLevel="1">
      <c r="A17" s="30" t="s">
        <v>37</v>
      </c>
      <c r="B17" s="30"/>
      <c r="C17" s="30"/>
      <c r="D17" s="3">
        <f>IF(F17="0","",WORKDAY(E16,1))</f>
        <v>44705</v>
      </c>
      <c r="E17" s="12">
        <f t="shared" si="24"/>
        <v>44705</v>
      </c>
      <c r="F17" s="26">
        <v>1</v>
      </c>
      <c r="G17" s="8">
        <f>F17*(4*2)</f>
        <v>8</v>
      </c>
      <c r="H17" s="3">
        <f>IF(J17="0","",WORKDAY(I16,1))</f>
        <v>44705</v>
      </c>
      <c r="I17" s="12">
        <f t="shared" si="25"/>
        <v>44705</v>
      </c>
      <c r="J17" s="26">
        <v>1</v>
      </c>
      <c r="K17" s="26"/>
      <c r="L17" s="8">
        <f t="shared" si="20"/>
        <v>0</v>
      </c>
      <c r="M17" s="6">
        <v>1</v>
      </c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</row>
    <row r="18" spans="1:41" ht="15.75" outlineLevel="1">
      <c r="A18" s="30" t="s">
        <v>38</v>
      </c>
      <c r="B18" s="30" t="s">
        <v>39</v>
      </c>
      <c r="C18" s="30"/>
      <c r="D18" s="3">
        <f>IF(F18="0","",WORKDAY(E17,1))</f>
        <v>44706</v>
      </c>
      <c r="E18" s="12">
        <f t="shared" si="24"/>
        <v>44707</v>
      </c>
      <c r="F18" s="26">
        <v>2</v>
      </c>
      <c r="G18" s="8">
        <f>F18*(4*2)</f>
        <v>16</v>
      </c>
      <c r="H18" s="3">
        <f>IF(J18="0","",WORKDAY(I17,1))</f>
        <v>44706</v>
      </c>
      <c r="I18" s="12">
        <f t="shared" si="25"/>
        <v>44707</v>
      </c>
      <c r="J18" s="26">
        <v>2</v>
      </c>
      <c r="K18" s="26"/>
      <c r="L18" s="8">
        <f t="shared" si="20"/>
        <v>0</v>
      </c>
      <c r="M18" s="6">
        <v>1</v>
      </c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</row>
    <row r="19" spans="1:41" ht="15.75" outlineLevel="1">
      <c r="A19" s="16" t="s">
        <v>40</v>
      </c>
      <c r="B19" s="16"/>
      <c r="C19" s="16"/>
      <c r="D19" s="3">
        <v>44609</v>
      </c>
      <c r="E19" s="12">
        <v>44723</v>
      </c>
      <c r="F19" s="26">
        <f t="shared" ref="F19:F25" si="26">IF(D19="-","0",NETWORKDAYS(D19,E19))</f>
        <v>82</v>
      </c>
      <c r="G19" s="8">
        <f t="shared" ref="G19:G28" si="27">F19*(4*2)</f>
        <v>656</v>
      </c>
      <c r="H19" s="3">
        <v>44609</v>
      </c>
      <c r="I19" s="12">
        <v>44723</v>
      </c>
      <c r="J19" s="26">
        <f t="shared" ref="J19:J34" si="28">IF(H19="-","0",NETWORKDAYS(H19,I19))</f>
        <v>82</v>
      </c>
      <c r="K19" s="26"/>
      <c r="L19" s="8">
        <f t="shared" si="20"/>
        <v>0</v>
      </c>
      <c r="M19" s="6">
        <v>1</v>
      </c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</row>
    <row r="20" spans="1:41" outlineLevel="1">
      <c r="A20" s="14" t="s">
        <v>41</v>
      </c>
      <c r="B20" s="14" t="s">
        <v>42</v>
      </c>
      <c r="C20" s="14"/>
      <c r="D20" s="3">
        <v>44609</v>
      </c>
      <c r="E20" s="12">
        <v>44642</v>
      </c>
      <c r="F20" s="26">
        <f t="shared" si="26"/>
        <v>24</v>
      </c>
      <c r="G20" s="8">
        <f t="shared" si="27"/>
        <v>192</v>
      </c>
      <c r="H20" s="3">
        <v>44609</v>
      </c>
      <c r="I20" s="12">
        <v>44642</v>
      </c>
      <c r="J20" s="26">
        <f t="shared" si="28"/>
        <v>24</v>
      </c>
      <c r="K20" s="26"/>
      <c r="L20" s="8">
        <f t="shared" si="20"/>
        <v>0</v>
      </c>
      <c r="M20" s="6">
        <v>1</v>
      </c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</row>
    <row r="21" spans="1:41" outlineLevel="1">
      <c r="A21" s="14" t="s">
        <v>43</v>
      </c>
      <c r="B21" s="14"/>
      <c r="C21" s="14"/>
      <c r="D21" s="3">
        <v>44642</v>
      </c>
      <c r="E21" s="21">
        <v>44651</v>
      </c>
      <c r="F21" s="26">
        <f t="shared" si="26"/>
        <v>8</v>
      </c>
      <c r="G21" s="8">
        <f t="shared" si="27"/>
        <v>64</v>
      </c>
      <c r="H21" s="3">
        <v>44642</v>
      </c>
      <c r="I21" s="21">
        <v>44651</v>
      </c>
      <c r="J21" s="26">
        <f t="shared" si="28"/>
        <v>8</v>
      </c>
      <c r="K21" s="26"/>
      <c r="L21" s="8">
        <f t="shared" ref="L21:L36" si="29">IF(OR(J21="",F21=""),"-",SUM(J21-F21))</f>
        <v>0</v>
      </c>
      <c r="M21" s="6">
        <v>1</v>
      </c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</row>
    <row r="22" spans="1:41" outlineLevel="1">
      <c r="A22" s="17" t="s">
        <v>44</v>
      </c>
      <c r="B22" t="s">
        <v>45</v>
      </c>
      <c r="C22" s="17"/>
      <c r="D22" s="3">
        <v>44651</v>
      </c>
      <c r="E22" s="12">
        <v>44677</v>
      </c>
      <c r="F22" s="26">
        <f t="shared" si="26"/>
        <v>19</v>
      </c>
      <c r="G22" s="8">
        <f t="shared" si="27"/>
        <v>152</v>
      </c>
      <c r="H22" s="3">
        <v>44651</v>
      </c>
      <c r="I22" s="12">
        <v>44677</v>
      </c>
      <c r="J22" s="26">
        <f t="shared" si="28"/>
        <v>19</v>
      </c>
      <c r="K22" s="26"/>
      <c r="L22" s="8">
        <f t="shared" si="29"/>
        <v>0</v>
      </c>
      <c r="M22" s="6">
        <v>1</v>
      </c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</row>
    <row r="23" spans="1:41" outlineLevel="1">
      <c r="A23" s="14" t="s">
        <v>46</v>
      </c>
      <c r="B23" s="14"/>
      <c r="C23" s="14"/>
      <c r="D23" s="3">
        <v>44678</v>
      </c>
      <c r="E23" s="12">
        <v>44692</v>
      </c>
      <c r="F23" s="26">
        <f t="shared" si="26"/>
        <v>11</v>
      </c>
      <c r="G23" s="8">
        <f t="shared" si="27"/>
        <v>88</v>
      </c>
      <c r="H23" s="3">
        <v>44678</v>
      </c>
      <c r="I23" s="12">
        <v>44692</v>
      </c>
      <c r="J23" s="26">
        <f t="shared" si="28"/>
        <v>11</v>
      </c>
      <c r="K23" s="26"/>
      <c r="L23" s="8">
        <f t="shared" si="29"/>
        <v>0</v>
      </c>
      <c r="M23" s="6">
        <v>1</v>
      </c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</row>
    <row r="24" spans="1:41" outlineLevel="1">
      <c r="A24" s="17" t="s">
        <v>47</v>
      </c>
      <c r="B24" t="s">
        <v>48</v>
      </c>
      <c r="C24" s="17"/>
      <c r="D24" s="3">
        <v>44692</v>
      </c>
      <c r="E24" s="12">
        <v>44707</v>
      </c>
      <c r="F24" s="26">
        <f t="shared" si="26"/>
        <v>12</v>
      </c>
      <c r="G24" s="8">
        <f t="shared" si="27"/>
        <v>96</v>
      </c>
      <c r="H24" s="3">
        <v>44692</v>
      </c>
      <c r="I24" s="12">
        <v>44707</v>
      </c>
      <c r="J24" s="26">
        <f t="shared" si="28"/>
        <v>12</v>
      </c>
      <c r="K24" s="26"/>
      <c r="L24" s="8">
        <f t="shared" si="29"/>
        <v>0</v>
      </c>
      <c r="M24" s="6">
        <v>1</v>
      </c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</row>
    <row r="25" spans="1:41" outlineLevel="1">
      <c r="A25" s="14" t="s">
        <v>49</v>
      </c>
      <c r="B25" s="14" t="s">
        <v>50</v>
      </c>
      <c r="C25" s="14"/>
      <c r="D25" s="3">
        <v>44707</v>
      </c>
      <c r="E25" s="12">
        <v>44722</v>
      </c>
      <c r="F25" s="26">
        <f>IF(D25="-","0",NETWORKDAYS(D25,E25))</f>
        <v>12</v>
      </c>
      <c r="G25" s="8">
        <f t="shared" si="27"/>
        <v>96</v>
      </c>
      <c r="H25" s="3">
        <v>44707</v>
      </c>
      <c r="I25" s="12">
        <v>44722</v>
      </c>
      <c r="J25" s="26">
        <f t="shared" si="28"/>
        <v>12</v>
      </c>
      <c r="K25" s="26"/>
      <c r="L25" s="8">
        <f t="shared" si="29"/>
        <v>0</v>
      </c>
      <c r="M25" s="6">
        <v>1</v>
      </c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</row>
    <row r="26" spans="1:41" ht="21" outlineLevel="1">
      <c r="A26" s="74" t="s">
        <v>51</v>
      </c>
      <c r="B26" s="22"/>
      <c r="C26" s="22"/>
      <c r="D26" s="3">
        <v>44788</v>
      </c>
      <c r="E26" s="12">
        <f t="shared" ref="E26:E27" si="30">IF(OR(D26="-",F26=""),"-",WORKDAY(D26,F26-1))</f>
        <v>44901</v>
      </c>
      <c r="F26" s="8">
        <v>82</v>
      </c>
      <c r="G26" s="8">
        <f t="shared" si="27"/>
        <v>656</v>
      </c>
      <c r="H26" s="3">
        <v>44788</v>
      </c>
      <c r="I26" s="12">
        <v>44883</v>
      </c>
      <c r="J26" s="26">
        <f t="shared" si="28"/>
        <v>70</v>
      </c>
      <c r="K26" s="26"/>
      <c r="L26" s="8">
        <f>IF(OR(J26="-",F26="1"),"-",SUM(J26-F26))</f>
        <v>-12</v>
      </c>
      <c r="M26" s="6">
        <v>1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</row>
    <row r="27" spans="1:41" outlineLevel="1">
      <c r="A27" s="27" t="s">
        <v>52</v>
      </c>
      <c r="B27" s="27"/>
      <c r="C27" s="27"/>
      <c r="D27" s="3">
        <v>44788</v>
      </c>
      <c r="E27" s="12">
        <f t="shared" si="30"/>
        <v>44802</v>
      </c>
      <c r="F27" s="8">
        <v>11</v>
      </c>
      <c r="G27" s="8">
        <f t="shared" si="27"/>
        <v>88</v>
      </c>
      <c r="H27" s="3">
        <v>44788</v>
      </c>
      <c r="I27" s="12">
        <v>44804</v>
      </c>
      <c r="J27" s="26">
        <f t="shared" si="28"/>
        <v>13</v>
      </c>
      <c r="K27" s="26"/>
      <c r="L27" s="8">
        <f>IF(OR(J27="-",F27="1"),"-",SUM(J27-F27))</f>
        <v>2</v>
      </c>
      <c r="M27" s="6">
        <v>1</v>
      </c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</row>
    <row r="28" spans="1:41" outlineLevel="1">
      <c r="A28" s="14" t="s">
        <v>53</v>
      </c>
      <c r="B28" s="14" t="s">
        <v>54</v>
      </c>
      <c r="C28" s="14"/>
      <c r="D28" s="3">
        <v>44788</v>
      </c>
      <c r="E28" s="12">
        <f t="shared" ref="E28:E47" si="31">IF(OR(D28="-",F28=""),"-",WORKDAY(D28,F28-1))</f>
        <v>44789</v>
      </c>
      <c r="F28" s="8">
        <v>2</v>
      </c>
      <c r="G28" s="8">
        <f t="shared" si="27"/>
        <v>16</v>
      </c>
      <c r="H28" s="12">
        <v>44789</v>
      </c>
      <c r="I28" s="12">
        <v>44789</v>
      </c>
      <c r="J28" s="26">
        <f t="shared" si="28"/>
        <v>1</v>
      </c>
      <c r="K28" s="26"/>
      <c r="L28" s="8">
        <f t="shared" si="29"/>
        <v>-1</v>
      </c>
      <c r="M28" s="6">
        <v>1</v>
      </c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</row>
    <row r="29" spans="1:41" outlineLevel="1">
      <c r="A29" s="17" t="s">
        <v>37</v>
      </c>
      <c r="B29" s="17" t="s">
        <v>55</v>
      </c>
      <c r="C29" s="17"/>
      <c r="D29" s="3">
        <v>44789</v>
      </c>
      <c r="E29" s="12">
        <f t="shared" si="31"/>
        <v>44789</v>
      </c>
      <c r="F29" s="8">
        <v>1</v>
      </c>
      <c r="G29" s="8">
        <v>1</v>
      </c>
      <c r="H29" s="12">
        <v>44788</v>
      </c>
      <c r="I29" s="12">
        <v>44788</v>
      </c>
      <c r="J29" s="26">
        <f t="shared" si="28"/>
        <v>1</v>
      </c>
      <c r="K29" s="26"/>
      <c r="L29" s="8">
        <f t="shared" si="29"/>
        <v>0</v>
      </c>
      <c r="M29" s="6">
        <v>1</v>
      </c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</row>
    <row r="30" spans="1:41" outlineLevel="1">
      <c r="A30" s="14" t="s">
        <v>56</v>
      </c>
      <c r="B30" s="14"/>
      <c r="C30" s="14"/>
      <c r="D30" s="3">
        <v>44790</v>
      </c>
      <c r="E30" s="12">
        <f t="shared" si="31"/>
        <v>44790</v>
      </c>
      <c r="F30" s="8">
        <v>1</v>
      </c>
      <c r="G30" s="8">
        <f>F30*(4*2)</f>
        <v>8</v>
      </c>
      <c r="H30" s="12">
        <v>44788</v>
      </c>
      <c r="I30" s="12">
        <v>44788</v>
      </c>
      <c r="J30" s="26">
        <f t="shared" si="28"/>
        <v>1</v>
      </c>
      <c r="K30" s="26"/>
      <c r="L30" s="8">
        <f t="shared" si="29"/>
        <v>0</v>
      </c>
      <c r="M30" s="6">
        <v>1</v>
      </c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</row>
    <row r="31" spans="1:41" outlineLevel="1">
      <c r="A31" s="17" t="s">
        <v>37</v>
      </c>
      <c r="B31" s="17" t="s">
        <v>57</v>
      </c>
      <c r="C31" s="17"/>
      <c r="D31" s="3">
        <v>44790</v>
      </c>
      <c r="E31" s="12">
        <f t="shared" si="31"/>
        <v>44790</v>
      </c>
      <c r="F31" s="8">
        <v>1</v>
      </c>
      <c r="G31" s="8">
        <v>1</v>
      </c>
      <c r="H31" s="12">
        <v>44789</v>
      </c>
      <c r="I31" s="12">
        <v>44789</v>
      </c>
      <c r="J31" s="26">
        <f t="shared" si="28"/>
        <v>1</v>
      </c>
      <c r="K31" s="26"/>
      <c r="L31" s="8">
        <f t="shared" si="29"/>
        <v>0</v>
      </c>
      <c r="M31" s="6">
        <v>1</v>
      </c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</row>
    <row r="32" spans="1:41" outlineLevel="1">
      <c r="A32" s="14" t="s">
        <v>58</v>
      </c>
      <c r="B32" s="14" t="s">
        <v>59</v>
      </c>
      <c r="C32" s="14"/>
      <c r="D32" s="3">
        <v>44791</v>
      </c>
      <c r="E32" s="12">
        <f t="shared" si="31"/>
        <v>44802</v>
      </c>
      <c r="F32" s="8">
        <v>8</v>
      </c>
      <c r="G32" s="8">
        <f>F32*(4*2)</f>
        <v>64</v>
      </c>
      <c r="H32" s="12">
        <v>44790</v>
      </c>
      <c r="I32" s="12">
        <v>44804</v>
      </c>
      <c r="J32" s="26">
        <f t="shared" si="28"/>
        <v>11</v>
      </c>
      <c r="K32" s="26"/>
      <c r="L32" s="8">
        <f t="shared" si="29"/>
        <v>3</v>
      </c>
      <c r="M32" s="6">
        <v>1</v>
      </c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</row>
    <row r="33" spans="1:41" outlineLevel="1">
      <c r="A33" s="14" t="s">
        <v>60</v>
      </c>
      <c r="B33" s="14" t="s">
        <v>61</v>
      </c>
      <c r="C33" s="14"/>
      <c r="D33" s="3">
        <v>44791</v>
      </c>
      <c r="E33" s="12">
        <f t="shared" si="31"/>
        <v>44802</v>
      </c>
      <c r="F33" s="8">
        <v>8</v>
      </c>
      <c r="G33" s="8">
        <f t="shared" ref="G33" si="32">F33*(4*2)</f>
        <v>64</v>
      </c>
      <c r="H33" s="12">
        <v>44790</v>
      </c>
      <c r="I33" s="12">
        <v>44803</v>
      </c>
      <c r="J33" s="26">
        <f t="shared" si="28"/>
        <v>10</v>
      </c>
      <c r="K33" s="26"/>
      <c r="L33" s="8">
        <f t="shared" si="29"/>
        <v>2</v>
      </c>
      <c r="M33" s="6">
        <v>1</v>
      </c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</row>
    <row r="34" spans="1:41" outlineLevel="1">
      <c r="A34" s="17" t="s">
        <v>37</v>
      </c>
      <c r="B34" s="17" t="s">
        <v>62</v>
      </c>
      <c r="C34" s="17"/>
      <c r="D34" s="3">
        <v>44798</v>
      </c>
      <c r="E34" s="12">
        <f>IF(OR(D34="-",F34=""),"-",WORKDAY(D34,F34-1))</f>
        <v>44798</v>
      </c>
      <c r="F34" s="8">
        <v>1</v>
      </c>
      <c r="G34" s="8">
        <v>1</v>
      </c>
      <c r="H34" s="12">
        <v>44798</v>
      </c>
      <c r="I34" s="12">
        <v>44798</v>
      </c>
      <c r="J34" s="26">
        <f t="shared" si="28"/>
        <v>1</v>
      </c>
      <c r="K34" s="26"/>
      <c r="L34" s="8">
        <f t="shared" si="29"/>
        <v>0</v>
      </c>
      <c r="M34" s="6">
        <v>1</v>
      </c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</row>
    <row r="35" spans="1:41" outlineLevel="1">
      <c r="A35" s="17" t="s">
        <v>63</v>
      </c>
      <c r="B35" s="17"/>
      <c r="C35" s="17"/>
      <c r="D35" s="3">
        <v>44802</v>
      </c>
      <c r="E35" s="12">
        <v>44802</v>
      </c>
      <c r="F35" s="8">
        <v>1</v>
      </c>
      <c r="G35" s="8">
        <v>1</v>
      </c>
      <c r="H35" s="12">
        <v>44804</v>
      </c>
      <c r="I35" s="12">
        <v>44804</v>
      </c>
      <c r="J35" s="26">
        <f t="shared" ref="J35" si="33">IF(H35="-","0",NETWORKDAYS(H35,I35))</f>
        <v>1</v>
      </c>
      <c r="K35" s="26"/>
      <c r="L35" s="8">
        <f t="shared" ref="L35" si="34">IF(OR(J35="",F35=""),"-",SUM(J35-F35))</f>
        <v>0</v>
      </c>
      <c r="M35" s="6">
        <v>1</v>
      </c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</row>
    <row r="36" spans="1:41" ht="21">
      <c r="A36" s="2" t="s">
        <v>64</v>
      </c>
      <c r="B36" s="2"/>
      <c r="C36" s="2"/>
      <c r="D36" s="3">
        <v>44802</v>
      </c>
      <c r="E36" s="25">
        <f t="shared" si="31"/>
        <v>44854</v>
      </c>
      <c r="F36" s="8">
        <v>39</v>
      </c>
      <c r="G36" s="8">
        <f t="shared" ref="G36:G61" si="35">F36*(4*2)</f>
        <v>312</v>
      </c>
      <c r="H36" s="3">
        <v>44805</v>
      </c>
      <c r="I36" s="12">
        <v>44859</v>
      </c>
      <c r="J36" s="26">
        <f t="shared" ref="J36:J37" si="36">IF(OR(H35="-",I36=""),"0",NETWORKDAYS(H36,I36))</f>
        <v>39</v>
      </c>
      <c r="K36" s="26"/>
      <c r="L36" s="8">
        <f t="shared" si="29"/>
        <v>0</v>
      </c>
      <c r="M36" s="6">
        <f>AVERAGE(M37,M49:M50,M54)</f>
        <v>0.75</v>
      </c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</row>
    <row r="37" spans="1:41" outlineLevel="1">
      <c r="A37" s="5" t="s">
        <v>65</v>
      </c>
      <c r="B37" s="5"/>
      <c r="C37" s="60" t="s">
        <v>66</v>
      </c>
      <c r="D37" s="3">
        <v>44802</v>
      </c>
      <c r="E37" s="12">
        <f t="shared" si="31"/>
        <v>44840</v>
      </c>
      <c r="F37" s="8">
        <v>29</v>
      </c>
      <c r="G37" s="8">
        <f t="shared" si="35"/>
        <v>232</v>
      </c>
      <c r="H37" s="4">
        <v>44805</v>
      </c>
      <c r="I37" s="4">
        <v>44859</v>
      </c>
      <c r="J37" s="26">
        <f t="shared" si="36"/>
        <v>39</v>
      </c>
      <c r="K37" s="26"/>
      <c r="L37" s="8">
        <f>IF(OR(J37="0",F37="0"),"0",SUM(J37-F37))</f>
        <v>10</v>
      </c>
      <c r="M37" s="6">
        <v>1</v>
      </c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</row>
    <row r="38" spans="1:41" outlineLevel="1">
      <c r="A38" s="18" t="s">
        <v>67</v>
      </c>
      <c r="B38" s="18" t="s">
        <v>68</v>
      </c>
      <c r="C38" s="18"/>
      <c r="D38" s="3">
        <v>44805</v>
      </c>
      <c r="E38" s="25">
        <f>IF(OR(D38="-",F38=""),"-",WORKDAY(D38,F38-1))</f>
        <v>44805</v>
      </c>
      <c r="F38" s="8">
        <v>1</v>
      </c>
      <c r="G38" s="8">
        <f t="shared" si="35"/>
        <v>8</v>
      </c>
      <c r="H38" s="28">
        <v>44805</v>
      </c>
      <c r="I38" s="4">
        <v>44805</v>
      </c>
      <c r="J38" s="26">
        <f>IF(OR(H37="-",I38=""),"0",NETWORKDAYS(H38,I38))</f>
        <v>1</v>
      </c>
      <c r="K38" s="26"/>
      <c r="L38" s="8">
        <f t="shared" ref="L38:L41" si="37">IF(OR(J38="0",F38="0"),"0",SUM(J38-F38))</f>
        <v>0</v>
      </c>
      <c r="M38" s="6">
        <v>1</v>
      </c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</row>
    <row r="39" spans="1:41" outlineLevel="1">
      <c r="A39" s="19" t="s">
        <v>69</v>
      </c>
      <c r="B39" s="18" t="s">
        <v>70</v>
      </c>
      <c r="C39" s="18"/>
      <c r="D39" s="3">
        <v>44806</v>
      </c>
      <c r="E39" s="25">
        <v>44806</v>
      </c>
      <c r="F39" s="8">
        <v>1</v>
      </c>
      <c r="G39" s="8">
        <f t="shared" si="35"/>
        <v>8</v>
      </c>
      <c r="H39" s="28">
        <v>44805</v>
      </c>
      <c r="I39" s="4">
        <v>44812</v>
      </c>
      <c r="J39" s="26">
        <f>IF(OR(H38="-",I39=""),"0",NETWORKDAYS(H39,I39))</f>
        <v>6</v>
      </c>
      <c r="K39" s="26"/>
      <c r="L39" s="8">
        <f t="shared" si="37"/>
        <v>5</v>
      </c>
      <c r="M39" s="6">
        <v>1</v>
      </c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</row>
    <row r="40" spans="1:41" outlineLevel="1">
      <c r="A40" s="19" t="s">
        <v>71</v>
      </c>
      <c r="B40" s="18"/>
      <c r="C40" s="18"/>
      <c r="D40" s="3">
        <v>44812</v>
      </c>
      <c r="E40" s="3">
        <v>44812</v>
      </c>
      <c r="F40" s="8">
        <v>1</v>
      </c>
      <c r="G40" s="8">
        <f t="shared" si="35"/>
        <v>8</v>
      </c>
      <c r="H40" s="28">
        <v>44812</v>
      </c>
      <c r="I40" s="4">
        <v>44812</v>
      </c>
      <c r="J40" s="26">
        <v>1</v>
      </c>
      <c r="K40" s="26"/>
      <c r="L40" s="8">
        <f t="shared" si="37"/>
        <v>0</v>
      </c>
      <c r="M40" s="6">
        <v>1</v>
      </c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</row>
    <row r="41" spans="1:41" outlineLevel="1">
      <c r="A41" s="19" t="s">
        <v>72</v>
      </c>
      <c r="B41" s="19" t="s">
        <v>73</v>
      </c>
      <c r="C41" s="19"/>
      <c r="D41" s="3">
        <v>44812</v>
      </c>
      <c r="E41" s="3">
        <v>44812</v>
      </c>
      <c r="F41" s="8">
        <v>1</v>
      </c>
      <c r="G41" s="8">
        <f t="shared" si="35"/>
        <v>8</v>
      </c>
      <c r="H41" s="28">
        <v>44812</v>
      </c>
      <c r="I41" s="4">
        <v>44812</v>
      </c>
      <c r="J41" s="26">
        <f t="shared" ref="J41:J94" si="38">IF(OR(H41="-",I41=""),"0",NETWORKDAYS(H41,I41))</f>
        <v>1</v>
      </c>
      <c r="K41" s="26"/>
      <c r="L41" s="8">
        <f t="shared" si="37"/>
        <v>0</v>
      </c>
      <c r="M41" s="6">
        <v>1</v>
      </c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</row>
    <row r="42" spans="1:41" outlineLevel="1">
      <c r="A42" s="18" t="s">
        <v>74</v>
      </c>
      <c r="B42" s="18" t="s">
        <v>75</v>
      </c>
      <c r="C42" s="20"/>
      <c r="D42" s="3">
        <v>44813</v>
      </c>
      <c r="E42" s="25">
        <f>IF(OR(D42="-",F42=""),"-",WORKDAY(D42,F42-1))</f>
        <v>44820</v>
      </c>
      <c r="F42" s="8">
        <v>6</v>
      </c>
      <c r="G42" s="8">
        <f t="shared" si="35"/>
        <v>48</v>
      </c>
      <c r="H42" s="28">
        <f>IF(I41="","",WORKDAY(I41,1))</f>
        <v>44813</v>
      </c>
      <c r="I42" s="4">
        <v>44818</v>
      </c>
      <c r="J42" s="26">
        <f t="shared" si="38"/>
        <v>4</v>
      </c>
      <c r="K42" s="26"/>
      <c r="L42" s="8">
        <f t="shared" ref="L42" si="39">IF(OR(J42="0",F42=""),"0",SUM(J42-F42))</f>
        <v>-2</v>
      </c>
      <c r="M42" s="6">
        <v>1</v>
      </c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</row>
    <row r="43" spans="1:41" outlineLevel="1">
      <c r="A43" s="18" t="s">
        <v>76</v>
      </c>
      <c r="B43" s="18" t="s">
        <v>77</v>
      </c>
      <c r="C43" s="18"/>
      <c r="D43" s="3">
        <v>44805</v>
      </c>
      <c r="E43" s="12">
        <f t="shared" si="31"/>
        <v>44825</v>
      </c>
      <c r="F43" s="8">
        <v>15</v>
      </c>
      <c r="G43" s="8">
        <f t="shared" ref="G43" si="40">F43*(4*2)</f>
        <v>120</v>
      </c>
      <c r="H43" s="4">
        <v>44805</v>
      </c>
      <c r="I43" s="4">
        <v>44859</v>
      </c>
      <c r="J43" s="8">
        <f t="shared" ref="J43" si="41">IF(OR(H43="-",I43=""),"0",NETWORKDAYS(H43,I43))</f>
        <v>39</v>
      </c>
      <c r="K43" s="8"/>
      <c r="L43" s="8">
        <f t="shared" ref="L43" si="42">IF(OR(J43="0",F43=""),"0",SUM(J43-F43))</f>
        <v>24</v>
      </c>
      <c r="M43" s="6">
        <v>0</v>
      </c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</row>
    <row r="44" spans="1:41" outlineLevel="1">
      <c r="A44" s="19" t="s">
        <v>78</v>
      </c>
      <c r="B44" s="19" t="s">
        <v>79</v>
      </c>
      <c r="C44" s="19"/>
      <c r="D44" s="3">
        <v>44819</v>
      </c>
      <c r="E44" s="25">
        <v>44819</v>
      </c>
      <c r="F44" s="8">
        <v>1</v>
      </c>
      <c r="G44" s="8">
        <f t="shared" ref="G44" si="43">F44*(4*2)</f>
        <v>8</v>
      </c>
      <c r="H44" s="28">
        <v>44819</v>
      </c>
      <c r="I44" s="4">
        <v>44819</v>
      </c>
      <c r="J44" s="26">
        <f t="shared" ref="J44" si="44">IF(OR(H44="-",I44=""),"0",NETWORKDAYS(H44,I44))</f>
        <v>1</v>
      </c>
      <c r="K44" s="26"/>
      <c r="L44" s="8">
        <f t="shared" ref="L44" si="45">IF(OR(J44="0",F44=""),"0",SUM(J44-F44))</f>
        <v>0</v>
      </c>
      <c r="M44" s="6">
        <v>1</v>
      </c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</row>
    <row r="45" spans="1:41" outlineLevel="1">
      <c r="A45" s="19" t="s">
        <v>80</v>
      </c>
      <c r="B45" s="19" t="s">
        <v>81</v>
      </c>
      <c r="C45" s="19"/>
      <c r="D45" s="3">
        <v>44823</v>
      </c>
      <c r="E45" s="12">
        <f>IF(OR(D45="-",F45=""),"-",WORKDAY(D45,F45-1))</f>
        <v>44823</v>
      </c>
      <c r="F45" s="8">
        <v>1</v>
      </c>
      <c r="G45" s="8">
        <f t="shared" si="35"/>
        <v>8</v>
      </c>
      <c r="H45" s="4">
        <v>44830</v>
      </c>
      <c r="I45" s="4">
        <v>44842</v>
      </c>
      <c r="J45" s="8">
        <f t="shared" ref="J45:J46" si="46">IF(OR(H45="-",I45=""),"0",NETWORKDAYS(H45,I45))</f>
        <v>10</v>
      </c>
      <c r="K45" s="8"/>
      <c r="L45" s="8">
        <f t="shared" ref="L45:L46" si="47">IF(OR(J45="0",F45=""),"0",SUM(J45-F45))</f>
        <v>9</v>
      </c>
      <c r="M45" s="6">
        <v>1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</row>
    <row r="46" spans="1:41" outlineLevel="1">
      <c r="A46" s="34" t="s">
        <v>37</v>
      </c>
      <c r="B46" s="34" t="s">
        <v>82</v>
      </c>
      <c r="C46" s="34"/>
      <c r="D46" s="35">
        <v>44826</v>
      </c>
      <c r="E46" s="25">
        <f t="shared" si="31"/>
        <v>44826</v>
      </c>
      <c r="F46" s="8">
        <v>1</v>
      </c>
      <c r="G46" s="8">
        <f t="shared" si="35"/>
        <v>8</v>
      </c>
      <c r="H46" s="28">
        <v>44826</v>
      </c>
      <c r="I46" s="4">
        <v>44826</v>
      </c>
      <c r="J46" s="26">
        <f t="shared" si="46"/>
        <v>1</v>
      </c>
      <c r="K46" s="26"/>
      <c r="L46" s="8">
        <f t="shared" si="47"/>
        <v>0</v>
      </c>
      <c r="M46" s="6">
        <v>1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</row>
    <row r="47" spans="1:41" outlineLevel="1">
      <c r="A47" s="20" t="s">
        <v>83</v>
      </c>
      <c r="B47" s="75" t="s">
        <v>84</v>
      </c>
      <c r="C47" s="20"/>
      <c r="D47" s="35">
        <v>44826</v>
      </c>
      <c r="E47" s="12">
        <f t="shared" si="31"/>
        <v>44831</v>
      </c>
      <c r="F47" s="8">
        <v>4</v>
      </c>
      <c r="G47" s="8">
        <f t="shared" si="35"/>
        <v>32</v>
      </c>
      <c r="H47" s="4">
        <f t="shared" ref="H47" si="48">IF(I46="","",WORKDAY(I46,1))</f>
        <v>44827</v>
      </c>
      <c r="I47" s="4">
        <v>44859</v>
      </c>
      <c r="J47" s="8">
        <f t="shared" si="38"/>
        <v>23</v>
      </c>
      <c r="K47" s="8"/>
      <c r="L47" s="8">
        <f t="shared" ref="L47:L48" si="49">IF(OR(J47="0",F47=""),"0",SUM(J47-F47))</f>
        <v>19</v>
      </c>
      <c r="M47" s="6"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</row>
    <row r="48" spans="1:41" outlineLevel="1">
      <c r="A48" s="18" t="s">
        <v>85</v>
      </c>
      <c r="B48" s="18" t="s">
        <v>86</v>
      </c>
      <c r="C48" s="5" t="s">
        <v>87</v>
      </c>
      <c r="D48" s="35">
        <v>44833</v>
      </c>
      <c r="E48" s="25">
        <f t="shared" ref="E48:E61" si="50">IF(OR(D48="",F48="0"),"-",WORKDAY(D48,F48-1))</f>
        <v>44833</v>
      </c>
      <c r="F48" s="8">
        <v>1</v>
      </c>
      <c r="G48" s="8">
        <v>1</v>
      </c>
      <c r="H48" s="28">
        <v>44837</v>
      </c>
      <c r="I48" s="12">
        <v>44837</v>
      </c>
      <c r="J48" s="26">
        <f t="shared" si="38"/>
        <v>1</v>
      </c>
      <c r="K48" s="26"/>
      <c r="L48" s="8">
        <f t="shared" si="49"/>
        <v>0</v>
      </c>
      <c r="M48" s="6">
        <v>1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</row>
    <row r="49" spans="1:41" outlineLevel="1">
      <c r="A49" s="5" t="s">
        <v>88</v>
      </c>
      <c r="B49" s="18" t="s">
        <v>89</v>
      </c>
      <c r="C49" s="5"/>
      <c r="D49" s="35">
        <v>44833</v>
      </c>
      <c r="E49" s="12">
        <f t="shared" si="50"/>
        <v>44833</v>
      </c>
      <c r="F49" s="8">
        <v>1</v>
      </c>
      <c r="G49" s="8">
        <v>1</v>
      </c>
      <c r="H49" s="4">
        <v>44859</v>
      </c>
      <c r="I49" s="12">
        <v>44859</v>
      </c>
      <c r="J49" s="8">
        <f t="shared" ref="J49:J50" si="51">IF(OR(H49="-",I49=""),"0",NETWORKDAYS(H49,I49))</f>
        <v>1</v>
      </c>
      <c r="K49" s="8"/>
      <c r="L49" s="8">
        <f t="shared" ref="L49:L50" si="52">IF(OR(J49="0",F49=""),"0",SUM(J49-F49))</f>
        <v>0</v>
      </c>
      <c r="M49" s="6"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</row>
    <row r="50" spans="1:41" outlineLevel="1">
      <c r="A50" s="5" t="s">
        <v>90</v>
      </c>
      <c r="B50" s="5" t="s">
        <v>91</v>
      </c>
      <c r="C50" s="5"/>
      <c r="D50" s="35">
        <v>44833</v>
      </c>
      <c r="E50" s="12">
        <f t="shared" si="50"/>
        <v>44837</v>
      </c>
      <c r="F50" s="8">
        <v>3</v>
      </c>
      <c r="G50" s="8">
        <f t="shared" si="35"/>
        <v>24</v>
      </c>
      <c r="H50" s="4">
        <v>44840</v>
      </c>
      <c r="I50" s="12">
        <v>44840</v>
      </c>
      <c r="J50" s="8">
        <f t="shared" si="51"/>
        <v>1</v>
      </c>
      <c r="K50" s="8"/>
      <c r="L50" s="8">
        <f t="shared" si="52"/>
        <v>-2</v>
      </c>
      <c r="M50" s="6">
        <v>1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</row>
    <row r="51" spans="1:41" outlineLevel="1">
      <c r="A51" s="5" t="s">
        <v>92</v>
      </c>
      <c r="B51" s="5" t="s">
        <v>91</v>
      </c>
      <c r="C51" s="5"/>
      <c r="D51" s="35">
        <v>44833</v>
      </c>
      <c r="E51" s="12">
        <f t="shared" si="50"/>
        <v>44837</v>
      </c>
      <c r="F51" s="8">
        <v>3</v>
      </c>
      <c r="G51" s="8">
        <f t="shared" si="35"/>
        <v>24</v>
      </c>
      <c r="H51" s="4">
        <v>44840</v>
      </c>
      <c r="I51" s="12">
        <v>44840</v>
      </c>
      <c r="J51" s="8">
        <f t="shared" ref="J51" si="53">IF(OR(H51="-",I51=""),"0",NETWORKDAYS(H51,I51))</f>
        <v>1</v>
      </c>
      <c r="K51" s="8"/>
      <c r="L51" s="8">
        <f t="shared" ref="L51" si="54">IF(OR(J51="0",F51=""),"0",SUM(J51-F51))</f>
        <v>-2</v>
      </c>
      <c r="M51" s="6">
        <v>1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</row>
    <row r="52" spans="1:41" outlineLevel="1">
      <c r="A52" s="5" t="s">
        <v>93</v>
      </c>
      <c r="B52" s="5" t="s">
        <v>94</v>
      </c>
      <c r="C52" s="5"/>
      <c r="D52" s="35">
        <v>44833</v>
      </c>
      <c r="E52" s="25">
        <f t="shared" si="50"/>
        <v>44854</v>
      </c>
      <c r="F52" s="8">
        <v>16</v>
      </c>
      <c r="G52" s="8">
        <f t="shared" si="35"/>
        <v>128</v>
      </c>
      <c r="H52" s="28">
        <v>44823</v>
      </c>
      <c r="I52" s="12">
        <v>44840</v>
      </c>
      <c r="J52" s="26">
        <f>IF(OR(H52="-",I52=""),"0",NETWORKDAYS(H52,I52))</f>
        <v>14</v>
      </c>
      <c r="K52" s="26"/>
      <c r="L52" s="8">
        <f>IF(OR(J52="0",F52=""),"0",SUM(J52-F52))</f>
        <v>-2</v>
      </c>
      <c r="M52" s="6">
        <v>1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</row>
    <row r="53" spans="1:41" outlineLevel="1">
      <c r="A53" s="5" t="s">
        <v>37</v>
      </c>
      <c r="B53" s="18" t="s">
        <v>95</v>
      </c>
      <c r="C53" s="5"/>
      <c r="D53" s="35">
        <v>44840</v>
      </c>
      <c r="E53" s="12">
        <f t="shared" si="50"/>
        <v>44840</v>
      </c>
      <c r="F53" s="8">
        <v>1</v>
      </c>
      <c r="G53" s="8">
        <f t="shared" si="35"/>
        <v>8</v>
      </c>
      <c r="H53" s="4">
        <v>44840</v>
      </c>
      <c r="I53" s="4">
        <v>44840</v>
      </c>
      <c r="J53" s="8">
        <f t="shared" ref="J53:J54" si="55">IF(OR(H53="-",I53=""),"0",NETWORKDAYS(H53,I53))</f>
        <v>1</v>
      </c>
      <c r="K53" s="8"/>
      <c r="L53" s="8">
        <f t="shared" ref="L53:L54" si="56">IF(OR(J53="0",F53="1"),"0",SUM(J53-F53))</f>
        <v>0</v>
      </c>
      <c r="M53" s="6">
        <v>1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</row>
    <row r="54" spans="1:41" outlineLevel="1">
      <c r="A54" s="18" t="s">
        <v>96</v>
      </c>
      <c r="B54" s="18"/>
      <c r="C54" s="18"/>
      <c r="D54" s="35">
        <v>44841</v>
      </c>
      <c r="E54" s="12">
        <f t="shared" si="50"/>
        <v>44854</v>
      </c>
      <c r="F54" s="8">
        <v>10</v>
      </c>
      <c r="G54" s="8">
        <f t="shared" si="35"/>
        <v>80</v>
      </c>
      <c r="H54" s="4">
        <v>44810</v>
      </c>
      <c r="I54" s="4">
        <v>44811</v>
      </c>
      <c r="J54" s="8">
        <f t="shared" si="55"/>
        <v>2</v>
      </c>
      <c r="K54" s="8"/>
      <c r="L54" s="8">
        <f t="shared" si="56"/>
        <v>-8</v>
      </c>
      <c r="M54" s="6">
        <v>1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</row>
    <row r="55" spans="1:41" outlineLevel="1">
      <c r="A55" s="19" t="s">
        <v>97</v>
      </c>
      <c r="B55" s="18"/>
      <c r="C55" s="18"/>
      <c r="D55" s="35">
        <v>44841</v>
      </c>
      <c r="E55" s="12">
        <f t="shared" si="50"/>
        <v>44846</v>
      </c>
      <c r="F55" s="8">
        <v>4</v>
      </c>
      <c r="G55" s="8">
        <f t="shared" ref="G55" si="57">F55*(4*2)</f>
        <v>32</v>
      </c>
      <c r="H55" s="4">
        <v>44810</v>
      </c>
      <c r="I55" s="4">
        <v>44811</v>
      </c>
      <c r="J55" s="8">
        <f t="shared" ref="J55" si="58">IF(OR(H55="-",I55=""),"0",NETWORKDAYS(H55,I55))</f>
        <v>2</v>
      </c>
      <c r="K55" s="8"/>
      <c r="L55" s="8">
        <f t="shared" ref="L55" si="59">IF(OR(J55="0",F55="1"),"0",SUM(J55-F55))</f>
        <v>-2</v>
      </c>
      <c r="M55" s="6">
        <v>1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</row>
    <row r="56" spans="1:41" outlineLevel="1">
      <c r="A56" s="20" t="s">
        <v>98</v>
      </c>
      <c r="B56" s="18" t="s">
        <v>99</v>
      </c>
      <c r="C56" s="19"/>
      <c r="D56" s="35">
        <v>44841</v>
      </c>
      <c r="E56" s="12">
        <f t="shared" si="50"/>
        <v>44846</v>
      </c>
      <c r="F56" s="8">
        <v>4</v>
      </c>
      <c r="G56" s="8">
        <f t="shared" si="35"/>
        <v>32</v>
      </c>
      <c r="H56" s="4">
        <v>44810</v>
      </c>
      <c r="I56" s="4">
        <v>44811</v>
      </c>
      <c r="J56" s="8">
        <f>IF(OR(H56="-",I56=""),"0",NETWORKDAYS(H56,I56))</f>
        <v>2</v>
      </c>
      <c r="K56" s="8"/>
      <c r="L56" s="8">
        <f t="shared" ref="L56:L61" si="60">IF(OR(J56="0",F56="1"),"0",SUM(J56-F56))</f>
        <v>-2</v>
      </c>
      <c r="M56" s="6">
        <v>1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</row>
    <row r="57" spans="1:41" outlineLevel="1">
      <c r="A57" s="19" t="s">
        <v>37</v>
      </c>
      <c r="B57" s="19" t="s">
        <v>73</v>
      </c>
      <c r="C57" s="19"/>
      <c r="D57" s="35">
        <v>44847</v>
      </c>
      <c r="E57" s="12">
        <f t="shared" si="50"/>
        <v>44847</v>
      </c>
      <c r="F57" s="8">
        <v>1</v>
      </c>
      <c r="G57" s="8">
        <f t="shared" ref="G57" si="61">F57*(4*2)</f>
        <v>8</v>
      </c>
      <c r="H57" s="4">
        <v>44812</v>
      </c>
      <c r="I57" s="4">
        <v>44812</v>
      </c>
      <c r="J57" s="8">
        <f t="shared" ref="J57" si="62">IF(OR(H57="-",I57=""),"0",NETWORKDAYS(H57,I57))</f>
        <v>1</v>
      </c>
      <c r="K57" s="8"/>
      <c r="L57" s="8">
        <f t="shared" ref="L57" si="63">IF(OR(J57="0",F57="1"),"0",SUM(J57-F57))</f>
        <v>0</v>
      </c>
      <c r="M57" s="6">
        <v>1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</row>
    <row r="58" spans="1:41" outlineLevel="1">
      <c r="A58" s="18" t="s">
        <v>83</v>
      </c>
      <c r="B58" s="18" t="s">
        <v>100</v>
      </c>
      <c r="C58" s="18"/>
      <c r="D58" s="35">
        <v>44848</v>
      </c>
      <c r="E58" s="12">
        <f t="shared" si="50"/>
        <v>44853</v>
      </c>
      <c r="F58" s="8">
        <v>4</v>
      </c>
      <c r="G58" s="8">
        <f t="shared" ref="G58:G59" si="64">F58*(4*2)</f>
        <v>32</v>
      </c>
      <c r="H58" s="4">
        <v>44812</v>
      </c>
      <c r="I58" s="4">
        <v>44812</v>
      </c>
      <c r="J58" s="8">
        <f t="shared" ref="J58:J59" si="65">IF(OR(H58="-",I58=""),"0",NETWORKDAYS(H58,I58))</f>
        <v>1</v>
      </c>
      <c r="K58" s="8"/>
      <c r="L58" s="8">
        <f t="shared" ref="L58:L59" si="66">IF(OR(J58="0",F58="1"),"0",SUM(J58-F58))</f>
        <v>-3</v>
      </c>
      <c r="M58" s="6">
        <v>1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</row>
    <row r="59" spans="1:41" outlineLevel="1">
      <c r="A59" s="19" t="s">
        <v>31</v>
      </c>
      <c r="B59" s="19" t="s">
        <v>73</v>
      </c>
      <c r="C59" s="19"/>
      <c r="D59" s="35">
        <v>44854</v>
      </c>
      <c r="E59" s="12">
        <f t="shared" si="50"/>
        <v>44854</v>
      </c>
      <c r="F59" s="8">
        <v>1</v>
      </c>
      <c r="G59" s="8">
        <f t="shared" si="64"/>
        <v>8</v>
      </c>
      <c r="H59" s="4">
        <v>44812</v>
      </c>
      <c r="I59" s="4">
        <v>44812</v>
      </c>
      <c r="J59" s="8">
        <f t="shared" si="65"/>
        <v>1</v>
      </c>
      <c r="K59" s="8"/>
      <c r="L59" s="8">
        <f t="shared" si="66"/>
        <v>0</v>
      </c>
      <c r="M59" s="6">
        <v>1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</row>
    <row r="60" spans="1:41" ht="21">
      <c r="A60" s="2" t="s">
        <v>101</v>
      </c>
      <c r="B60" s="2"/>
      <c r="C60" s="2"/>
      <c r="D60" s="3">
        <v>44854</v>
      </c>
      <c r="E60" s="12">
        <f t="shared" si="50"/>
        <v>44883</v>
      </c>
      <c r="F60" s="79">
        <v>22</v>
      </c>
      <c r="G60" s="8">
        <f t="shared" si="35"/>
        <v>176</v>
      </c>
      <c r="H60" s="4">
        <v>44834</v>
      </c>
      <c r="I60" s="4">
        <v>44883</v>
      </c>
      <c r="J60" s="8">
        <f t="shared" ref="J60" si="67">IF(OR(H60="-",I60=""),"0",NETWORKDAYS(H60,I60))</f>
        <v>36</v>
      </c>
      <c r="K60" s="8"/>
      <c r="L60" s="8">
        <f t="shared" ref="L60" si="68">IF(OR(J60="0",F60="1"),"0",SUM(J60-F60))</f>
        <v>14</v>
      </c>
      <c r="M60" s="6">
        <f>AVERAGE(M37,M49:M50,M54)</f>
        <v>0.75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</row>
    <row r="61" spans="1:41" outlineLevel="1">
      <c r="A61" s="5" t="s">
        <v>102</v>
      </c>
      <c r="B61" s="5"/>
      <c r="C61" s="5"/>
      <c r="D61" s="3">
        <f>D60</f>
        <v>44854</v>
      </c>
      <c r="E61" s="12">
        <f t="shared" si="50"/>
        <v>44854</v>
      </c>
      <c r="F61" s="80">
        <v>1</v>
      </c>
      <c r="G61" s="8">
        <f t="shared" si="35"/>
        <v>8</v>
      </c>
      <c r="H61" s="4">
        <v>44834</v>
      </c>
      <c r="I61" s="4">
        <v>44883</v>
      </c>
      <c r="J61" s="8">
        <f t="shared" si="38"/>
        <v>36</v>
      </c>
      <c r="K61" s="8"/>
      <c r="L61" s="8">
        <f t="shared" si="60"/>
        <v>35</v>
      </c>
      <c r="M61" s="6"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</row>
    <row r="62" spans="1:41" outlineLevel="1">
      <c r="A62" s="5" t="s">
        <v>103</v>
      </c>
      <c r="B62" s="5" t="s">
        <v>104</v>
      </c>
      <c r="C62" s="5"/>
      <c r="D62" s="3">
        <f>D61</f>
        <v>44854</v>
      </c>
      <c r="E62" s="12">
        <v>44854</v>
      </c>
      <c r="F62" s="71">
        <f>IF(OR(D62="-",E62=""),"0",NETWORKDAYS(D62,E62))</f>
        <v>1</v>
      </c>
      <c r="G62" s="8">
        <f>F62*(4*2)</f>
        <v>8</v>
      </c>
      <c r="H62" s="4">
        <v>44847</v>
      </c>
      <c r="I62" s="4">
        <v>44847</v>
      </c>
      <c r="J62" s="8">
        <f>IF(OR(H62="-",I62=""),"0",NETWORKDAYS(H62,I62))</f>
        <v>1</v>
      </c>
      <c r="K62" s="8"/>
      <c r="L62" s="8"/>
      <c r="M62" s="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</row>
    <row r="63" spans="1:41" outlineLevel="1">
      <c r="A63" s="5" t="s">
        <v>105</v>
      </c>
      <c r="B63" s="5"/>
      <c r="C63" s="5"/>
      <c r="D63" s="3">
        <v>44854</v>
      </c>
      <c r="E63" s="12">
        <v>44860</v>
      </c>
      <c r="F63" s="71">
        <f>IF(OR(D63="-",E63=""),"0",NETWORKDAYS(D63,E63))</f>
        <v>5</v>
      </c>
      <c r="G63" s="8">
        <f>F63*(4*2)</f>
        <v>40</v>
      </c>
      <c r="H63" s="4">
        <v>44834</v>
      </c>
      <c r="I63" s="4">
        <v>44848</v>
      </c>
      <c r="J63" s="72">
        <f>IF(OR(H63="-",I63=""),"0",NETWORKDAYS(H63,I63))</f>
        <v>11</v>
      </c>
      <c r="K63" s="4"/>
      <c r="L63" s="8"/>
      <c r="M63" s="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</row>
    <row r="64" spans="1:41" outlineLevel="1">
      <c r="A64" s="5" t="s">
        <v>106</v>
      </c>
      <c r="B64" s="5"/>
      <c r="C64" s="5"/>
      <c r="D64" s="3">
        <v>44854</v>
      </c>
      <c r="E64" s="12">
        <v>44860</v>
      </c>
      <c r="F64" s="71">
        <f>IF(OR(D64="-",E64=""),"0",NETWORKDAYS(D64,E64))</f>
        <v>5</v>
      </c>
      <c r="G64" s="8">
        <f>F64*(4*2)</f>
        <v>40</v>
      </c>
      <c r="H64" s="4">
        <v>44841</v>
      </c>
      <c r="I64" s="4">
        <v>44848</v>
      </c>
      <c r="J64" s="72">
        <f>IF(OR(H64="-",I64=""),"0",NETWORKDAYS(H64,I64))</f>
        <v>6</v>
      </c>
      <c r="K64" s="8"/>
      <c r="L64" s="8"/>
      <c r="M64" s="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</row>
    <row r="65" spans="1:41" outlineLevel="1">
      <c r="A65" s="5" t="s">
        <v>107</v>
      </c>
      <c r="B65" s="5" t="s">
        <v>108</v>
      </c>
      <c r="C65" s="5"/>
      <c r="D65" s="3">
        <v>44854</v>
      </c>
      <c r="E65" s="12">
        <v>44860</v>
      </c>
      <c r="F65" s="71">
        <f>IF(OR(D65="-",E65=""),"0",NETWORKDAYS(D65,E65))</f>
        <v>5</v>
      </c>
      <c r="G65" s="8">
        <f>F65*(4*2)</f>
        <v>40</v>
      </c>
      <c r="H65" s="4">
        <v>44834</v>
      </c>
      <c r="I65" s="4">
        <v>44841</v>
      </c>
      <c r="J65" s="72">
        <f>IF(OR(H65="-",I65=""),"0",NETWORKDAYS(H65,I65))</f>
        <v>6</v>
      </c>
      <c r="K65" s="8"/>
      <c r="L65" s="8"/>
      <c r="M65" s="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</row>
    <row r="66" spans="1:41" outlineLevel="1">
      <c r="A66" s="5" t="s">
        <v>109</v>
      </c>
      <c r="B66" s="5"/>
      <c r="C66" s="5"/>
      <c r="D66" s="3">
        <v>44860</v>
      </c>
      <c r="E66" s="3">
        <v>44860</v>
      </c>
      <c r="F66" s="73">
        <f>IF(OR(D66="-",E66=""),"0",NETWORKDAYS(D66,E66))</f>
        <v>1</v>
      </c>
      <c r="G66" s="8">
        <f>F66*(4*2)</f>
        <v>8</v>
      </c>
      <c r="H66" s="4">
        <v>44845</v>
      </c>
      <c r="I66" s="4">
        <v>44855</v>
      </c>
      <c r="J66" s="8">
        <f>IF(OR(H66="-",I66=""),"0",NETWORKDAYS(H66,I66))</f>
        <v>9</v>
      </c>
      <c r="K66" s="8"/>
      <c r="L66" s="8"/>
      <c r="M66" s="6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</row>
    <row r="67" spans="1:41" outlineLevel="1">
      <c r="A67" s="5" t="s">
        <v>110</v>
      </c>
      <c r="B67" s="5" t="s">
        <v>111</v>
      </c>
      <c r="C67" s="5"/>
      <c r="D67" s="3">
        <v>44860</v>
      </c>
      <c r="E67" s="12">
        <v>44865</v>
      </c>
      <c r="F67" s="70">
        <f>IF(OR(D67="-",E67=""),"0",NETWORKDAYS(D67,E67))</f>
        <v>4</v>
      </c>
      <c r="G67" s="8">
        <f>F67*(4*2)</f>
        <v>32</v>
      </c>
      <c r="H67" s="4">
        <v>44834</v>
      </c>
      <c r="I67" s="4">
        <v>44834</v>
      </c>
      <c r="J67" s="72">
        <f>IF(OR(H67="-",I67=""),"0",NETWORKDAYS(H67,I67))</f>
        <v>1</v>
      </c>
      <c r="K67" s="8"/>
      <c r="L67" s="8"/>
      <c r="M67" s="6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</row>
    <row r="68" spans="1:41" outlineLevel="1">
      <c r="A68" s="5" t="s">
        <v>112</v>
      </c>
      <c r="B68" s="5" t="s">
        <v>113</v>
      </c>
      <c r="C68" s="5"/>
      <c r="D68" s="3">
        <v>44860</v>
      </c>
      <c r="E68" s="12">
        <v>44865</v>
      </c>
      <c r="F68" s="71">
        <f>IF(OR(D68="-",E68=""),"0",NETWORKDAYS(D68,E68))</f>
        <v>4</v>
      </c>
      <c r="G68" s="8">
        <f>F68*(4*2)</f>
        <v>32</v>
      </c>
      <c r="H68" s="4">
        <v>44841</v>
      </c>
      <c r="I68" s="4">
        <v>44846</v>
      </c>
      <c r="J68" s="8">
        <f>IF(OR(H68="-",I68=""),"0",NETWORKDAYS(H68,I68))</f>
        <v>4</v>
      </c>
      <c r="K68" s="8"/>
      <c r="L68" s="8"/>
      <c r="M68" s="6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</row>
    <row r="69" spans="1:41" outlineLevel="1">
      <c r="A69" s="5" t="s">
        <v>114</v>
      </c>
      <c r="B69" s="5" t="s">
        <v>115</v>
      </c>
      <c r="C69" s="5"/>
      <c r="D69" s="3">
        <v>44860</v>
      </c>
      <c r="E69" s="12">
        <v>44865</v>
      </c>
      <c r="F69" s="71">
        <f>IF(OR(D69="-",E69=""),"0",NETWORKDAYS(D69,E69))</f>
        <v>4</v>
      </c>
      <c r="G69" s="8">
        <f>F69*(4*2)</f>
        <v>32</v>
      </c>
      <c r="H69" s="4">
        <v>44844</v>
      </c>
      <c r="I69" s="4">
        <v>44847</v>
      </c>
      <c r="J69" s="8">
        <f>IF(OR(H69="-",I69=""),"0",NETWORKDAYS(H69,I69))</f>
        <v>4</v>
      </c>
      <c r="K69" s="8"/>
      <c r="L69" s="8"/>
      <c r="M69" s="6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</row>
    <row r="70" spans="1:41" ht="30.75" outlineLevel="1">
      <c r="A70" s="5" t="s">
        <v>116</v>
      </c>
      <c r="B70" s="5" t="s">
        <v>117</v>
      </c>
      <c r="C70" s="76" t="s">
        <v>118</v>
      </c>
      <c r="D70" s="3">
        <v>44862</v>
      </c>
      <c r="E70" s="12">
        <v>44868</v>
      </c>
      <c r="F70" s="71">
        <f>IF(OR(D70="-",E70=""),"0",NETWORKDAYS(D70,E70))</f>
        <v>5</v>
      </c>
      <c r="G70" s="8">
        <f>F70*(4*2)</f>
        <v>40</v>
      </c>
      <c r="H70" s="12">
        <v>44850</v>
      </c>
      <c r="I70" s="12">
        <v>44851</v>
      </c>
      <c r="J70" s="8">
        <f>IF(OR(H70="-",I70=""),"0",NETWORKDAYS(H70,I70))</f>
        <v>1</v>
      </c>
      <c r="K70" s="77" t="s">
        <v>119</v>
      </c>
      <c r="L70" s="8"/>
      <c r="M70" s="6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</row>
    <row r="71" spans="1:41" outlineLevel="1">
      <c r="A71" s="5" t="s">
        <v>120</v>
      </c>
      <c r="B71" s="5"/>
      <c r="C71" s="5"/>
      <c r="D71" s="12">
        <v>44868</v>
      </c>
      <c r="E71" s="12">
        <v>44868</v>
      </c>
      <c r="F71" s="73">
        <f>IF(OR(D71="-",E71=""),"0",NETWORKDAYS(D71,E71))</f>
        <v>1</v>
      </c>
      <c r="G71" s="8">
        <f>F71*(4*2)</f>
        <v>8</v>
      </c>
      <c r="H71" s="4">
        <v>44847</v>
      </c>
      <c r="I71" s="4">
        <v>44847</v>
      </c>
      <c r="J71" s="8">
        <f>IF(OR(H71="-",I71=""),"0",NETWORKDAYS(H71,I71))</f>
        <v>1</v>
      </c>
      <c r="K71" s="8"/>
      <c r="L71" s="8"/>
      <c r="M71" s="6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</row>
    <row r="72" spans="1:41" outlineLevel="1">
      <c r="A72" s="5" t="s">
        <v>121</v>
      </c>
      <c r="B72" s="5"/>
      <c r="C72" s="5"/>
      <c r="D72" s="3">
        <v>44868</v>
      </c>
      <c r="E72" s="12">
        <v>44875</v>
      </c>
      <c r="F72" s="70">
        <f>IF(OR(D72="-",E72=""),"0",NETWORKDAYS(D72,E72))</f>
        <v>6</v>
      </c>
      <c r="G72" s="8">
        <f>F72*(4*2)</f>
        <v>48</v>
      </c>
      <c r="H72" s="4">
        <v>44847</v>
      </c>
      <c r="I72" s="4">
        <v>44861</v>
      </c>
      <c r="J72" s="8">
        <f>IF(OR(H72="-",I72=""),"0",NETWORKDAYS(H72,I72))</f>
        <v>11</v>
      </c>
      <c r="K72" s="8"/>
      <c r="L72" s="8"/>
      <c r="M72" s="6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</row>
    <row r="73" spans="1:41" outlineLevel="1">
      <c r="A73" s="5" t="s">
        <v>120</v>
      </c>
      <c r="B73" s="5"/>
      <c r="C73" s="5"/>
      <c r="D73" s="3">
        <v>44875</v>
      </c>
      <c r="E73" s="12">
        <v>44875</v>
      </c>
      <c r="F73" s="70">
        <f>IF(OR(D73="-",E73=""),"0",NETWORKDAYS(D73,E73))</f>
        <v>1</v>
      </c>
      <c r="G73" s="8">
        <f>F73*(4*2)</f>
        <v>8</v>
      </c>
      <c r="H73" s="4">
        <v>44861</v>
      </c>
      <c r="I73" s="4">
        <v>44861</v>
      </c>
      <c r="J73" s="8">
        <f>IF(OR(H73="-",I73=""),"0",NETWORKDAYS(H73,I73))</f>
        <v>1</v>
      </c>
      <c r="K73" s="8"/>
      <c r="L73" s="8"/>
      <c r="M73" s="6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</row>
    <row r="74" spans="1:41" outlineLevel="1">
      <c r="A74" s="5" t="s">
        <v>122</v>
      </c>
      <c r="B74" s="5"/>
      <c r="C74" s="5"/>
      <c r="D74" s="3">
        <v>44875</v>
      </c>
      <c r="E74" s="12">
        <v>44882</v>
      </c>
      <c r="F74" s="71">
        <f>IF(OR(D74="-",E74=""),"0",NETWORKDAYS(D74,E74))</f>
        <v>6</v>
      </c>
      <c r="G74" s="8">
        <f>F74*(4*2)</f>
        <v>48</v>
      </c>
      <c r="H74" s="4">
        <v>44851</v>
      </c>
      <c r="I74" s="4">
        <v>44860</v>
      </c>
      <c r="J74" s="8">
        <f>IF(OR(H74="-",I74=""),"0",NETWORKDAYS(H74,I74))</f>
        <v>8</v>
      </c>
      <c r="K74" s="8"/>
      <c r="L74" s="8"/>
      <c r="M74" s="6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</row>
    <row r="75" spans="1:41" outlineLevel="1">
      <c r="A75" s="5" t="s">
        <v>123</v>
      </c>
      <c r="B75" s="5"/>
      <c r="C75" s="5"/>
      <c r="D75" s="3">
        <v>44875</v>
      </c>
      <c r="E75" s="12">
        <v>44882</v>
      </c>
      <c r="F75" s="73">
        <f>IF(OR(D75="-",E75=""),"0",NETWORKDAYS(D75,E75))</f>
        <v>6</v>
      </c>
      <c r="G75" s="8">
        <f>F75*(4*2)</f>
        <v>48</v>
      </c>
      <c r="H75" s="4">
        <v>44851</v>
      </c>
      <c r="I75" s="4">
        <v>44853</v>
      </c>
      <c r="J75" s="8">
        <f>IF(OR(H75="-",I75=""),"0",NETWORKDAYS(H75,I75))</f>
        <v>3</v>
      </c>
      <c r="K75" s="8"/>
      <c r="L75" s="8"/>
      <c r="M75" s="6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</row>
    <row r="76" spans="1:41" outlineLevel="1">
      <c r="A76" s="5" t="s">
        <v>124</v>
      </c>
      <c r="B76" s="5"/>
      <c r="C76" s="5"/>
      <c r="D76" s="3">
        <v>44875</v>
      </c>
      <c r="E76" s="12">
        <v>44883</v>
      </c>
      <c r="F76" s="70">
        <f>IF(OR(D76="-",E76=""),"0",NETWORKDAYS(D76,E76))</f>
        <v>7</v>
      </c>
      <c r="G76" s="8">
        <f>F76*(4*2)</f>
        <v>56</v>
      </c>
      <c r="H76" s="4">
        <v>44853</v>
      </c>
      <c r="I76" s="4">
        <v>44860</v>
      </c>
      <c r="J76" s="8">
        <f>IF(OR(H76="-",I76=""),"0",NETWORKDAYS(H76,I76))</f>
        <v>6</v>
      </c>
      <c r="K76" s="8"/>
      <c r="L76" s="8"/>
      <c r="M76" s="6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</row>
    <row r="77" spans="1:41" outlineLevel="1">
      <c r="A77" s="78" t="s">
        <v>120</v>
      </c>
      <c r="B77" s="5"/>
      <c r="C77" s="5"/>
      <c r="D77" s="3">
        <v>44875</v>
      </c>
      <c r="E77" s="12">
        <v>44875</v>
      </c>
      <c r="F77" s="71">
        <f>IF(OR(D77="-",E77=""),"0",NETWORKDAYS(D77,E77))</f>
        <v>1</v>
      </c>
      <c r="G77" s="8">
        <f>F77*(4*2)</f>
        <v>8</v>
      </c>
      <c r="H77" s="4">
        <v>44861</v>
      </c>
      <c r="I77" s="4">
        <v>44861</v>
      </c>
      <c r="J77" s="8">
        <f>IF(OR(H77="-",I77=""),"0",NETWORKDAYS(H77,I77))</f>
        <v>1</v>
      </c>
      <c r="K77" s="8"/>
      <c r="L77" s="8"/>
      <c r="M77" s="6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outlineLevel="1">
      <c r="A78" s="78" t="s">
        <v>125</v>
      </c>
      <c r="B78" s="5"/>
      <c r="C78" s="5"/>
      <c r="D78" s="3">
        <v>44875</v>
      </c>
      <c r="E78" s="12">
        <v>44885</v>
      </c>
      <c r="F78" s="71">
        <f>IF(OR(D78="-",E78=""),"0",NETWORKDAYS(D78,E78))</f>
        <v>7</v>
      </c>
      <c r="G78" s="8">
        <f>F78*(4*2)</f>
        <v>56</v>
      </c>
      <c r="H78" s="4">
        <v>44858</v>
      </c>
      <c r="I78" s="4">
        <v>44880</v>
      </c>
      <c r="J78" s="8">
        <f>IF(OR(H78="-",I78=""),"0",NETWORKDAYS(H78,I78))</f>
        <v>17</v>
      </c>
      <c r="K78" s="8"/>
      <c r="L78" s="8"/>
      <c r="M78" s="6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</row>
    <row r="79" spans="1:41" outlineLevel="1">
      <c r="A79" s="78" t="s">
        <v>126</v>
      </c>
      <c r="B79" s="5"/>
      <c r="C79" s="5"/>
      <c r="D79" s="3">
        <v>44875</v>
      </c>
      <c r="E79" s="12">
        <v>44885</v>
      </c>
      <c r="F79" s="71">
        <f>IF(OR(D79="-",E79=""),"0",NETWORKDAYS(D79,E79))</f>
        <v>7</v>
      </c>
      <c r="G79" s="8">
        <f>F79*(4*2)</f>
        <v>56</v>
      </c>
      <c r="H79" s="4">
        <v>44867</v>
      </c>
      <c r="I79" s="4">
        <v>44880</v>
      </c>
      <c r="J79" s="8">
        <f>IF(OR(H79="-",I79=""),"0",NETWORKDAYS(H79,I79))</f>
        <v>10</v>
      </c>
      <c r="K79" s="8"/>
      <c r="L79" s="8"/>
      <c r="M79" s="6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</row>
    <row r="80" spans="1:41" outlineLevel="1">
      <c r="A80" s="78" t="s">
        <v>127</v>
      </c>
      <c r="B80" s="5"/>
      <c r="C80" s="5"/>
      <c r="D80" s="3">
        <v>44875</v>
      </c>
      <c r="E80" s="12">
        <v>44886</v>
      </c>
      <c r="F80" s="71">
        <f>IF(OR(D80="-",E80=""),"0",NETWORKDAYS(D80,E80))</f>
        <v>8</v>
      </c>
      <c r="G80" s="8">
        <f>F80*(4*2)</f>
        <v>64</v>
      </c>
      <c r="H80" s="4">
        <v>44874</v>
      </c>
      <c r="I80" s="4">
        <v>44880</v>
      </c>
      <c r="J80" s="8">
        <f>IF(OR(H80="-",I80=""),"0",NETWORKDAYS(H80,I80))</f>
        <v>5</v>
      </c>
      <c r="K80" s="8"/>
      <c r="L80" s="8"/>
      <c r="M80" s="6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</row>
    <row r="81" spans="1:42" outlineLevel="1">
      <c r="A81" s="78" t="s">
        <v>128</v>
      </c>
      <c r="B81" s="5"/>
      <c r="C81" s="5"/>
      <c r="D81" s="3">
        <v>44875</v>
      </c>
      <c r="E81" s="12">
        <v>44887</v>
      </c>
      <c r="F81" s="71">
        <f>IF(OR(D81="-",E81=""),"0",NETWORKDAYS(D81,E81))</f>
        <v>9</v>
      </c>
      <c r="G81" s="8">
        <f>F81*(4*2)</f>
        <v>72</v>
      </c>
      <c r="H81" s="4">
        <v>44879</v>
      </c>
      <c r="I81" s="4">
        <v>44883</v>
      </c>
      <c r="J81" s="8">
        <f>IF(OR(H81="-",I81=""),"0",NETWORKDAYS(H81,I81))</f>
        <v>5</v>
      </c>
      <c r="K81" s="8"/>
      <c r="L81" s="8"/>
      <c r="M81" s="6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</row>
    <row r="82" spans="1:42" outlineLevel="1">
      <c r="A82" s="5" t="s">
        <v>129</v>
      </c>
      <c r="B82" s="5"/>
      <c r="C82" s="5"/>
      <c r="D82" s="3">
        <v>44883</v>
      </c>
      <c r="E82" s="12">
        <v>44883</v>
      </c>
      <c r="F82" s="71">
        <f>IF(OR(D82="-",E82=""),"0",NETWORKDAYS(D82,E82))</f>
        <v>1</v>
      </c>
      <c r="G82" s="8">
        <f>F82*(4*2)</f>
        <v>8</v>
      </c>
      <c r="H82" s="4">
        <v>44883</v>
      </c>
      <c r="I82" s="4">
        <v>44883</v>
      </c>
      <c r="J82" s="8">
        <f>IF(OR(H82="-",I82=""),"0",NETWORKDAYS(H82,I82))</f>
        <v>1</v>
      </c>
      <c r="K82" s="8"/>
      <c r="L82" s="8"/>
      <c r="M82" s="6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</row>
    <row r="83" spans="1:42" outlineLevel="1">
      <c r="A83" s="5" t="s">
        <v>130</v>
      </c>
      <c r="B83" s="5"/>
      <c r="C83" s="5"/>
      <c r="D83" s="3" t="s">
        <v>131</v>
      </c>
      <c r="E83" s="12">
        <v>44890</v>
      </c>
      <c r="F83" s="71">
        <v>4</v>
      </c>
      <c r="G83" s="8">
        <f>F83*(4*2)</f>
        <v>32</v>
      </c>
      <c r="H83" s="4">
        <v>44887</v>
      </c>
      <c r="I83" s="4">
        <v>44890</v>
      </c>
      <c r="J83" s="8">
        <f>IF(OR(H83="-",I83=""),"0",NETWORKDAYS(H83,I83))</f>
        <v>4</v>
      </c>
      <c r="K83" s="8"/>
      <c r="L83" s="8"/>
      <c r="M83" s="6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</row>
    <row r="84" spans="1:42" ht="21" outlineLevel="1">
      <c r="A84" s="81" t="s">
        <v>132</v>
      </c>
      <c r="B84" s="5"/>
      <c r="C84" s="5"/>
      <c r="D84" s="3" t="s">
        <v>133</v>
      </c>
      <c r="E84" s="12">
        <v>44901</v>
      </c>
      <c r="F84" s="71">
        <v>7</v>
      </c>
      <c r="G84" s="8">
        <f>F84*(4*2)</f>
        <v>56</v>
      </c>
      <c r="H84" s="4">
        <v>44893</v>
      </c>
      <c r="I84" s="4">
        <v>44901</v>
      </c>
      <c r="J84" s="8">
        <f>IF(OR(H84="-",I84=""),"0",NETWORKDAYS(H84,I84))</f>
        <v>7</v>
      </c>
      <c r="K84" s="8"/>
      <c r="L84" s="8"/>
      <c r="M84" s="6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</row>
    <row r="85" spans="1:42" outlineLevel="1">
      <c r="A85" s="5" t="s">
        <v>134</v>
      </c>
      <c r="B85" s="5"/>
      <c r="C85" s="5"/>
      <c r="D85" s="3" t="s">
        <v>133</v>
      </c>
      <c r="E85" s="12">
        <v>44897</v>
      </c>
      <c r="F85" s="71">
        <v>7</v>
      </c>
      <c r="G85" s="8">
        <f t="shared" ref="G85:G88" si="69">F85*(4*2)</f>
        <v>56</v>
      </c>
      <c r="H85" s="3">
        <v>44893</v>
      </c>
      <c r="I85" s="12">
        <v>44897</v>
      </c>
      <c r="J85" s="8">
        <f t="shared" ref="J85:J88" si="70">IF(OR(H85="-",I85=""),"0",NETWORKDAYS(H85,I85))</f>
        <v>5</v>
      </c>
      <c r="K85" s="8"/>
      <c r="L85" s="8"/>
      <c r="M85" s="6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</row>
    <row r="86" spans="1:42" outlineLevel="1">
      <c r="A86" s="5" t="s">
        <v>135</v>
      </c>
      <c r="B86" s="5"/>
      <c r="C86" s="5"/>
      <c r="D86" s="3">
        <v>44893</v>
      </c>
      <c r="E86" s="12">
        <v>44900</v>
      </c>
      <c r="F86" s="71">
        <v>7</v>
      </c>
      <c r="G86" s="8">
        <f t="shared" si="69"/>
        <v>56</v>
      </c>
      <c r="H86" s="3">
        <v>44893</v>
      </c>
      <c r="I86" s="12">
        <v>44900</v>
      </c>
      <c r="J86" s="8">
        <f t="shared" si="70"/>
        <v>6</v>
      </c>
      <c r="K86" s="8"/>
      <c r="L86" s="8"/>
      <c r="M86" s="6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</row>
    <row r="87" spans="1:42" outlineLevel="1">
      <c r="A87" s="5" t="s">
        <v>136</v>
      </c>
      <c r="B87" s="5"/>
      <c r="C87" s="5"/>
      <c r="D87" s="12">
        <v>44896</v>
      </c>
      <c r="E87" s="12">
        <v>44896</v>
      </c>
      <c r="F87" s="71">
        <v>1</v>
      </c>
      <c r="G87" s="8">
        <f t="shared" si="69"/>
        <v>8</v>
      </c>
      <c r="H87" s="12">
        <v>44896</v>
      </c>
      <c r="I87" s="12">
        <v>44896</v>
      </c>
      <c r="J87" s="8">
        <f t="shared" si="70"/>
        <v>1</v>
      </c>
      <c r="K87" s="8"/>
      <c r="L87" s="8"/>
      <c r="M87" s="6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</row>
    <row r="88" spans="1:42" outlineLevel="1">
      <c r="A88" s="5" t="s">
        <v>137</v>
      </c>
      <c r="B88" s="5"/>
      <c r="C88" s="5"/>
      <c r="D88" s="12">
        <v>44901</v>
      </c>
      <c r="E88" s="12">
        <v>44901</v>
      </c>
      <c r="F88" s="71">
        <v>1</v>
      </c>
      <c r="G88" s="8">
        <f t="shared" si="69"/>
        <v>8</v>
      </c>
      <c r="H88" s="12">
        <v>44901</v>
      </c>
      <c r="I88" s="12">
        <v>44901</v>
      </c>
      <c r="J88" s="8">
        <f t="shared" si="70"/>
        <v>1</v>
      </c>
      <c r="K88" s="8"/>
      <c r="L88" s="8"/>
      <c r="M88" s="6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</row>
    <row r="89" spans="1:42" s="56" customFormat="1" ht="26.25">
      <c r="A89" s="51" t="s">
        <v>138</v>
      </c>
      <c r="B89" s="51"/>
      <c r="C89" s="51"/>
      <c r="D89" s="52">
        <v>44956</v>
      </c>
      <c r="E89" s="53"/>
      <c r="F89" s="54"/>
      <c r="G89" s="44">
        <f t="shared" ref="G89:G111" si="71">F89*(4*2)</f>
        <v>0</v>
      </c>
      <c r="H89" s="45">
        <v>44956</v>
      </c>
      <c r="I89" s="45"/>
      <c r="J89" s="44" t="str">
        <f t="shared" ref="J89" si="72">IF(OR(H89="-",I89=""),"0",NETWORKDAYS(H89,I89))</f>
        <v>0</v>
      </c>
      <c r="K89" s="44"/>
      <c r="L89" s="44" t="str">
        <f t="shared" ref="L89" si="73">IF(OR(J89="0",F89=""),"0",SUM(J89-F89))</f>
        <v>0</v>
      </c>
      <c r="M89" s="46">
        <v>0</v>
      </c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55"/>
    </row>
    <row r="90" spans="1:42" s="48" customFormat="1" ht="21">
      <c r="A90" s="41" t="s">
        <v>139</v>
      </c>
      <c r="B90" s="41"/>
      <c r="C90" s="41"/>
      <c r="D90" s="42">
        <v>44956</v>
      </c>
      <c r="E90" s="43">
        <f t="shared" ref="E90:E111" si="74">IF(OR(D90="",F90="0"),"-",WORKDAY(D90,F90-1))</f>
        <v>45037</v>
      </c>
      <c r="F90" s="44">
        <v>60</v>
      </c>
      <c r="G90" s="44">
        <f t="shared" si="71"/>
        <v>480</v>
      </c>
      <c r="H90" s="45"/>
      <c r="I90" s="45"/>
      <c r="J90" s="44" t="str">
        <f t="shared" si="38"/>
        <v>0</v>
      </c>
      <c r="K90" s="44"/>
      <c r="L90" s="44" t="str">
        <f t="shared" ref="L90:L111" si="75">IF(OR(J90="0",F90=""),"0",SUM(J90-F90))</f>
        <v>0</v>
      </c>
      <c r="M90" s="46"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47"/>
    </row>
    <row r="91" spans="1:42" s="48" customFormat="1" outlineLevel="1">
      <c r="A91" s="49" t="s">
        <v>140</v>
      </c>
      <c r="B91" s="49"/>
      <c r="C91" s="49"/>
      <c r="D91" s="42">
        <f>IF(F91="0","-",WORKDAY(D90,1))</f>
        <v>44957</v>
      </c>
      <c r="E91" s="43">
        <f t="shared" si="74"/>
        <v>44963</v>
      </c>
      <c r="F91" s="44">
        <v>5</v>
      </c>
      <c r="G91" s="44">
        <f t="shared" si="71"/>
        <v>40</v>
      </c>
      <c r="H91" s="45"/>
      <c r="I91" s="45"/>
      <c r="J91" s="44" t="str">
        <f t="shared" si="38"/>
        <v>0</v>
      </c>
      <c r="K91" s="44"/>
      <c r="L91" s="44" t="str">
        <f t="shared" si="75"/>
        <v>0</v>
      </c>
      <c r="M91" s="46"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47"/>
    </row>
    <row r="92" spans="1:42" s="48" customFormat="1" outlineLevel="1">
      <c r="A92" s="49" t="s">
        <v>141</v>
      </c>
      <c r="B92" s="49"/>
      <c r="C92" s="49"/>
      <c r="D92" s="42">
        <f t="shared" ref="D92:D104" si="76">IF(F92="0","-",WORKDAY(E91,0))</f>
        <v>44963</v>
      </c>
      <c r="E92" s="43">
        <f t="shared" si="74"/>
        <v>44965</v>
      </c>
      <c r="F92" s="44">
        <v>3</v>
      </c>
      <c r="G92" s="44">
        <f t="shared" si="71"/>
        <v>24</v>
      </c>
      <c r="H92" s="45"/>
      <c r="I92" s="45"/>
      <c r="J92" s="44" t="str">
        <f t="shared" si="38"/>
        <v>0</v>
      </c>
      <c r="K92" s="44"/>
      <c r="L92" s="44" t="str">
        <f t="shared" si="75"/>
        <v>0</v>
      </c>
      <c r="M92" s="46"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47"/>
    </row>
    <row r="93" spans="1:42" s="48" customFormat="1" outlineLevel="1">
      <c r="A93" s="50" t="s">
        <v>142</v>
      </c>
      <c r="B93" s="50"/>
      <c r="C93" s="50"/>
      <c r="D93" s="42">
        <f t="shared" si="76"/>
        <v>44965</v>
      </c>
      <c r="E93" s="43">
        <f t="shared" si="74"/>
        <v>44973</v>
      </c>
      <c r="F93" s="44">
        <v>7</v>
      </c>
      <c r="G93" s="44">
        <f t="shared" si="71"/>
        <v>56</v>
      </c>
      <c r="H93" s="45"/>
      <c r="I93" s="45"/>
      <c r="J93" s="44" t="str">
        <f t="shared" si="38"/>
        <v>0</v>
      </c>
      <c r="K93" s="44"/>
      <c r="L93" s="44" t="str">
        <f t="shared" si="75"/>
        <v>0</v>
      </c>
      <c r="M93" s="46"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47"/>
    </row>
    <row r="94" spans="1:42" s="48" customFormat="1" outlineLevel="1">
      <c r="A94" s="50" t="s">
        <v>143</v>
      </c>
      <c r="B94" s="50"/>
      <c r="C94" s="50"/>
      <c r="D94" s="42">
        <f t="shared" si="76"/>
        <v>44973</v>
      </c>
      <c r="E94" s="43">
        <f t="shared" si="74"/>
        <v>44981</v>
      </c>
      <c r="F94" s="44">
        <v>7</v>
      </c>
      <c r="G94" s="44">
        <f t="shared" si="71"/>
        <v>56</v>
      </c>
      <c r="H94" s="45"/>
      <c r="I94" s="45"/>
      <c r="J94" s="44" t="str">
        <f t="shared" si="38"/>
        <v>0</v>
      </c>
      <c r="K94" s="44"/>
      <c r="L94" s="44" t="str">
        <f t="shared" si="75"/>
        <v>0</v>
      </c>
      <c r="M94" s="46"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47"/>
    </row>
    <row r="95" spans="1:42" s="48" customFormat="1" outlineLevel="1">
      <c r="A95" s="49" t="s">
        <v>144</v>
      </c>
      <c r="B95" s="49"/>
      <c r="C95" s="49"/>
      <c r="D95" s="42">
        <f t="shared" si="76"/>
        <v>44981</v>
      </c>
      <c r="E95" s="43">
        <f t="shared" si="74"/>
        <v>44984</v>
      </c>
      <c r="F95" s="44">
        <v>2</v>
      </c>
      <c r="G95" s="44">
        <f t="shared" si="71"/>
        <v>16</v>
      </c>
      <c r="H95" s="45"/>
      <c r="I95" s="45"/>
      <c r="J95" s="44" t="str">
        <f t="shared" ref="J95:J111" si="77">IF(OR(H95="-",I95=""),"0",NETWORKDAYS(H95,I95))</f>
        <v>0</v>
      </c>
      <c r="K95" s="44"/>
      <c r="L95" s="44" t="str">
        <f t="shared" si="75"/>
        <v>0</v>
      </c>
      <c r="M95" s="46"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47"/>
    </row>
    <row r="96" spans="1:42" s="48" customFormat="1" outlineLevel="1">
      <c r="A96" s="50" t="s">
        <v>145</v>
      </c>
      <c r="B96" s="50"/>
      <c r="C96" s="50"/>
      <c r="D96" s="42">
        <f t="shared" si="76"/>
        <v>44984</v>
      </c>
      <c r="E96" s="43">
        <f t="shared" si="74"/>
        <v>44988</v>
      </c>
      <c r="F96" s="44">
        <v>5</v>
      </c>
      <c r="G96" s="44">
        <f t="shared" si="71"/>
        <v>40</v>
      </c>
      <c r="H96" s="45"/>
      <c r="I96" s="45"/>
      <c r="J96" s="44" t="str">
        <f t="shared" si="77"/>
        <v>0</v>
      </c>
      <c r="K96" s="44"/>
      <c r="L96" s="44" t="str">
        <f t="shared" si="75"/>
        <v>0</v>
      </c>
      <c r="M96" s="46"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47"/>
    </row>
    <row r="97" spans="1:42" s="48" customFormat="1" outlineLevel="1">
      <c r="A97" s="50" t="s">
        <v>146</v>
      </c>
      <c r="B97" s="50"/>
      <c r="C97" s="50"/>
      <c r="D97" s="42">
        <f t="shared" si="76"/>
        <v>44988</v>
      </c>
      <c r="E97" s="43">
        <f t="shared" si="74"/>
        <v>44993</v>
      </c>
      <c r="F97" s="44">
        <v>4</v>
      </c>
      <c r="G97" s="44">
        <f t="shared" si="71"/>
        <v>32</v>
      </c>
      <c r="H97" s="45"/>
      <c r="I97" s="45"/>
      <c r="J97" s="44" t="str">
        <f t="shared" si="77"/>
        <v>0</v>
      </c>
      <c r="K97" s="44"/>
      <c r="L97" s="44" t="str">
        <f t="shared" si="75"/>
        <v>0</v>
      </c>
      <c r="M97" s="46"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47"/>
    </row>
    <row r="98" spans="1:42" s="48" customFormat="1" outlineLevel="1">
      <c r="A98" s="49" t="s">
        <v>147</v>
      </c>
      <c r="B98" s="49"/>
      <c r="C98" s="49"/>
      <c r="D98" s="42">
        <f t="shared" si="76"/>
        <v>44993</v>
      </c>
      <c r="E98" s="43">
        <f t="shared" si="74"/>
        <v>44999</v>
      </c>
      <c r="F98" s="44">
        <v>5</v>
      </c>
      <c r="G98" s="44">
        <f t="shared" si="71"/>
        <v>40</v>
      </c>
      <c r="H98" s="45"/>
      <c r="I98" s="45"/>
      <c r="J98" s="44" t="str">
        <f t="shared" si="77"/>
        <v>0</v>
      </c>
      <c r="K98" s="44"/>
      <c r="L98" s="44" t="str">
        <f t="shared" si="75"/>
        <v>0</v>
      </c>
      <c r="M98" s="46"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47"/>
    </row>
    <row r="99" spans="1:42" s="48" customFormat="1" outlineLevel="1">
      <c r="A99" s="49" t="s">
        <v>148</v>
      </c>
      <c r="B99" s="49"/>
      <c r="C99" s="49"/>
      <c r="D99" s="42">
        <f t="shared" si="76"/>
        <v>44999</v>
      </c>
      <c r="E99" s="43">
        <f t="shared" si="74"/>
        <v>45000</v>
      </c>
      <c r="F99" s="44">
        <v>2</v>
      </c>
      <c r="G99" s="44">
        <f t="shared" si="71"/>
        <v>16</v>
      </c>
      <c r="H99" s="45"/>
      <c r="I99" s="45"/>
      <c r="J99" s="44" t="str">
        <f t="shared" si="77"/>
        <v>0</v>
      </c>
      <c r="K99" s="44"/>
      <c r="L99" s="44" t="str">
        <f t="shared" si="75"/>
        <v>0</v>
      </c>
      <c r="M99" s="46"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47"/>
    </row>
    <row r="100" spans="1:42" s="48" customFormat="1" outlineLevel="1">
      <c r="A100" s="49" t="s">
        <v>149</v>
      </c>
      <c r="B100" s="49"/>
      <c r="C100" s="49"/>
      <c r="D100" s="42">
        <f t="shared" si="76"/>
        <v>45000</v>
      </c>
      <c r="E100" s="43">
        <f t="shared" si="74"/>
        <v>45006</v>
      </c>
      <c r="F100" s="44">
        <v>5</v>
      </c>
      <c r="G100" s="44">
        <f t="shared" si="71"/>
        <v>40</v>
      </c>
      <c r="H100" s="45"/>
      <c r="I100" s="45"/>
      <c r="J100" s="44" t="str">
        <f t="shared" si="77"/>
        <v>0</v>
      </c>
      <c r="K100" s="44"/>
      <c r="L100" s="44" t="str">
        <f t="shared" si="75"/>
        <v>0</v>
      </c>
      <c r="M100" s="46"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47"/>
    </row>
    <row r="101" spans="1:42" s="48" customFormat="1" outlineLevel="1">
      <c r="A101" s="49" t="s">
        <v>150</v>
      </c>
      <c r="B101" s="49"/>
      <c r="C101" s="49"/>
      <c r="D101" s="42">
        <f t="shared" si="76"/>
        <v>45006</v>
      </c>
      <c r="E101" s="43">
        <f t="shared" si="74"/>
        <v>45012</v>
      </c>
      <c r="F101" s="44">
        <v>5</v>
      </c>
      <c r="G101" s="44">
        <f t="shared" si="71"/>
        <v>40</v>
      </c>
      <c r="H101" s="45"/>
      <c r="I101" s="45"/>
      <c r="J101" s="44" t="str">
        <f t="shared" si="77"/>
        <v>0</v>
      </c>
      <c r="K101" s="44"/>
      <c r="L101" s="44" t="str">
        <f t="shared" si="75"/>
        <v>0</v>
      </c>
      <c r="M101" s="46"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47"/>
    </row>
    <row r="102" spans="1:42" s="48" customFormat="1" outlineLevel="1">
      <c r="A102" s="50" t="s">
        <v>151</v>
      </c>
      <c r="B102" s="50"/>
      <c r="C102" s="50"/>
      <c r="D102" s="42">
        <f t="shared" si="76"/>
        <v>45012</v>
      </c>
      <c r="E102" s="43">
        <f t="shared" si="74"/>
        <v>45014</v>
      </c>
      <c r="F102" s="44">
        <v>3</v>
      </c>
      <c r="G102" s="44">
        <f t="shared" si="71"/>
        <v>24</v>
      </c>
      <c r="H102" s="45"/>
      <c r="I102" s="45"/>
      <c r="J102" s="44" t="str">
        <f t="shared" si="77"/>
        <v>0</v>
      </c>
      <c r="K102" s="44"/>
      <c r="L102" s="44" t="str">
        <f t="shared" si="75"/>
        <v>0</v>
      </c>
      <c r="M102" s="46"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47"/>
    </row>
    <row r="103" spans="1:42" s="48" customFormat="1" outlineLevel="1">
      <c r="A103" s="50" t="s">
        <v>152</v>
      </c>
      <c r="B103" s="50"/>
      <c r="C103" s="50"/>
      <c r="D103" s="42">
        <f t="shared" si="76"/>
        <v>45014</v>
      </c>
      <c r="E103" s="43">
        <f t="shared" si="74"/>
        <v>45020</v>
      </c>
      <c r="F103" s="44">
        <v>5</v>
      </c>
      <c r="G103" s="44">
        <f t="shared" si="71"/>
        <v>40</v>
      </c>
      <c r="H103" s="45"/>
      <c r="I103" s="45"/>
      <c r="J103" s="44" t="str">
        <f t="shared" si="77"/>
        <v>0</v>
      </c>
      <c r="K103" s="44"/>
      <c r="L103" s="44" t="str">
        <f t="shared" si="75"/>
        <v>0</v>
      </c>
      <c r="M103" s="46"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47"/>
    </row>
    <row r="104" spans="1:42" s="48" customFormat="1" outlineLevel="1">
      <c r="A104" s="50" t="s">
        <v>153</v>
      </c>
      <c r="B104" s="50"/>
      <c r="C104" s="50"/>
      <c r="D104" s="42">
        <f t="shared" si="76"/>
        <v>45020</v>
      </c>
      <c r="E104" s="43">
        <f t="shared" si="74"/>
        <v>45022</v>
      </c>
      <c r="F104" s="44">
        <v>3</v>
      </c>
      <c r="G104" s="44">
        <f t="shared" si="71"/>
        <v>24</v>
      </c>
      <c r="H104" s="45"/>
      <c r="I104" s="45"/>
      <c r="J104" s="44" t="str">
        <f t="shared" si="77"/>
        <v>0</v>
      </c>
      <c r="K104" s="44"/>
      <c r="L104" s="44" t="str">
        <f t="shared" si="75"/>
        <v>0</v>
      </c>
      <c r="M104" s="46"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47"/>
    </row>
    <row r="105" spans="1:42" s="48" customFormat="1" ht="21">
      <c r="A105" s="41" t="s">
        <v>154</v>
      </c>
      <c r="B105" s="41"/>
      <c r="C105" s="41"/>
      <c r="D105" s="42">
        <f>IF(F105="0","-",WORKDAY(E90,0))</f>
        <v>45037</v>
      </c>
      <c r="E105" s="43">
        <f t="shared" si="74"/>
        <v>45064</v>
      </c>
      <c r="F105" s="44">
        <v>20</v>
      </c>
      <c r="G105" s="44">
        <f t="shared" si="71"/>
        <v>160</v>
      </c>
      <c r="H105" s="45"/>
      <c r="I105" s="45"/>
      <c r="J105" s="44" t="str">
        <f t="shared" si="77"/>
        <v>0</v>
      </c>
      <c r="K105" s="44"/>
      <c r="L105" s="44" t="str">
        <f t="shared" si="75"/>
        <v>0</v>
      </c>
      <c r="M105" s="46"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47"/>
    </row>
    <row r="106" spans="1:42" s="48" customFormat="1" outlineLevel="1">
      <c r="A106" s="49" t="s">
        <v>155</v>
      </c>
      <c r="B106" s="49"/>
      <c r="C106" s="49"/>
      <c r="D106" s="42">
        <f>IF(F106="-","",WORKDAY(E90,0))</f>
        <v>45037</v>
      </c>
      <c r="E106" s="43">
        <f t="shared" si="74"/>
        <v>45043</v>
      </c>
      <c r="F106" s="44">
        <v>5</v>
      </c>
      <c r="G106" s="44">
        <f t="shared" si="71"/>
        <v>40</v>
      </c>
      <c r="H106" s="45"/>
      <c r="I106" s="45"/>
      <c r="J106" s="44" t="str">
        <f t="shared" si="77"/>
        <v>0</v>
      </c>
      <c r="K106" s="44"/>
      <c r="L106" s="44" t="str">
        <f t="shared" si="75"/>
        <v>0</v>
      </c>
      <c r="M106" s="46"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47"/>
    </row>
    <row r="107" spans="1:42" s="48" customFormat="1" outlineLevel="1">
      <c r="A107" s="49" t="s">
        <v>156</v>
      </c>
      <c r="B107" s="49"/>
      <c r="C107" s="49"/>
      <c r="D107" s="42">
        <f>IF(F107="-","",WORKDAY(E106,0))</f>
        <v>45043</v>
      </c>
      <c r="E107" s="43">
        <f t="shared" si="74"/>
        <v>45056</v>
      </c>
      <c r="F107" s="44">
        <v>10</v>
      </c>
      <c r="G107" s="44">
        <f t="shared" si="71"/>
        <v>80</v>
      </c>
      <c r="H107" s="45"/>
      <c r="I107" s="45"/>
      <c r="J107" s="44" t="str">
        <f t="shared" si="77"/>
        <v>0</v>
      </c>
      <c r="K107" s="44"/>
      <c r="L107" s="44" t="str">
        <f t="shared" si="75"/>
        <v>0</v>
      </c>
      <c r="M107" s="46"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47"/>
    </row>
    <row r="108" spans="1:42" s="48" customFormat="1" outlineLevel="1">
      <c r="A108" s="49" t="s">
        <v>157</v>
      </c>
      <c r="B108" s="49"/>
      <c r="C108" s="49"/>
      <c r="D108" s="42"/>
      <c r="E108" s="43"/>
      <c r="F108" s="44"/>
      <c r="G108" s="44"/>
      <c r="H108" s="45"/>
      <c r="I108" s="45"/>
      <c r="J108" s="44"/>
      <c r="K108" s="44"/>
      <c r="L108" s="44"/>
      <c r="M108" s="46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47"/>
    </row>
    <row r="109" spans="1:42" s="48" customFormat="1" ht="21">
      <c r="A109" s="57" t="s">
        <v>158</v>
      </c>
      <c r="B109" s="57"/>
      <c r="C109" s="57"/>
      <c r="D109" s="42">
        <f>IF(F109="-","",WORKDAY(E105,0))</f>
        <v>45064</v>
      </c>
      <c r="E109" s="43">
        <f t="shared" si="74"/>
        <v>45064</v>
      </c>
      <c r="F109" s="44">
        <v>1</v>
      </c>
      <c r="G109" s="44">
        <f t="shared" si="71"/>
        <v>8</v>
      </c>
      <c r="H109" s="45"/>
      <c r="I109" s="45"/>
      <c r="J109" s="44" t="str">
        <f t="shared" si="77"/>
        <v>0</v>
      </c>
      <c r="K109" s="44"/>
      <c r="L109" s="44" t="str">
        <f t="shared" si="75"/>
        <v>0</v>
      </c>
      <c r="M109" s="46"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47"/>
    </row>
    <row r="110" spans="1:42" s="48" customFormat="1" outlineLevel="1">
      <c r="A110" s="49" t="s">
        <v>159</v>
      </c>
      <c r="B110" s="49"/>
      <c r="C110" s="49"/>
      <c r="D110" s="42"/>
      <c r="E110" s="43"/>
      <c r="F110" s="44"/>
      <c r="G110" s="44"/>
      <c r="H110" s="45"/>
      <c r="I110" s="45"/>
      <c r="J110" s="44"/>
      <c r="K110" s="44"/>
      <c r="L110" s="44"/>
      <c r="M110" s="46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47"/>
    </row>
    <row r="111" spans="1:42" s="48" customFormat="1" outlineLevel="1">
      <c r="A111" s="49" t="s">
        <v>160</v>
      </c>
      <c r="B111" s="49"/>
      <c r="C111" s="49"/>
      <c r="D111" s="42" t="e">
        <f>IF(E109="-","",WORKDAY(#REF!,0))</f>
        <v>#REF!</v>
      </c>
      <c r="E111" s="43" t="e">
        <f t="shared" si="74"/>
        <v>#REF!</v>
      </c>
      <c r="F111" s="44">
        <v>0</v>
      </c>
      <c r="G111" s="44">
        <f t="shared" si="71"/>
        <v>0</v>
      </c>
      <c r="H111" s="45"/>
      <c r="I111" s="45"/>
      <c r="J111" s="44" t="str">
        <f t="shared" si="77"/>
        <v>0</v>
      </c>
      <c r="K111" s="44"/>
      <c r="L111" s="44" t="str">
        <f t="shared" si="75"/>
        <v>0</v>
      </c>
      <c r="M111" s="46"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47"/>
    </row>
    <row r="112" spans="1:42">
      <c r="M112" s="6"/>
    </row>
    <row r="113" spans="13:13">
      <c r="M113" s="6"/>
    </row>
    <row r="114" spans="13:13">
      <c r="M114" s="6"/>
    </row>
    <row r="115" spans="13:13">
      <c r="M115" s="6"/>
    </row>
    <row r="116" spans="13:13">
      <c r="M116" s="6"/>
    </row>
    <row r="117" spans="13:13">
      <c r="M117" s="6"/>
    </row>
    <row r="118" spans="13:13">
      <c r="M118" s="6"/>
    </row>
    <row r="119" spans="13:13">
      <c r="M119" s="6"/>
    </row>
    <row r="120" spans="13:13">
      <c r="M120" s="6"/>
    </row>
    <row r="121" spans="13:13">
      <c r="M121" s="6"/>
    </row>
    <row r="122" spans="13:13">
      <c r="M122" s="7"/>
    </row>
  </sheetData>
  <mergeCells count="6">
    <mergeCell ref="N4:T4"/>
    <mergeCell ref="U4:AA4"/>
    <mergeCell ref="AB4:AH4"/>
    <mergeCell ref="AI4:AO4"/>
    <mergeCell ref="E3:F3"/>
    <mergeCell ref="E4:F4"/>
  </mergeCells>
  <conditionalFormatting sqref="N37:AO111">
    <cfRule type="expression" dxfId="29" priority="25">
      <formula>N$5=TODAY()</formula>
    </cfRule>
  </conditionalFormatting>
  <conditionalFormatting sqref="M7:M111">
    <cfRule type="dataBar" priority="23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{F3A05827-E282-45CC-8EDB-F21EC7685276}</x14:id>
        </ext>
      </extLst>
    </cfRule>
  </conditionalFormatting>
  <conditionalFormatting sqref="N5:AO6">
    <cfRule type="expression" dxfId="28" priority="19">
      <formula>MATCH(N$5,dia_inavil,0)</formula>
    </cfRule>
  </conditionalFormatting>
  <conditionalFormatting sqref="N21:AO21">
    <cfRule type="expression" dxfId="27" priority="41">
      <formula>AND(N$5&gt;=$D21,N$5&lt;=#REF!)</formula>
    </cfRule>
  </conditionalFormatting>
  <conditionalFormatting sqref="N28:AO30">
    <cfRule type="expression" dxfId="26" priority="45">
      <formula>NETWORKDAYS(N$5,N$5,dia_inavil)=0</formula>
    </cfRule>
    <cfRule type="expression" dxfId="25" priority="46">
      <formula>AND(N$5&gt;=$H29,N$5&lt;=$I29)</formula>
    </cfRule>
    <cfRule type="expression" dxfId="24" priority="47">
      <formula>AND("-",N$5&gt;=$D28,N$5&lt;=$E28)</formula>
    </cfRule>
  </conditionalFormatting>
  <conditionalFormatting sqref="N31:AO31">
    <cfRule type="expression" dxfId="23" priority="48">
      <formula>NETWORKDAYS(N$5,N$5,dia_inavil)=0</formula>
    </cfRule>
    <cfRule type="expression" dxfId="22" priority="49">
      <formula>AND(N$5&gt;=#REF!,N$5&lt;=#REF!)</formula>
    </cfRule>
    <cfRule type="expression" dxfId="21" priority="50">
      <formula>AND("-",N$5&gt;=$D31,N$5&lt;=$E31)</formula>
    </cfRule>
  </conditionalFormatting>
  <conditionalFormatting sqref="N79:AO81 N5:AO76 N89:AO111">
    <cfRule type="expression" dxfId="20" priority="2">
      <formula>NETWORKDAYS(N$5,N$5,dia_inavil)=0</formula>
    </cfRule>
    <cfRule type="expression" dxfId="19" priority="4">
      <formula>AND("-",N$5&gt;=$H5,N$5&lt;=$I5)</formula>
    </cfRule>
    <cfRule type="expression" dxfId="18" priority="15">
      <formula>1*AND(N$5&gt;=task_start,N$5&lt;=task_start+(task_progress*(task_end-task_start+1))-1)</formula>
    </cfRule>
    <cfRule type="expression" dxfId="17" priority="33">
      <formula>AND("-",N$5&gt;=$D5,N$5&lt;=$E5)</formula>
    </cfRule>
  </conditionalFormatting>
  <conditionalFormatting sqref="N26:AO27">
    <cfRule type="expression" dxfId="16" priority="55">
      <formula>NETWORKDAYS(N$5,N$5,dia_inavil)=0</formula>
    </cfRule>
    <cfRule type="expression" dxfId="15" priority="56">
      <formula>AND(N$5&gt;=$H28,N$5&lt;=$I28)</formula>
    </cfRule>
    <cfRule type="expression" dxfId="14" priority="57">
      <formula>AND("-",N$5&gt;=$D26,N$5&lt;=$E26)</formula>
    </cfRule>
  </conditionalFormatting>
  <conditionalFormatting sqref="C37">
    <cfRule type="dataBar" priority="1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{A2AE0A94-B845-4B68-B53C-96DBD688AEC1}</x14:id>
        </ext>
      </extLst>
    </cfRule>
  </conditionalFormatting>
  <conditionalFormatting sqref="N77:AO77">
    <cfRule type="expression" dxfId="13" priority="64">
      <formula>NETWORKDAYS(N$5,N$5,dia_inavil)=0</formula>
    </cfRule>
    <cfRule type="expression" dxfId="12" priority="65">
      <formula>AND("-",N$5&gt;=$H77,N$5&lt;=$I77)</formula>
    </cfRule>
    <cfRule type="expression" dxfId="11" priority="66">
      <formula>1*AND(N$5&gt;=task_start,N$5&lt;=task_start+(task_progress*(task_end-task_start+1))-1)</formula>
    </cfRule>
    <cfRule type="expression" dxfId="10" priority="67">
      <formula>AND("-",N$5&gt;=$D82,N$5&lt;=$E82)</formula>
    </cfRule>
  </conditionalFormatting>
  <conditionalFormatting sqref="N82:AO88">
    <cfRule type="expression" dxfId="9" priority="68">
      <formula>NETWORKDAYS(N$5,N$5,dia_inavil)=0</formula>
    </cfRule>
    <cfRule type="expression" dxfId="8" priority="69">
      <formula>AND("-",N$5&gt;=$H82,N$5&lt;=$I82)</formula>
    </cfRule>
    <cfRule type="expression" dxfId="7" priority="70">
      <formula>1*AND(N$5&gt;=task_start,N$5&lt;=task_start+(task_progress*(task_end-task_start+1))-1)</formula>
    </cfRule>
    <cfRule type="expression" dxfId="6" priority="71">
      <formula>AND("-",N$5&gt;=#REF!,N$5&lt;=#REF!)</formula>
    </cfRule>
  </conditionalFormatting>
  <conditionalFormatting sqref="N78:AO78">
    <cfRule type="expression" dxfId="5" priority="93">
      <formula>NETWORKDAYS(N$5,N$5,dia_inavil)=0</formula>
    </cfRule>
    <cfRule type="expression" dxfId="4" priority="94">
      <formula>AND("-",N$5&gt;=$H78,N$5&lt;=$I78)</formula>
    </cfRule>
    <cfRule type="expression" dxfId="3" priority="95">
      <formula>1*AND(N$5&gt;=task_start,N$5&lt;=task_start+(task_progress*(task_end-task_start+1))-1)</formula>
    </cfRule>
    <cfRule type="expression" dxfId="2" priority="96">
      <formula>AND("-",N$5&gt;=#REF!,N$5&lt;=#REF!)</formula>
    </cfRule>
  </conditionalFormatting>
  <pageMargins left="0.23622047244094491" right="0.23622047244094491" top="0.19685039370078741" bottom="0.19685039370078741" header="0.31496062992125984" footer="0.31496062992125984"/>
  <pageSetup scale="5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Scroll Bar 1">
              <controlPr defaultSize="0" autoPict="0">
                <anchor moveWithCells="1">
                  <from>
                    <xdr:col>13</xdr:col>
                    <xdr:colOff>0</xdr:colOff>
                    <xdr:row>0</xdr:row>
                    <xdr:rowOff>76200</xdr:rowOff>
                  </from>
                  <to>
                    <xdr:col>31</xdr:col>
                    <xdr:colOff>104775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A05827-E282-45CC-8EDB-F21EC76852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M7:M111</xm:sqref>
        </x14:conditionalFormatting>
        <x14:conditionalFormatting xmlns:xm="http://schemas.microsoft.com/office/excel/2006/main">
          <x14:cfRule type="dataBar" id="{A2AE0A94-B845-4B68-B53C-96DBD688AE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7" sqref="D7"/>
    </sheetView>
  </sheetViews>
  <sheetFormatPr defaultColWidth="11.42578125" defaultRowHeight="15"/>
  <cols>
    <col min="2" max="2" width="13.28515625" customWidth="1"/>
  </cols>
  <sheetData>
    <row r="1" spans="1:2">
      <c r="A1" s="87" t="s">
        <v>161</v>
      </c>
      <c r="B1" s="87"/>
    </row>
    <row r="2" spans="1:2">
      <c r="A2" t="s">
        <v>162</v>
      </c>
      <c r="B2" t="s">
        <v>163</v>
      </c>
    </row>
    <row r="3" spans="1:2">
      <c r="A3" s="13"/>
    </row>
    <row r="4" spans="1:2">
      <c r="A4" s="13"/>
    </row>
    <row r="5" spans="1:2">
      <c r="A5" s="13"/>
    </row>
    <row r="6" spans="1:2">
      <c r="A6" s="13"/>
    </row>
  </sheetData>
  <mergeCells count="1">
    <mergeCell ref="A1:B1"/>
  </mergeCells>
  <conditionalFormatting sqref="A4:A6">
    <cfRule type="timePeriod" dxfId="1" priority="1" timePeriod="lastMonth">
      <formula>AND(MONTH(A4)=MONTH(EDATE(TODAY(),0-1)),YEAR(A4)=YEAR(EDATE(TODAY(),0-1)))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6BB750A01C145B89BA8FC5241BB56" ma:contentTypeVersion="9" ma:contentTypeDescription="Create a new document." ma:contentTypeScope="" ma:versionID="b7ad14c26914a894e419cea714234ed4">
  <xsd:schema xmlns:xsd="http://www.w3.org/2001/XMLSchema" xmlns:xs="http://www.w3.org/2001/XMLSchema" xmlns:p="http://schemas.microsoft.com/office/2006/metadata/properties" xmlns:ns2="31bf29d4-d40e-4384-9f8c-91b7340b5deb" xmlns:ns3="28ed3e19-89d7-49f2-a8a6-ee97cddbfe6d" targetNamespace="http://schemas.microsoft.com/office/2006/metadata/properties" ma:root="true" ma:fieldsID="408c5999bb303d4101ff849264dc2619" ns2:_="" ns3:_="">
    <xsd:import namespace="31bf29d4-d40e-4384-9f8c-91b7340b5deb"/>
    <xsd:import namespace="28ed3e19-89d7-49f2-a8a6-ee97cddbf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f29d4-d40e-4384-9f8c-91b7340b5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d3e19-89d7-49f2-a8a6-ee97cddbfe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98a5af-f627-419a-84ae-53196ef689da}" ma:internalName="TaxCatchAll" ma:showField="CatchAllData" ma:web="28ed3e19-89d7-49f2-a8a6-ee97cddbf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bf29d4-d40e-4384-9f8c-91b7340b5deb">
      <Terms xmlns="http://schemas.microsoft.com/office/infopath/2007/PartnerControls"/>
    </lcf76f155ced4ddcb4097134ff3c332f>
    <TaxCatchAll xmlns="28ed3e19-89d7-49f2-a8a6-ee97cddbfe6d" xsi:nil="true"/>
  </documentManagement>
</p:properties>
</file>

<file path=customXml/itemProps1.xml><?xml version="1.0" encoding="utf-8"?>
<ds:datastoreItem xmlns:ds="http://schemas.openxmlformats.org/officeDocument/2006/customXml" ds:itemID="{6000A6E2-4CD5-4806-BEC4-04136D62EDE4}"/>
</file>

<file path=customXml/itemProps2.xml><?xml version="1.0" encoding="utf-8"?>
<ds:datastoreItem xmlns:ds="http://schemas.openxmlformats.org/officeDocument/2006/customXml" ds:itemID="{3D87253E-0AC9-43D2-ACCD-4187BDE455EE}"/>
</file>

<file path=customXml/itemProps3.xml><?xml version="1.0" encoding="utf-8"?>
<ds:datastoreItem xmlns:ds="http://schemas.openxmlformats.org/officeDocument/2006/customXml" ds:itemID="{FA7B8404-0401-44C4-B43E-56235281A5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maik</dc:creator>
  <cp:keywords/>
  <dc:description/>
  <cp:lastModifiedBy>Miguel Angel Gonzalez</cp:lastModifiedBy>
  <cp:revision/>
  <dcterms:created xsi:type="dcterms:W3CDTF">2015-06-05T18:19:34Z</dcterms:created>
  <dcterms:modified xsi:type="dcterms:W3CDTF">2022-11-25T04:10:50Z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0x0101008706BB750A01C145B89BA8FC5241BB56</vt:lpwstr>
  </property>
  <property fmtid="{D5CDD505-2E9C-101B-9397-08002B2CF9AE}" pid="3" name="MediaServiceImageTags">
    <vt:lpwstr/>
  </property>
</Properties>
</file>