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ate1904="1" showInkAnnotation="0" autoCompressPictures="0"/>
  <mc:AlternateContent xmlns:mc="http://schemas.openxmlformats.org/markup-compatibility/2006">
    <mc:Choice Requires="x15">
      <x15ac:absPath xmlns:x15ac="http://schemas.microsoft.com/office/spreadsheetml/2010/11/ac" url="C:\Users\aersh\Downloads\"/>
    </mc:Choice>
  </mc:AlternateContent>
  <xr:revisionPtr revIDLastSave="0" documentId="8_{0E952519-AFE2-4205-8219-1C7FD78DFD95}" xr6:coauthVersionLast="47" xr6:coauthVersionMax="47" xr10:uidLastSave="{00000000-0000-0000-0000-000000000000}"/>
  <bookViews>
    <workbookView xWindow="-108" yWindow="-108" windowWidth="23256" windowHeight="12456" tabRatio="768" activeTab="7" xr2:uid="{00000000-000D-0000-FFFF-FFFF00000000}"/>
  </bookViews>
  <sheets>
    <sheet name="Homework PCON 1" sheetId="2" r:id="rId1"/>
    <sheet name="Unconstrained" sheetId="17" r:id="rId2"/>
    <sheet name="No shorting" sheetId="21" r:id="rId3"/>
    <sheet name="No leverage" sheetId="20" r:id="rId4"/>
    <sheet name="No leverage or shorting" sheetId="19" r:id="rId5"/>
    <sheet name="Q1" sheetId="11" r:id="rId6"/>
    <sheet name="Q2" sheetId="1" r:id="rId7"/>
    <sheet name=" Q3" sheetId="3" r:id="rId8"/>
  </sheets>
  <externalReferences>
    <externalReference r:id="rId9"/>
  </externalReferences>
  <definedNames>
    <definedName name="solver_adj" localSheetId="3" hidden="1">'No leverage'!$B$13:$D$13</definedName>
    <definedName name="solver_adj" localSheetId="4" hidden="1">'No leverage or shorting'!$B$13:$D$13</definedName>
    <definedName name="solver_adj" localSheetId="2" hidden="1">'No shorting'!$B$13:$D$13</definedName>
    <definedName name="solver_adj" localSheetId="1" hidden="1">Unconstrained!$B$13:$D$13</definedName>
    <definedName name="solver_cvg" localSheetId="3" hidden="1">0.0001</definedName>
    <definedName name="solver_cvg" localSheetId="4" hidden="1">0.0001</definedName>
    <definedName name="solver_cvg" localSheetId="2" hidden="1">0.0001</definedName>
    <definedName name="solver_cvg" localSheetId="1" hidden="1">0.0001</definedName>
    <definedName name="solver_drv" localSheetId="3" hidden="1">1</definedName>
    <definedName name="solver_drv" localSheetId="4" hidden="1">1</definedName>
    <definedName name="solver_drv" localSheetId="2" hidden="1">1</definedName>
    <definedName name="solver_drv" localSheetId="1" hidden="1">1</definedName>
    <definedName name="solver_eng" localSheetId="3" hidden="1">1</definedName>
    <definedName name="solver_eng" localSheetId="4" hidden="1">1</definedName>
    <definedName name="solver_eng" localSheetId="2" hidden="1">1</definedName>
    <definedName name="solver_eng" localSheetId="1" hidden="1">1</definedName>
    <definedName name="solver_itr" localSheetId="3" hidden="1">2147483647</definedName>
    <definedName name="solver_itr" localSheetId="4" hidden="1">2147483647</definedName>
    <definedName name="solver_itr" localSheetId="2" hidden="1">2147483647</definedName>
    <definedName name="solver_itr" localSheetId="1" hidden="1">2147483647</definedName>
    <definedName name="solver_lhs1" localSheetId="3" hidden="1">'No leverage'!$B$18</definedName>
    <definedName name="solver_lhs1" localSheetId="4" hidden="1">'No leverage or shorting'!$B$18</definedName>
    <definedName name="solver_lhs1" localSheetId="2" hidden="1">'No shorting'!$B$18</definedName>
    <definedName name="solver_lhs1" localSheetId="1" hidden="1">Unconstrained!$B$18</definedName>
    <definedName name="solver_lhs2" localSheetId="3" hidden="1">'No leverage'!$B$19</definedName>
    <definedName name="solver_lhs2" localSheetId="4" hidden="1">'No leverage or shorting'!$B$19</definedName>
    <definedName name="solver_lhs2" localSheetId="2" hidden="1">'No shorting'!$B$19</definedName>
    <definedName name="solver_lhs2" localSheetId="1" hidden="1">Unconstrained!$B$19</definedName>
    <definedName name="solver_lhs3" localSheetId="3" hidden="1">'No leverage'!$B$19</definedName>
    <definedName name="solver_lhs3" localSheetId="4" hidden="1">'No leverage or shorting'!$B$19</definedName>
    <definedName name="solver_lhs3" localSheetId="2" hidden="1">'No shorting'!$B$19</definedName>
    <definedName name="solver_lhs3" localSheetId="1" hidden="1">Unconstrained!$B$19</definedName>
    <definedName name="solver_lhs4" localSheetId="3" hidden="1">'No leverage'!$C$13</definedName>
    <definedName name="solver_lhs4" localSheetId="4" hidden="1">'No leverage or shorting'!$C$13</definedName>
    <definedName name="solver_lhs4" localSheetId="2" hidden="1">'No shorting'!$C$13</definedName>
    <definedName name="solver_lhs4" localSheetId="1" hidden="1">Unconstrained!$C$13</definedName>
    <definedName name="solver_lhs5" localSheetId="3" hidden="1">'No leverage'!$D$13</definedName>
    <definedName name="solver_lhs5" localSheetId="4" hidden="1">'No leverage or shorting'!$D$13</definedName>
    <definedName name="solver_lhs5" localSheetId="2" hidden="1">'No shorting'!$D$13</definedName>
    <definedName name="solver_lhs5" localSheetId="1" hidden="1">Unconstrained!$D$13</definedName>
    <definedName name="solver_lin" localSheetId="3" hidden="1">2</definedName>
    <definedName name="solver_lin" localSheetId="4" hidden="1">2</definedName>
    <definedName name="solver_lin" localSheetId="2" hidden="1">2</definedName>
    <definedName name="solver_lin" localSheetId="1" hidden="1">2</definedName>
    <definedName name="solver_mip" localSheetId="3" hidden="1">2147483647</definedName>
    <definedName name="solver_mip" localSheetId="4" hidden="1">2147483647</definedName>
    <definedName name="solver_mip" localSheetId="2" hidden="1">2147483647</definedName>
    <definedName name="solver_mip" localSheetId="1" hidden="1">2147483647</definedName>
    <definedName name="solver_mni" localSheetId="3" hidden="1">30</definedName>
    <definedName name="solver_mni" localSheetId="4" hidden="1">30</definedName>
    <definedName name="solver_mni" localSheetId="2" hidden="1">30</definedName>
    <definedName name="solver_mni" localSheetId="1" hidden="1">30</definedName>
    <definedName name="solver_mrt" localSheetId="3" hidden="1">0.075</definedName>
    <definedName name="solver_mrt" localSheetId="4" hidden="1">0.075</definedName>
    <definedName name="solver_mrt" localSheetId="2" hidden="1">0.075</definedName>
    <definedName name="solver_mrt" localSheetId="1" hidden="1">0.075</definedName>
    <definedName name="solver_msl" localSheetId="3" hidden="1">2</definedName>
    <definedName name="solver_msl" localSheetId="4" hidden="1">2</definedName>
    <definedName name="solver_msl" localSheetId="2" hidden="1">2</definedName>
    <definedName name="solver_msl" localSheetId="1" hidden="1">2</definedName>
    <definedName name="solver_neg" localSheetId="3" hidden="1">2</definedName>
    <definedName name="solver_neg" localSheetId="4" hidden="1">1</definedName>
    <definedName name="solver_neg" localSheetId="2" hidden="1">1</definedName>
    <definedName name="solver_neg" localSheetId="1" hidden="1">2</definedName>
    <definedName name="solver_nod" localSheetId="3" hidden="1">2147483647</definedName>
    <definedName name="solver_nod" localSheetId="4" hidden="1">2147483647</definedName>
    <definedName name="solver_nod" localSheetId="2" hidden="1">2147483647</definedName>
    <definedName name="solver_nod" localSheetId="1" hidden="1">2147483647</definedName>
    <definedName name="solver_num" localSheetId="3" hidden="1">1</definedName>
    <definedName name="solver_num" localSheetId="4" hidden="1">1</definedName>
    <definedName name="solver_num" localSheetId="2" hidden="1">0</definedName>
    <definedName name="solver_num" localSheetId="1" hidden="1">0</definedName>
    <definedName name="solver_opt" localSheetId="3" hidden="1">'No leverage'!$B$15</definedName>
    <definedName name="solver_opt" localSheetId="4" hidden="1">'No leverage or shorting'!$B$15</definedName>
    <definedName name="solver_opt" localSheetId="2" hidden="1">'No shorting'!$B$15</definedName>
    <definedName name="solver_opt" localSheetId="1" hidden="1">Unconstrained!$B$15</definedName>
    <definedName name="solver_pre" localSheetId="3" hidden="1">0.00000001</definedName>
    <definedName name="solver_pre" localSheetId="4" hidden="1">0.00000001</definedName>
    <definedName name="solver_pre" localSheetId="2" hidden="1">0.00000001</definedName>
    <definedName name="solver_pre" localSheetId="1" hidden="1">0.00000001</definedName>
    <definedName name="solver_rbv" localSheetId="3" hidden="1">1</definedName>
    <definedName name="solver_rbv" localSheetId="4" hidden="1">1</definedName>
    <definedName name="solver_rbv" localSheetId="2" hidden="1">1</definedName>
    <definedName name="solver_rbv" localSheetId="1" hidden="1">1</definedName>
    <definedName name="solver_rel1" localSheetId="3" hidden="1">1</definedName>
    <definedName name="solver_rel1" localSheetId="4" hidden="1">1</definedName>
    <definedName name="solver_rel1" localSheetId="2" hidden="1">1</definedName>
    <definedName name="solver_rel1" localSheetId="1" hidden="1">2</definedName>
    <definedName name="solver_rel2" localSheetId="3" hidden="1">2</definedName>
    <definedName name="solver_rel2" localSheetId="4" hidden="1">2</definedName>
    <definedName name="solver_rel2" localSheetId="2" hidden="1">2</definedName>
    <definedName name="solver_rel2" localSheetId="1" hidden="1">2</definedName>
    <definedName name="solver_rel3" localSheetId="3" hidden="1">2</definedName>
    <definedName name="solver_rel3" localSheetId="4" hidden="1">2</definedName>
    <definedName name="solver_rel3" localSheetId="2" hidden="1">2</definedName>
    <definedName name="solver_rel3" localSheetId="1" hidden="1">2</definedName>
    <definedName name="solver_rel4" localSheetId="3" hidden="1">3</definedName>
    <definedName name="solver_rel4" localSheetId="4" hidden="1">3</definedName>
    <definedName name="solver_rel4" localSheetId="2" hidden="1">3</definedName>
    <definedName name="solver_rel4" localSheetId="1" hidden="1">3</definedName>
    <definedName name="solver_rel5" localSheetId="3" hidden="1">3</definedName>
    <definedName name="solver_rel5" localSheetId="4" hidden="1">3</definedName>
    <definedName name="solver_rel5" localSheetId="2" hidden="1">3</definedName>
    <definedName name="solver_rel5" localSheetId="1" hidden="1">3</definedName>
    <definedName name="solver_rhs1" localSheetId="3" hidden="1">1</definedName>
    <definedName name="solver_rhs1" localSheetId="4" hidden="1">1</definedName>
    <definedName name="solver_rhs1" localSheetId="2" hidden="1">1</definedName>
    <definedName name="solver_rhs1" localSheetId="1" hidden="1">1</definedName>
    <definedName name="solver_rhs2" localSheetId="3" hidden="1">'No leverage'!$D$19</definedName>
    <definedName name="solver_rhs2" localSheetId="4" hidden="1">'No leverage or shorting'!$D$19</definedName>
    <definedName name="solver_rhs2" localSheetId="2" hidden="1">'No shorting'!$D$19</definedName>
    <definedName name="solver_rhs2" localSheetId="1" hidden="1">Unconstrained!$D$19</definedName>
    <definedName name="solver_rhs3" localSheetId="3" hidden="1">'No leverage'!$D$19</definedName>
    <definedName name="solver_rhs3" localSheetId="4" hidden="1">'No leverage or shorting'!$D$19</definedName>
    <definedName name="solver_rhs3" localSheetId="2" hidden="1">'No shorting'!$D$19</definedName>
    <definedName name="solver_rhs3" localSheetId="1" hidden="1">Unconstrained!$D$19</definedName>
    <definedName name="solver_rhs4" localSheetId="3" hidden="1">0</definedName>
    <definedName name="solver_rhs4" localSheetId="4" hidden="1">0</definedName>
    <definedName name="solver_rhs4" localSheetId="2" hidden="1">0</definedName>
    <definedName name="solver_rhs4" localSheetId="1" hidden="1">0</definedName>
    <definedName name="solver_rhs5" localSheetId="3" hidden="1">0</definedName>
    <definedName name="solver_rhs5" localSheetId="4" hidden="1">0</definedName>
    <definedName name="solver_rhs5" localSheetId="2" hidden="1">0</definedName>
    <definedName name="solver_rhs5" localSheetId="1" hidden="1">0</definedName>
    <definedName name="solver_rlx" localSheetId="3" hidden="1">1</definedName>
    <definedName name="solver_rlx" localSheetId="4" hidden="1">1</definedName>
    <definedName name="solver_rlx" localSheetId="2" hidden="1">1</definedName>
    <definedName name="solver_rlx" localSheetId="1" hidden="1">1</definedName>
    <definedName name="solver_rsd" localSheetId="3" hidden="1">0</definedName>
    <definedName name="solver_rsd" localSheetId="4" hidden="1">0</definedName>
    <definedName name="solver_rsd" localSheetId="2" hidden="1">0</definedName>
    <definedName name="solver_rsd" localSheetId="1" hidden="1">0</definedName>
    <definedName name="solver_scl" localSheetId="3" hidden="1">2</definedName>
    <definedName name="solver_scl" localSheetId="4" hidden="1">2</definedName>
    <definedName name="solver_scl" localSheetId="2" hidden="1">2</definedName>
    <definedName name="solver_scl" localSheetId="1" hidden="1">2</definedName>
    <definedName name="solver_sho" localSheetId="3" hidden="1">2</definedName>
    <definedName name="solver_sho" localSheetId="4" hidden="1">2</definedName>
    <definedName name="solver_sho" localSheetId="2" hidden="1">2</definedName>
    <definedName name="solver_sho" localSheetId="1" hidden="1">2</definedName>
    <definedName name="solver_ssz" localSheetId="3" hidden="1">100</definedName>
    <definedName name="solver_ssz" localSheetId="4" hidden="1">100</definedName>
    <definedName name="solver_ssz" localSheetId="2" hidden="1">100</definedName>
    <definedName name="solver_ssz" localSheetId="1" hidden="1">100</definedName>
    <definedName name="solver_tim" localSheetId="3" hidden="1">2147483647</definedName>
    <definedName name="solver_tim" localSheetId="4" hidden="1">2147483647</definedName>
    <definedName name="solver_tim" localSheetId="2" hidden="1">2147483647</definedName>
    <definedName name="solver_tim" localSheetId="1" hidden="1">2147483647</definedName>
    <definedName name="solver_tol" localSheetId="3" hidden="1">0.01</definedName>
    <definedName name="solver_tol" localSheetId="4" hidden="1">0.01</definedName>
    <definedName name="solver_tol" localSheetId="2" hidden="1">0.01</definedName>
    <definedName name="solver_tol" localSheetId="1" hidden="1">0.01</definedName>
    <definedName name="solver_typ" localSheetId="3" hidden="1">1</definedName>
    <definedName name="solver_typ" localSheetId="4" hidden="1">1</definedName>
    <definedName name="solver_typ" localSheetId="2" hidden="1">1</definedName>
    <definedName name="solver_typ" localSheetId="1" hidden="1">1</definedName>
    <definedName name="solver_val" localSheetId="3" hidden="1">0</definedName>
    <definedName name="solver_val" localSheetId="4" hidden="1">0</definedName>
    <definedName name="solver_val" localSheetId="2" hidden="1">0</definedName>
    <definedName name="solver_val" localSheetId="1" hidden="1">0</definedName>
    <definedName name="solver_ver" localSheetId="3" hidden="1">2</definedName>
    <definedName name="solver_ver" localSheetId="4" hidden="1">2</definedName>
    <definedName name="solver_ver" localSheetId="2" hidden="1">2</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7" i="3" l="1"/>
  <c r="D17" i="3"/>
  <c r="C17" i="3"/>
  <c r="C4" i="11"/>
  <c r="D4" i="11"/>
  <c r="B4" i="11"/>
  <c r="D3" i="11"/>
  <c r="C3" i="11"/>
  <c r="B3" i="11"/>
  <c r="D2" i="11"/>
  <c r="C2" i="11"/>
  <c r="B2" i="11"/>
  <c r="D7" i="11"/>
  <c r="C7" i="11"/>
  <c r="B7" i="11"/>
  <c r="B18" i="17"/>
  <c r="B15" i="17" a="1"/>
  <c r="B15" i="17" s="1"/>
  <c r="B17" i="3"/>
  <c r="C9" i="3"/>
  <c r="B2" i="3" a="1"/>
  <c r="B2" i="3" s="1"/>
  <c r="B14" i="3" a="1"/>
  <c r="B14" i="3" s="1"/>
  <c r="I2" i="3"/>
  <c r="J2" i="3"/>
  <c r="K2" i="3"/>
  <c r="L2" i="3"/>
  <c r="I8" i="3"/>
  <c r="J8" i="3"/>
  <c r="K8" i="3"/>
  <c r="L8" i="3"/>
  <c r="I9" i="3"/>
  <c r="J9" i="3"/>
  <c r="K9" i="3"/>
  <c r="L9" i="3"/>
  <c r="I10" i="3"/>
  <c r="J10" i="3"/>
  <c r="K10" i="3"/>
  <c r="L10" i="3"/>
  <c r="J18" i="3" s="1" a="1"/>
  <c r="I11" i="3"/>
  <c r="J11" i="3"/>
  <c r="K11" i="3"/>
  <c r="L11" i="3"/>
  <c r="I13" i="3"/>
  <c r="J13" i="3"/>
  <c r="K13" i="3"/>
  <c r="L13" i="3"/>
  <c r="I14" i="3"/>
  <c r="K14" i="3"/>
  <c r="L14" i="3"/>
  <c r="C5" i="1"/>
  <c r="D5" i="1"/>
  <c r="B5" i="1"/>
  <c r="C4" i="1"/>
  <c r="D4" i="1"/>
  <c r="B4" i="1"/>
  <c r="C3" i="1"/>
  <c r="D3" i="1"/>
  <c r="B3" i="1"/>
  <c r="C2" i="1"/>
  <c r="D2" i="1"/>
  <c r="B2" i="1"/>
  <c r="B13" i="11"/>
  <c r="C10" i="11"/>
  <c r="D10" i="11"/>
  <c r="B10" i="11"/>
  <c r="I5" i="11"/>
  <c r="H5" i="11"/>
  <c r="G5" i="11"/>
  <c r="I4" i="11"/>
  <c r="H4" i="11"/>
  <c r="G4" i="11"/>
  <c r="I3" i="11"/>
  <c r="H3" i="11"/>
  <c r="G3" i="11"/>
  <c r="I14" i="11"/>
  <c r="D13" i="11" s="1"/>
  <c r="H14" i="11"/>
  <c r="C13" i="11" s="1"/>
  <c r="F14" i="11"/>
  <c r="I13" i="11"/>
  <c r="H13" i="11"/>
  <c r="G13" i="11"/>
  <c r="F5" i="11"/>
  <c r="F4" i="11"/>
  <c r="F3" i="11"/>
  <c r="I2" i="11"/>
  <c r="H2" i="11"/>
  <c r="G2" i="11"/>
  <c r="F2" i="11"/>
  <c r="B15" i="21" a="1"/>
  <c r="B15" i="21" s="1"/>
  <c r="XFD1048550" i="19" a="1"/>
  <c r="XFD1048550" i="19"/>
  <c r="XFD1048551" i="19" a="1"/>
  <c r="XFD1048551" i="19" s="1"/>
  <c r="XFD1048552" i="19"/>
  <c r="XFD1048553" i="19"/>
  <c r="XFD1048554" i="19"/>
  <c r="XFD1048555" i="19"/>
  <c r="XFD1048550" i="21" a="1"/>
  <c r="XFD1048550" i="21" s="1"/>
  <c r="XFD1048551" i="21" a="1"/>
  <c r="XFD1048551" i="21" s="1"/>
  <c r="XFD1048552" i="21"/>
  <c r="XFD1048553" i="21"/>
  <c r="XFD1048554" i="21"/>
  <c r="XFD1048555" i="21"/>
  <c r="B15" i="20" a="1"/>
  <c r="B15" i="20"/>
  <c r="B18" i="20"/>
  <c r="B18" i="21"/>
  <c r="XFD1048550" i="17" a="1"/>
  <c r="XFD1048550" i="17" s="1"/>
  <c r="XFD1048551" i="17" a="1"/>
  <c r="XFD1048551" i="17" s="1"/>
  <c r="XFD1048552" i="17"/>
  <c r="XFD1048553" i="17"/>
  <c r="XFD1048554" i="17"/>
  <c r="XFD1048555" i="17"/>
  <c r="D11" i="21"/>
  <c r="C11" i="21"/>
  <c r="B11" i="21"/>
  <c r="D8" i="21"/>
  <c r="C8" i="21"/>
  <c r="B8" i="21"/>
  <c r="D7" i="21"/>
  <c r="C7" i="21"/>
  <c r="B7" i="21"/>
  <c r="D6" i="21"/>
  <c r="C6" i="21"/>
  <c r="B6" i="21"/>
  <c r="D11" i="20"/>
  <c r="C11" i="20"/>
  <c r="B11" i="20"/>
  <c r="D8" i="20"/>
  <c r="C8" i="20"/>
  <c r="B8" i="20"/>
  <c r="D7" i="20"/>
  <c r="C7" i="20"/>
  <c r="B7" i="20"/>
  <c r="D6" i="20"/>
  <c r="C6" i="20"/>
  <c r="B6" i="20"/>
  <c r="B18" i="19"/>
  <c r="D11" i="19"/>
  <c r="C11" i="19"/>
  <c r="B11" i="19"/>
  <c r="D8" i="19"/>
  <c r="C8" i="19"/>
  <c r="B8" i="19"/>
  <c r="D7" i="19"/>
  <c r="C7" i="19"/>
  <c r="B7" i="19"/>
  <c r="D6" i="19"/>
  <c r="C6" i="19"/>
  <c r="B6" i="19"/>
  <c r="D11" i="17"/>
  <c r="C11" i="17"/>
  <c r="B11" i="17"/>
  <c r="D8" i="17"/>
  <c r="C8" i="17"/>
  <c r="B8" i="17"/>
  <c r="D7" i="17"/>
  <c r="C7" i="17"/>
  <c r="B7" i="17"/>
  <c r="D6" i="17"/>
  <c r="C6" i="17"/>
  <c r="B6" i="17"/>
  <c r="B15" i="19" a="1"/>
  <c r="B15" i="19"/>
  <c r="E9" i="3" l="1"/>
  <c r="D11" i="3"/>
  <c r="E11" i="3"/>
  <c r="D9" i="3"/>
  <c r="C11" i="3"/>
  <c r="B11" i="3"/>
  <c r="J27" i="3"/>
  <c r="E10" i="3"/>
  <c r="J26" i="3"/>
  <c r="D10" i="3"/>
  <c r="J25" i="3"/>
  <c r="C10" i="3"/>
  <c r="K19" i="3"/>
  <c r="L19" i="3"/>
  <c r="J18" i="3"/>
  <c r="B20" i="3" s="1"/>
  <c r="B23" i="3" s="1"/>
  <c r="J20" i="3"/>
  <c r="J19" i="3"/>
  <c r="M20" i="3"/>
  <c r="M19" i="3"/>
  <c r="K18" i="3"/>
  <c r="C20" i="3" s="1"/>
  <c r="C23" i="3" s="1"/>
  <c r="K20" i="3"/>
  <c r="L18" i="3"/>
  <c r="D20" i="3" s="1"/>
  <c r="D23" i="3" s="1"/>
  <c r="L20" i="3"/>
  <c r="M18" i="3"/>
  <c r="E20" i="3" s="1"/>
  <c r="E23" i="3" s="1"/>
  <c r="E8" i="3" l="1"/>
  <c r="B10" i="3"/>
  <c r="B9" i="3"/>
  <c r="B8" i="3"/>
  <c r="D8" i="3"/>
  <c r="C8" i="3"/>
  <c r="J2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<sst xmlns="http://schemas.openxmlformats.org/spreadsheetml/2006/main" count="246" uniqueCount="85">
  <si>
    <t>COVARIANCES</t>
  </si>
  <si>
    <t>Portfolio 1</t>
  </si>
  <si>
    <t>PORTFOLIO</t>
  </si>
  <si>
    <t>The following is the covariance matrix of three assets.</t>
  </si>
  <si>
    <t>The following are their expected exces returns (i.e., expected returns in excess of cash)</t>
  </si>
  <si>
    <t>Expected excess returns</t>
  </si>
  <si>
    <t>EER</t>
  </si>
  <si>
    <t>Objective</t>
  </si>
  <si>
    <t>=</t>
  </si>
  <si>
    <t>US Large Cap</t>
  </si>
  <si>
    <t>US Small Cap</t>
  </si>
  <si>
    <t>US LT Gov</t>
  </si>
  <si>
    <t>Expected excess returns (EERs)</t>
  </si>
  <si>
    <t>(A) THE CORRELATIONS OF THE ASSETS</t>
  </si>
  <si>
    <t>(B) THE VOLATILITIES OF THE ASSETS</t>
  </si>
  <si>
    <t>(C) THE BETA OF EACH ASSET TO US Large Cap</t>
  </si>
  <si>
    <t>(D) THE ALPHA OF EACH ASSET TO US Large Cap</t>
  </si>
  <si>
    <t>(A) CORRELATIONS</t>
  </si>
  <si>
    <t>(B) VOLATILITIES</t>
  </si>
  <si>
    <t>(C) BETAS TO US Large Cap</t>
  </si>
  <si>
    <t>(D) ALPHAS RELATIVE TO US Large Cap</t>
  </si>
  <si>
    <t>Question 1:  FROM THE COVARIANCE MATRIX AND EERS ABOVE, COMPUTE THE VOLATILITIES AND CORRELATIONS OF THE ASSETS in the highlighted area of the Q1 tab.</t>
  </si>
  <si>
    <t>Question 2: PROVIDE THE PORTFOLIO HOLDINGS OF THE FOUR PORTFOLIOS in the highlighted area of the Q2 tab.</t>
  </si>
  <si>
    <t>VOLATILITY</t>
  </si>
  <si>
    <t>ALPHA</t>
  </si>
  <si>
    <t>BETA</t>
  </si>
  <si>
    <t>(A) PLACE THE OPTIMAL WEIGHTS HERE (SEE EXAMPLE SPREADSHEET UNDER PCON L1 MODULE)</t>
  </si>
  <si>
    <t>(B) PLACE THE OBJECTIVE HERE</t>
  </si>
  <si>
    <t>(C) PLACE THE CONSTRAINT THAT THE WEIGHTS ADD TO 1 HERE, AND OPTIONALLY THE NONNAGATIVITY CONSTRAINTS BELOW IT</t>
  </si>
  <si>
    <t>Question 3:  PROVIDE THE FOLLOWING STATISTICS FOR THE FOUR PORTFOLIOS in the highlighted area of the " Q3 Expected excess return+vol" tab.</t>
  </si>
  <si>
    <t>(A) THE COVARIANCES OF THE PORTFOLIOS (WITH EACH OTHER)</t>
  </si>
  <si>
    <t>(B) THE CORRELATIONS OF THE PORTFOLIOS (WITH EACH OTHER)</t>
  </si>
  <si>
    <t>(C) THE EERS OF THE PORTFOLIOS</t>
  </si>
  <si>
    <t>(D) THE VOLATILITIES OF THE PORTFOLIOS</t>
  </si>
  <si>
    <t>(E) THE BETA OF EACH PORTFOLIO TO US Large Cap</t>
  </si>
  <si>
    <t>(F) THE ALPHA OF EACH PORTFOLIO TO US Large Cap</t>
  </si>
  <si>
    <t>(A) COVARIANCES OF PORTFOLIOS</t>
  </si>
  <si>
    <t>(B) CORRELATIONS OF PORTFOLIOS</t>
  </si>
  <si>
    <t>(C) EERS OF PORTFOLIOS</t>
  </si>
  <si>
    <t>(D) VOLATILITIES OF PORTFOLIOS</t>
  </si>
  <si>
    <t>(E) BETAS OF PORTFOLIOS TO US Large Cap</t>
  </si>
  <si>
    <t>(F) ALPHAS OF PORTFOLIOS RELATIVE TO US Large Cap</t>
  </si>
  <si>
    <t>You are asked to create four portfolios according to the following specifications.</t>
  </si>
  <si>
    <t>The four portfolios are specified as:</t>
  </si>
  <si>
    <t>Using EXCEL SOLVER find the four optimal portfolio, presenting your Solver specification in the four tabs whose names are the names of the portfolios.</t>
  </si>
  <si>
    <t>Then provide the information requested in tabs Q1, Q2, and Q3.</t>
  </si>
  <si>
    <t>Sum of weights</t>
  </si>
  <si>
    <t>Unconstrained</t>
  </si>
  <si>
    <t>No shorting</t>
  </si>
  <si>
    <t>Risk aversion 4, weights all nonnegative</t>
  </si>
  <si>
    <t>Risk aversion 4, weights unconstrained (may be negative and don't have to add to 1)</t>
  </si>
  <si>
    <t>Risk aversion 4, the sum of the weights less than or equal to 1</t>
  </si>
  <si>
    <t>Risk aversion 4, weights all nonnegative and their sum is no greater than 1</t>
  </si>
  <si>
    <t>No leverage</t>
  </si>
  <si>
    <t>No shorting or leverage</t>
  </si>
  <si>
    <t>Your are an investor with "Markowitz or mean-variance preferences" and risk aversion RA =  4.  This means that</t>
  </si>
  <si>
    <t>you will always choose the portfolio that offers the maximal value of "expected excess return minus (RA/2)* portfolio variance",</t>
  </si>
  <si>
    <t>subject to any constraints that may apply.</t>
  </si>
  <si>
    <t>"Shorting" means negative weights.</t>
  </si>
  <si>
    <t>(For the purposes of these questions, negative weights are not counted as leverage.)</t>
  </si>
  <si>
    <t xml:space="preserve">"Leverage" means that the sum of the weights is greater than 1, meaning that cash has to be borrowed in order to buy all the non-cash (i.e., risky) holdings. </t>
  </si>
  <si>
    <t>SHOW FORMULAS IN THE THREE YELLOW TABS Q1, Q2, Q3 (NOT JUST THE VALUES).  PLACE YOUR ANSWERS IN THE YELLOW HIGHLIGHTED AREAS.</t>
  </si>
  <si>
    <t>Question 4: If you are offered a repeated gamble in which, each time you play, you win 15% of whatever you bet with probability .5,</t>
  </si>
  <si>
    <t>With this optimal bet size, approximately how much wealth will you have after 100 plays of the game?</t>
  </si>
  <si>
    <t>OPTIONAL - NO CREDIT - JUST FOR INTEREST</t>
  </si>
  <si>
    <r>
      <t xml:space="preserve">and you lose 10% of your bet with probability again .5, what CONSTANT % of your wealth should you bet </t>
    </r>
    <r>
      <rPr>
        <b/>
        <sz val="12"/>
        <color rgb="FFFF0000"/>
        <rFont val="Calibri"/>
        <scheme val="minor"/>
      </rPr>
      <t>on each game</t>
    </r>
    <r>
      <rPr>
        <b/>
        <sz val="12"/>
        <color theme="1"/>
        <rFont val="Calibri"/>
        <family val="2"/>
        <scheme val="minor"/>
      </rPr>
      <t xml:space="preserve"> in order to </t>
    </r>
  </si>
  <si>
    <t>(D) Check the box labeled "Make Unconstrained Variables Non-Negative" in the Solver window if nonnegativity constraints are required.</t>
  </si>
  <si>
    <t>Optimal bet size as a % of wealth:</t>
  </si>
  <si>
    <t>Median wealth after 100 plays:</t>
  </si>
  <si>
    <t>SHOW YOUR SOLVER FORMULATION IN EACH OF THE THREE BLUE OPTIMIZATION TABS.  (THE "No leverage or shorting" TAB IS SOLVED FOR YOU AS AN EXAMPLE.)</t>
  </si>
  <si>
    <t>QUESTION 4: THIS IS A VERY INTERESTING AND BASIC INVESTMENT QUESTION TO THINK ABOUT.  WE WILL DISCUSS IN CLASS.</t>
  </si>
  <si>
    <t>maximize the long-run growth of your wealth?  Give your answer in the yellow cells  below, as always.</t>
  </si>
  <si>
    <t>(In the second question, I am looking for the approximate median growth, not the mean growth.  Assume that your initial wealth is $1.)</t>
  </si>
  <si>
    <t>(This has been solved for you.)</t>
  </si>
  <si>
    <t>You must activate Excel Solver if it is not already activated.  Then go to Data (or Tools) -&gt; Solver to set the objective and constraint settings.</t>
  </si>
  <si>
    <t>THIS IS A WORKED EXAMPLE</t>
  </si>
  <si>
    <t>THE EER FOR LARGE CAP WAS 7.5% LAST YEAR.  THIS IS THE ONLY DIFFERENCE.</t>
  </si>
  <si>
    <t>CLICK THE SOLVE BUTTON AT THE BOTTOM RIGHT OF THE SOLVER WINDOW TO OPTIMIZE.</t>
  </si>
  <si>
    <t>BY COMPARING YOUR RESULTS WITH THE SOLUTIONS PROVIDED FOR 2024, YOU</t>
  </si>
  <si>
    <t>CAN GET A SENSE OF THE PROBLEM OF OVER SENSITIVITY IN PORTFOLIO OPTIMIZATION</t>
  </si>
  <si>
    <t>US Large Cap  &gt;= 0</t>
  </si>
  <si>
    <t>See Solver</t>
  </si>
  <si>
    <t>&gt;=</t>
  </si>
  <si>
    <t>US Small Cap  &gt;= 0</t>
  </si>
  <si>
    <t>US LT Gov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</si>
</sst>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0"/>
    <numFmt numFmtId="166" formatCode="0.0000"/>
    <numFmt numFmtId="167" formatCode="0.000000"/>
    <numFmt numFmtId="168" formatCode="0.000"/>
    <numFmt numFmtId="169" formatCode="0.0000000000000000%"/>
  </numFmts>
  <fonts count="15" x14ac:knownFonts="1">
    <font>
      <sz val="12"/>
      <color theme="1"/>
      <name val="Calibri"/>
      <family val="2"/>
      <charset val="204"/>
      <scheme val="minor"/>
    </font>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b/>
      <sz val="12"/>
      <color theme="1"/>
      <name val="Calibri"/>
      <family val="2"/>
      <scheme val="minor"/>
    </font>
    <font>
      <sz val="12"/>
      <color rgb="FF000000"/>
      <name val="Calibri"/>
      <family val="2"/>
      <scheme val="minor"/>
    </font>
    <font>
      <sz val="12"/>
      <color rgb="FFFF0000"/>
      <name val="Calibri"/>
      <family val="2"/>
      <charset val="204"/>
      <scheme val="minor"/>
    </font>
    <font>
      <i/>
      <sz val="12"/>
      <color rgb="FFFF0000"/>
      <name val="Calibri"/>
      <scheme val="minor"/>
    </font>
    <font>
      <b/>
      <sz val="12"/>
      <color rgb="FFFF0000"/>
      <name val="Calibri"/>
      <scheme val="minor"/>
    </font>
    <font>
      <b/>
      <sz val="12"/>
      <color rgb="FF000000"/>
      <name val="Calibri"/>
      <scheme val="minor"/>
    </font>
    <font>
      <sz val="18"/>
      <color rgb="FF000000"/>
      <name val="Calibri"/>
      <scheme val="minor"/>
    </font>
    <font>
      <sz val="12"/>
      <color theme="0"/>
      <name val="Calibri"/>
      <family val="2"/>
      <charset val="204"/>
      <scheme val="minor"/>
    </font>
    <font>
      <b/>
      <sz val="12"/>
      <color theme="0"/>
      <name val="Calibri"/>
      <family val="2"/>
      <charset val="204"/>
      <scheme val="minor"/>
    </font>
    <font>
      <i/>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7" tint="0.39997558519241921"/>
        <bgColor indexed="64"/>
      </patternFill>
    </fill>
    <fill>
      <patternFill patternType="solid">
        <fgColor theme="1"/>
        <bgColor indexed="64"/>
      </patternFill>
    </fill>
  </fills>
  <borders count="1">
    <border>
      <left/>
      <right/>
      <top/>
      <bottom/>
      <diagonal/>
    </border>
  </borders>
  <cellStyleXfs count="33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0" fontId="0" fillId="0" borderId="0" xfId="0" applyAlignment="1">
      <alignment horizontal="center"/>
    </xf>
    <xf numFmtId="0" fontId="0" fillId="0" borderId="0" xfId="0" applyAlignment="1">
      <alignment horizontal="right"/>
    </xf>
    <xf numFmtId="164" fontId="0" fillId="0" borderId="0" xfId="1" applyNumberFormat="1" applyFont="1" applyFill="1" applyAlignment="1">
      <alignment horizontal="center"/>
    </xf>
    <xf numFmtId="0" fontId="5" fillId="0" borderId="0" xfId="0" applyFont="1"/>
    <xf numFmtId="167" fontId="0" fillId="0" borderId="0" xfId="0" applyNumberFormat="1" applyAlignment="1">
      <alignment horizontal="center"/>
    </xf>
    <xf numFmtId="0" fontId="0" fillId="0" borderId="0" xfId="0" applyAlignment="1">
      <alignment horizontal="center" vertical="center"/>
    </xf>
    <xf numFmtId="0" fontId="6" fillId="0" borderId="0" xfId="0" applyFont="1" applyAlignment="1">
      <alignment horizontal="center" vertical="center"/>
    </xf>
    <xf numFmtId="0" fontId="0" fillId="3" borderId="0" xfId="0" applyFill="1"/>
    <xf numFmtId="0" fontId="0" fillId="0" borderId="0" xfId="0" applyAlignment="1">
      <alignment horizontal="left"/>
    </xf>
    <xf numFmtId="166" fontId="0" fillId="5" borderId="0" xfId="0" applyNumberFormat="1" applyFill="1" applyAlignment="1">
      <alignment horizontal="center"/>
    </xf>
    <xf numFmtId="164" fontId="0" fillId="4" borderId="0" xfId="1" applyNumberFormat="1" applyFont="1" applyFill="1" applyBorder="1" applyAlignment="1">
      <alignment horizontal="center"/>
    </xf>
    <xf numFmtId="0" fontId="5" fillId="0" borderId="0" xfId="0" applyFont="1" applyAlignment="1">
      <alignment horizontal="right"/>
    </xf>
    <xf numFmtId="0" fontId="0" fillId="2" borderId="0" xfId="0" applyFill="1" applyAlignment="1">
      <alignment horizontal="right"/>
    </xf>
    <xf numFmtId="10" fontId="8" fillId="2" borderId="0" xfId="1" applyNumberFormat="1" applyFont="1" applyFill="1" applyAlignment="1">
      <alignment horizontal="center"/>
    </xf>
    <xf numFmtId="0" fontId="9" fillId="0" borderId="0" xfId="0" applyFont="1"/>
    <xf numFmtId="0" fontId="5" fillId="0" borderId="0" xfId="0" applyFont="1" applyAlignment="1">
      <alignment horizontal="left"/>
    </xf>
    <xf numFmtId="0" fontId="0" fillId="6" borderId="0" xfId="0" applyFill="1"/>
    <xf numFmtId="0" fontId="0" fillId="6" borderId="0" xfId="0" applyFill="1" applyAlignment="1">
      <alignment horizontal="center" vertical="center"/>
    </xf>
    <xf numFmtId="0" fontId="10" fillId="0" borderId="0" xfId="0" applyFont="1"/>
    <xf numFmtId="166" fontId="0" fillId="0" borderId="0" xfId="0" applyNumberFormat="1" applyAlignment="1">
      <alignment horizontal="center"/>
    </xf>
    <xf numFmtId="0" fontId="4" fillId="0" borderId="0" xfId="0" applyFont="1"/>
    <xf numFmtId="0" fontId="7" fillId="0" borderId="0" xfId="0" applyFont="1" applyAlignment="1">
      <alignment horizontal="center"/>
    </xf>
    <xf numFmtId="9" fontId="0" fillId="0" borderId="0" xfId="0" applyNumberFormat="1" applyAlignment="1">
      <alignment horizontal="center"/>
    </xf>
    <xf numFmtId="165" fontId="7" fillId="2" borderId="0" xfId="0" applyNumberFormat="1" applyFont="1" applyFill="1" applyAlignment="1">
      <alignment horizontal="center"/>
    </xf>
    <xf numFmtId="10" fontId="7" fillId="2" borderId="0" xfId="0" applyNumberFormat="1" applyFont="1" applyFill="1" applyAlignment="1">
      <alignment horizontal="center"/>
    </xf>
    <xf numFmtId="168" fontId="0" fillId="2" borderId="0" xfId="0" applyNumberFormat="1" applyFill="1" applyAlignment="1">
      <alignment horizontal="center"/>
    </xf>
    <xf numFmtId="168" fontId="8" fillId="2" borderId="0" xfId="1" applyNumberFormat="1" applyFont="1" applyFill="1" applyAlignment="1">
      <alignment horizontal="center"/>
    </xf>
    <xf numFmtId="169" fontId="0" fillId="0" borderId="0" xfId="0" applyNumberFormat="1"/>
    <xf numFmtId="0" fontId="11" fillId="0" borderId="0" xfId="0" applyFont="1"/>
    <xf numFmtId="0" fontId="9" fillId="0" borderId="0" xfId="0" applyFont="1" applyAlignment="1">
      <alignment horizontal="right"/>
    </xf>
    <xf numFmtId="0" fontId="0" fillId="2" borderId="0" xfId="0" applyFill="1"/>
    <xf numFmtId="0" fontId="0" fillId="7" borderId="0" xfId="0" applyFill="1"/>
    <xf numFmtId="0" fontId="5" fillId="7" borderId="0" xfId="0" applyFont="1" applyFill="1" applyAlignment="1">
      <alignment horizontal="left"/>
    </xf>
    <xf numFmtId="0" fontId="5" fillId="7" borderId="0" xfId="0" applyFont="1" applyFill="1" applyAlignment="1">
      <alignment horizontal="right"/>
    </xf>
    <xf numFmtId="0" fontId="6" fillId="0" borderId="0" xfId="0" applyFont="1"/>
    <xf numFmtId="0" fontId="13" fillId="8" borderId="0" xfId="0" applyFont="1" applyFill="1"/>
    <xf numFmtId="0" fontId="13" fillId="8" borderId="0" xfId="0" applyFont="1" applyFill="1" applyAlignment="1">
      <alignment horizontal="left"/>
    </xf>
    <xf numFmtId="164" fontId="12" fillId="8" borderId="0" xfId="1" applyNumberFormat="1" applyFont="1" applyFill="1" applyBorder="1" applyAlignment="1">
      <alignment horizontal="center"/>
    </xf>
    <xf numFmtId="10" fontId="0" fillId="2" borderId="0" xfId="0" applyNumberFormat="1" applyFill="1"/>
    <xf numFmtId="10" fontId="7" fillId="2" borderId="0" xfId="0" applyNumberFormat="1" applyFont="1" applyFill="1"/>
    <xf numFmtId="168" fontId="14" fillId="2" borderId="0" xfId="1" applyNumberFormat="1" applyFont="1" applyFill="1" applyAlignment="1">
      <alignment horizontal="center"/>
    </xf>
    <xf numFmtId="10" fontId="0" fillId="2" borderId="0" xfId="0" applyNumberFormat="1" applyFill="1" applyAlignment="1">
      <alignment horizontal="center"/>
    </xf>
    <xf numFmtId="0" fontId="7" fillId="2" borderId="0" xfId="0" applyFont="1" applyFill="1" applyAlignment="1">
      <alignment horizontal="center"/>
    </xf>
    <xf numFmtId="10" fontId="7" fillId="2" borderId="0" xfId="1" applyNumberFormat="1" applyFont="1" applyFill="1" applyAlignment="1">
      <alignment horizontal="center"/>
    </xf>
  </cellXfs>
  <cellStyles count="33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stacked"/>
        <c:varyColors val="0"/>
        <c:ser>
          <c:idx val="0"/>
          <c:order val="0"/>
          <c:tx>
            <c:strRef>
              <c:f>'Q2'!$B$1</c:f>
              <c:strCache>
                <c:ptCount val="1"/>
                <c:pt idx="0">
                  <c:v>US Large Cap</c:v>
                </c:pt>
              </c:strCache>
            </c:strRef>
          </c:tx>
          <c:invertIfNegative val="0"/>
          <c:cat>
            <c:strRef>
              <c:f>'Q2'!$A$2:$A$5</c:f>
              <c:strCache>
                <c:ptCount val="4"/>
                <c:pt idx="0">
                  <c:v>Unconstrained</c:v>
                </c:pt>
                <c:pt idx="1">
                  <c:v>No shorting</c:v>
                </c:pt>
                <c:pt idx="2">
                  <c:v>No leverage</c:v>
                </c:pt>
                <c:pt idx="3">
                  <c:v>No shorting or leverage</c:v>
                </c:pt>
              </c:strCache>
            </c:strRef>
          </c:cat>
          <c:val>
            <c:numRef>
              <c:f>'Q2'!$B$2:$B$5</c:f>
              <c:numCache>
                <c:formatCode>0.00%</c:formatCode>
                <c:ptCount val="4"/>
                <c:pt idx="0">
                  <c:v>1.02023502137778</c:v>
                </c:pt>
                <c:pt idx="1">
                  <c:v>0.6156807952441834</c:v>
                </c:pt>
                <c:pt idx="2">
                  <c:v>0.78270804792051418</c:v>
                </c:pt>
                <c:pt idx="3">
                  <c:v>0.48817052989123</c:v>
                </c:pt>
              </c:numCache>
            </c:numRef>
          </c:val>
          <c:extLst>
            <c:ext xmlns:c16="http://schemas.microsoft.com/office/drawing/2014/chart" uri="{C3380CC4-5D6E-409C-BE32-E72D297353CC}">
              <c16:uniqueId val="{00000000-63F2-4A42-A91D-327CF41E67F5}"/>
            </c:ext>
          </c:extLst>
        </c:ser>
        <c:ser>
          <c:idx val="1"/>
          <c:order val="1"/>
          <c:tx>
            <c:strRef>
              <c:f>'Q2'!$C$1</c:f>
              <c:strCache>
                <c:ptCount val="1"/>
                <c:pt idx="0">
                  <c:v>US Small Cap</c:v>
                </c:pt>
              </c:strCache>
            </c:strRef>
          </c:tx>
          <c:invertIfNegative val="0"/>
          <c:cat>
            <c:strRef>
              <c:f>'Q2'!$A$2:$A$5</c:f>
              <c:strCache>
                <c:ptCount val="4"/>
                <c:pt idx="0">
                  <c:v>Unconstrained</c:v>
                </c:pt>
                <c:pt idx="1">
                  <c:v>No shorting</c:v>
                </c:pt>
                <c:pt idx="2">
                  <c:v>No leverage</c:v>
                </c:pt>
                <c:pt idx="3">
                  <c:v>No shorting or leverage</c:v>
                </c:pt>
              </c:strCache>
            </c:strRef>
          </c:cat>
          <c:val>
            <c:numRef>
              <c:f>'Q2'!$C$2:$C$5</c:f>
              <c:numCache>
                <c:formatCode>0.00%</c:formatCode>
                <c:ptCount val="4"/>
                <c:pt idx="0">
                  <c:v>-0.33309772134213006</c:v>
                </c:pt>
                <c:pt idx="1">
                  <c:v>0</c:v>
                </c:pt>
                <c:pt idx="2">
                  <c:v>-0.25427320558690114</c:v>
                </c:pt>
                <c:pt idx="3">
                  <c:v>0</c:v>
                </c:pt>
              </c:numCache>
            </c:numRef>
          </c:val>
          <c:extLst>
            <c:ext xmlns:c16="http://schemas.microsoft.com/office/drawing/2014/chart" uri="{C3380CC4-5D6E-409C-BE32-E72D297353CC}">
              <c16:uniqueId val="{00000001-63F2-4A42-A91D-327CF41E67F5}"/>
            </c:ext>
          </c:extLst>
        </c:ser>
        <c:ser>
          <c:idx val="2"/>
          <c:order val="2"/>
          <c:tx>
            <c:strRef>
              <c:f>'Q2'!$D$1</c:f>
              <c:strCache>
                <c:ptCount val="1"/>
                <c:pt idx="0">
                  <c:v>US LT Gov</c:v>
                </c:pt>
              </c:strCache>
            </c:strRef>
          </c:tx>
          <c:invertIfNegative val="0"/>
          <c:cat>
            <c:strRef>
              <c:f>'Q2'!$A$2:$A$5</c:f>
              <c:strCache>
                <c:ptCount val="4"/>
                <c:pt idx="0">
                  <c:v>Unconstrained</c:v>
                </c:pt>
                <c:pt idx="1">
                  <c:v>No shorting</c:v>
                </c:pt>
                <c:pt idx="2">
                  <c:v>No leverage</c:v>
                </c:pt>
                <c:pt idx="3">
                  <c:v>No shorting or leverage</c:v>
                </c:pt>
              </c:strCache>
            </c:strRef>
          </c:cat>
          <c:val>
            <c:numRef>
              <c:f>'Q2'!$D$2:$D$5</c:f>
              <c:numCache>
                <c:formatCode>0.00%</c:formatCode>
                <c:ptCount val="4"/>
                <c:pt idx="0">
                  <c:v>0.88870619372101733</c:v>
                </c:pt>
                <c:pt idx="1">
                  <c:v>0.88647836182528028</c:v>
                </c:pt>
                <c:pt idx="2">
                  <c:v>0.47156515766638701</c:v>
                </c:pt>
                <c:pt idx="3">
                  <c:v>0.51182947010877011</c:v>
                </c:pt>
              </c:numCache>
            </c:numRef>
          </c:val>
          <c:extLst>
            <c:ext xmlns:c16="http://schemas.microsoft.com/office/drawing/2014/chart" uri="{C3380CC4-5D6E-409C-BE32-E72D297353CC}">
              <c16:uniqueId val="{00000002-63F2-4A42-A91D-327CF41E67F5}"/>
            </c:ext>
          </c:extLst>
        </c:ser>
        <c:dLbls>
          <c:showLegendKey val="0"/>
          <c:showVal val="0"/>
          <c:showCatName val="0"/>
          <c:showSerName val="0"/>
          <c:showPercent val="0"/>
          <c:showBubbleSize val="0"/>
        </c:dLbls>
        <c:gapWidth val="10"/>
        <c:overlap val="100"/>
        <c:axId val="2113122952"/>
        <c:axId val="2113232824"/>
      </c:barChart>
      <c:catAx>
        <c:axId val="2113122952"/>
        <c:scaling>
          <c:orientation val="minMax"/>
        </c:scaling>
        <c:delete val="0"/>
        <c:axPos val="b"/>
        <c:numFmt formatCode="General" sourceLinked="0"/>
        <c:majorTickMark val="out"/>
        <c:minorTickMark val="none"/>
        <c:tickLblPos val="nextTo"/>
        <c:crossAx val="2113232824"/>
        <c:crosses val="autoZero"/>
        <c:auto val="1"/>
        <c:lblAlgn val="ctr"/>
        <c:lblOffset val="100"/>
        <c:noMultiLvlLbl val="0"/>
      </c:catAx>
      <c:valAx>
        <c:axId val="2113232824"/>
        <c:scaling>
          <c:orientation val="minMax"/>
          <c:max val="1.5"/>
          <c:min val="-0.5"/>
        </c:scaling>
        <c:delete val="0"/>
        <c:axPos val="l"/>
        <c:majorGridlines/>
        <c:numFmt formatCode="0%" sourceLinked="0"/>
        <c:majorTickMark val="out"/>
        <c:minorTickMark val="none"/>
        <c:tickLblPos val="nextTo"/>
        <c:crossAx val="211312295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12192</xdr:colOff>
      <xdr:row>6</xdr:row>
      <xdr:rowOff>166624</xdr:rowOff>
    </xdr:from>
    <xdr:to>
      <xdr:col>6</xdr:col>
      <xdr:colOff>733552</xdr:colOff>
      <xdr:row>16</xdr:row>
      <xdr:rowOff>197104</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442960" y="1373632"/>
          <a:ext cx="2336800" cy="2042160"/>
        </a:xfrm>
        <a:prstGeom prst="rect">
          <a:avLst/>
        </a:prstGeom>
        <a:solidFill>
          <a:srgbClr val="C0504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one is set up in Solver and solved as an example.  Go to the excel Tools menu of excel and look for "Solver".  You can find You Tube videos with examples.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10</xdr:row>
      <xdr:rowOff>25400</xdr:rowOff>
    </xdr:from>
    <xdr:to>
      <xdr:col>3</xdr:col>
      <xdr:colOff>1435100</xdr:colOff>
      <xdr:row>24</xdr:row>
      <xdr:rowOff>101600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ersh\Downloads\HW_Simple_Optimization_2024%20SOLUTIONS%20rev.xlsx" TargetMode="External"/><Relationship Id="rId1" Type="http://schemas.openxmlformats.org/officeDocument/2006/relationships/externalLinkPath" Target="HW_Simple_Optimization_2024%20SOLUTIONS%20re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work PCON 1"/>
      <sheetName val="Unconstrained"/>
      <sheetName val="No shorting"/>
      <sheetName val="No leverage"/>
      <sheetName val="No leverage or shorting"/>
      <sheetName val="Q1"/>
      <sheetName val="Q2"/>
      <sheetName val=" Q3"/>
    </sheetNames>
    <sheetDataSet>
      <sheetData sheetId="0">
        <row r="6">
          <cell r="A6" t="str">
            <v>COVARIANCES</v>
          </cell>
          <cell r="B6" t="str">
            <v>US Large Cap</v>
          </cell>
          <cell r="C6" t="str">
            <v>US Small Cap</v>
          </cell>
          <cell r="D6" t="str">
            <v>US LT Gov</v>
          </cell>
        </row>
        <row r="7">
          <cell r="A7" t="str">
            <v>US Large Cap</v>
          </cell>
          <cell r="B7">
            <v>3.211E-2</v>
          </cell>
          <cell r="C7">
            <v>3.9E-2</v>
          </cell>
          <cell r="D7">
            <v>2.6000000000000003E-4</v>
          </cell>
        </row>
        <row r="8">
          <cell r="A8" t="str">
            <v>US Small Cap</v>
          </cell>
          <cell r="B8">
            <v>3.9E-2</v>
          </cell>
          <cell r="C8">
            <v>6.0450000000000004E-2</v>
          </cell>
          <cell r="D8">
            <v>3.8999999999999999E-4</v>
          </cell>
        </row>
        <row r="9">
          <cell r="A9" t="str">
            <v>US LT Gov</v>
          </cell>
          <cell r="B9">
            <v>2.6000000000000003E-4</v>
          </cell>
          <cell r="C9">
            <v>3.8999999999999999E-4</v>
          </cell>
          <cell r="D9">
            <v>1.11E-2</v>
          </cell>
        </row>
        <row r="13">
          <cell r="A13"/>
          <cell r="B13" t="str">
            <v>US Large Cap</v>
          </cell>
          <cell r="C13" t="str">
            <v>US Small Cap</v>
          </cell>
          <cell r="D13" t="str">
            <v>US LT Gov</v>
          </cell>
        </row>
        <row r="14">
          <cell r="A14" t="str">
            <v>Expected excess returns (EERs)</v>
          </cell>
          <cell r="C14">
            <v>0.08</v>
          </cell>
          <cell r="D14">
            <v>0.04</v>
          </cell>
        </row>
      </sheetData>
      <sheetData sheetId="1"/>
      <sheetData sheetId="2"/>
      <sheetData sheetId="3"/>
      <sheetData sheetId="4"/>
      <sheetData sheetId="5"/>
      <sheetData sheetId="6">
        <row r="1">
          <cell r="A1" t="str">
            <v>PORTFOLIO</v>
          </cell>
          <cell r="B1" t="str">
            <v>US Large Cap</v>
          </cell>
          <cell r="C1" t="str">
            <v>US Small Cap</v>
          </cell>
          <cell r="D1" t="str">
            <v>US LT Gov</v>
          </cell>
        </row>
      </sheetData>
      <sheetData sheetId="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97D4702-4EA8-4A46-8E7D-94DA7C139C96}">
  <we:reference id="wa104100404" version="3.0.0.1" store="en-US" storeType="OMEX"/>
  <we:alternateReferences>
    <we:reference id="wa104100404" version="3.0.0.1" store="wa104100404" storeType="OMEX"/>
  </we:alternateReferences>
  <we:properties>
    <we:property name="Ry4vP1QfKhAMLw==" value="&quot;cxME&quot;"/>
    <we:property name="Ry4vP1QfKhsHLw==" value="&quot;BQ==&quot;"/>
    <we:property name="UniqueID" value="&quot;20251161739752571218&quot;"/>
    <we:property name="YS8gJl8eAQcDIQYNPHR/GF4=" value="&quot;EANneAQ=&quot;"/>
    <we:property name="YS8gJl8eAQcDIQYNPHR9G0wMKic=" value="&quot;BQ==&quot;"/>
    <we:property name="YS8gJl8eAQcDIQYNPHRDFVg3JjtuAxAS" value="&quot;BA==&quot;"/>
    <we:property name="YS8gJl8eAQcDIQYNPHRDFVg3JjtuCBsS" value="&quot;cxME&quot;"/>
    <we:property name="YS8gJl8eAQcDIQYNPHRmG0YoIitdCAY=" value="&quot;CRIWBGE/OjE3CzxAGmQDQHBwcGVzXERPJnlZQXV9BFUGaGkEfDg5IUoKWVtiEQFJGAwOHH05XTdUcixQdAFiO3oSEwZiKF03U3tSLGlmGVMd&quot;"/>
    <we:property name="YS8gJl8eAQcDIQYNPHRmG0YoIitdCAZE" value="&quot;&quot;"/>
    <we:property name="ei5jJVQbEAcDLw1INycQCVwuMT1YAxJUEScEHj0nbx9aJg==" value="&quot;cxME&quot;"/>
    <we:property name="ei5jJVQbEAcDLw1INycQCVwuMT1YAxJULSoC" value="&quot;EANneAQ=&quot;"/>
    <we:property name="ei5jJVQbEAcDLw1INycQCVwuMT1YAxJULykQJTE7" value="&quot;BQ==&quot;"/>
    <we:property name="ei5jOlkCBwELJg9JDjRCE1UjLyxC" value="&quot;CRIWBGE/OjE3CzxAGmQDQHBwcGVzXERPJnlZQXV9BFUGaGkEfDg5IUoKWVtiEQFJGAwOHH05XTdUcixQdAFiO3oSEwZiKF03U3tSLGlmGVMd&quot;"/>
    <we:property name="ei5jOlkCBwELJg9JFTRIN10v" value="&quot;BQ==&quot;"/>
    <we:property name="ei5jOlkCBwELJg9JFzda" value="&quot;EANneAQ=&quot;"/>
    <we:property name="ei5jOlkCBwELJg9JKzpcDFEzHCVZHkQ=" value="&quot;EANneAJXUTFGeVs=&quot;"/>
    <we:property name="ei5jOlkCBwELJg9JKzpcDFEzHCdEAA==" value="&quot;BQ==&quot;"/>
    <we:property name="ei5jOlkCBwELJg9JKzpcDFEzHCdUCg==" value="&quot;BQ==&quot;"/>
    <we:property name="ei5jOlkCBwELJg9JKzpcDFEzHCxfCg==" value="&quot;cxME&quot;"/>
    <we:property name="ei5jOlkCBwELJg9JKzpcDFEzHDtUAUQ=" value="&quot;FH9+aQ==&quot;"/>
    <we:property name="ei5jOlkCBwELJg9JKzpcDFEzHDtZHkQ=" value="&quot;BA==&quot;"/>
    <we:property name="eyMp" value="&quot;&quot;"/>
    <we:property name="ZXBiBlMH" value="&quot;&quot;"/>
  </we:properties>
  <we:bindings>
    <we:binding id="No shortingrefEdit" type="matrix" appref="{2D7A31EA-ADFE-45E7-854A-F236E03107BE}"/>
    <we:binding id="No shortingWorker" type="matrix" appref="{D02550F3-9567-48A0-A12E-6BAB8861B808}"/>
    <we:binding id="UnconstrainedrefEdit" type="matrix" appref="{B624C7BB-CA05-4A87-B640-A33FCFBA2906}"/>
    <we:binding id="UnconstrainedWorker" type="matrix" appref="{653798F2-DB0D-461F-9A0E-9DF04D3E2418}"/>
    <we:binding id="refEdit" type="matrix" appref="{6DA8C845-1822-4B72-AD7A-7A5C9DC5D1CD}"/>
    <we:binding id="Worker" type="matrix" appref="{4583C8AE-7999-4F0F-B7F6-9522AAA35B89}"/>
  </we:bindings>
  <we:snapshot xmlns:r="http://schemas.openxmlformats.org/officeDocument/2006/relationships"/>
</we:webextension>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
  <sheetViews>
    <sheetView topLeftCell="A29" zoomScale="125" zoomScaleNormal="125" zoomScalePageLayoutView="125" workbookViewId="0">
      <selection activeCell="D57" sqref="D57"/>
    </sheetView>
  </sheetViews>
  <sheetFormatPr defaultColWidth="10.796875" defaultRowHeight="15.6" x14ac:dyDescent="0.3"/>
  <cols>
    <col min="1" max="1" width="29.796875" customWidth="1"/>
    <col min="2" max="2" width="21.5" style="2" customWidth="1"/>
    <col min="3" max="3" width="17.69921875" style="2" customWidth="1"/>
    <col min="4" max="4" width="9.69921875" style="2" bestFit="1" customWidth="1"/>
    <col min="5" max="5" width="19.69921875" style="2" bestFit="1" customWidth="1"/>
    <col min="6" max="6" width="24" customWidth="1"/>
    <col min="7" max="7" width="16.5" customWidth="1"/>
    <col min="8" max="8" width="15.69921875" customWidth="1"/>
  </cols>
  <sheetData>
    <row r="1" spans="1:8" x14ac:dyDescent="0.3">
      <c r="B1" s="9"/>
      <c r="E1"/>
    </row>
    <row r="2" spans="1:8" x14ac:dyDescent="0.3">
      <c r="B2" s="9"/>
      <c r="E2"/>
    </row>
    <row r="3" spans="1:8" x14ac:dyDescent="0.3">
      <c r="B3" s="9"/>
      <c r="E3"/>
    </row>
    <row r="4" spans="1:8" x14ac:dyDescent="0.3">
      <c r="A4" t="s">
        <v>3</v>
      </c>
      <c r="B4" s="9"/>
      <c r="E4"/>
    </row>
    <row r="6" spans="1:8" x14ac:dyDescent="0.3">
      <c r="A6" s="8" t="s">
        <v>0</v>
      </c>
      <c r="B6" s="6" t="s">
        <v>9</v>
      </c>
      <c r="C6" s="6" t="s">
        <v>10</v>
      </c>
      <c r="D6" s="6" t="s">
        <v>11</v>
      </c>
      <c r="E6"/>
    </row>
    <row r="7" spans="1:8" x14ac:dyDescent="0.3">
      <c r="A7" s="6" t="s">
        <v>9</v>
      </c>
      <c r="B7" s="10">
        <v>3.211E-2</v>
      </c>
      <c r="C7" s="10">
        <v>3.9E-2</v>
      </c>
      <c r="D7" s="10">
        <v>2.6000000000000003E-4</v>
      </c>
      <c r="E7"/>
    </row>
    <row r="8" spans="1:8" x14ac:dyDescent="0.3">
      <c r="A8" s="6" t="s">
        <v>10</v>
      </c>
      <c r="B8" s="10">
        <v>3.9E-2</v>
      </c>
      <c r="C8" s="10">
        <v>6.0450000000000004E-2</v>
      </c>
      <c r="D8" s="10">
        <v>3.8999999999999999E-4</v>
      </c>
      <c r="E8"/>
    </row>
    <row r="9" spans="1:8" x14ac:dyDescent="0.3">
      <c r="A9" s="6" t="s">
        <v>11</v>
      </c>
      <c r="B9" s="10">
        <v>2.6000000000000003E-4</v>
      </c>
      <c r="C9" s="10">
        <v>3.8999999999999999E-4</v>
      </c>
      <c r="D9" s="10">
        <v>1.11E-2</v>
      </c>
      <c r="E9"/>
    </row>
    <row r="10" spans="1:8" x14ac:dyDescent="0.3">
      <c r="C10" s="1"/>
      <c r="D10" s="1"/>
      <c r="E10"/>
    </row>
    <row r="11" spans="1:8" x14ac:dyDescent="0.3">
      <c r="A11" t="s">
        <v>4</v>
      </c>
      <c r="B11" s="1"/>
      <c r="C11" s="1"/>
      <c r="D11" s="1"/>
      <c r="E11"/>
    </row>
    <row r="12" spans="1:8" x14ac:dyDescent="0.3">
      <c r="B12" s="1"/>
      <c r="C12" s="1"/>
      <c r="D12" s="1"/>
      <c r="E12"/>
    </row>
    <row r="13" spans="1:8" x14ac:dyDescent="0.3">
      <c r="A13" s="8"/>
      <c r="B13" s="6" t="s">
        <v>9</v>
      </c>
      <c r="C13" s="6" t="s">
        <v>10</v>
      </c>
      <c r="D13" s="6" t="s">
        <v>11</v>
      </c>
      <c r="E13"/>
    </row>
    <row r="14" spans="1:8" x14ac:dyDescent="0.3">
      <c r="A14" s="8" t="s">
        <v>12</v>
      </c>
      <c r="B14" s="38">
        <v>0.08</v>
      </c>
      <c r="C14" s="11">
        <v>0.08</v>
      </c>
      <c r="D14" s="11">
        <v>0.04</v>
      </c>
      <c r="E14" s="36" t="s">
        <v>76</v>
      </c>
      <c r="F14" s="36"/>
      <c r="G14" s="36"/>
      <c r="H14" s="36"/>
    </row>
    <row r="15" spans="1:8" x14ac:dyDescent="0.3">
      <c r="E15" s="37" t="s">
        <v>78</v>
      </c>
      <c r="F15" s="36"/>
      <c r="G15" s="36"/>
      <c r="H15" s="36"/>
    </row>
    <row r="16" spans="1:8" x14ac:dyDescent="0.3">
      <c r="A16" t="s">
        <v>42</v>
      </c>
      <c r="E16" s="37" t="s">
        <v>79</v>
      </c>
      <c r="F16" s="36"/>
      <c r="G16" s="36"/>
      <c r="H16" s="36"/>
    </row>
    <row r="18" spans="1:5" x14ac:dyDescent="0.3">
      <c r="A18" t="s">
        <v>55</v>
      </c>
    </row>
    <row r="19" spans="1:5" x14ac:dyDescent="0.3">
      <c r="A19" t="s">
        <v>56</v>
      </c>
    </row>
    <row r="20" spans="1:5" x14ac:dyDescent="0.3">
      <c r="A20" t="s">
        <v>57</v>
      </c>
    </row>
    <row r="22" spans="1:5" x14ac:dyDescent="0.3">
      <c r="A22" t="s">
        <v>43</v>
      </c>
    </row>
    <row r="24" spans="1:5" x14ac:dyDescent="0.3">
      <c r="A24" t="s">
        <v>47</v>
      </c>
      <c r="B24" s="9" t="s">
        <v>50</v>
      </c>
    </row>
    <row r="25" spans="1:5" x14ac:dyDescent="0.3">
      <c r="A25" t="s">
        <v>48</v>
      </c>
      <c r="B25" s="9" t="s">
        <v>49</v>
      </c>
      <c r="E25"/>
    </row>
    <row r="26" spans="1:5" x14ac:dyDescent="0.3">
      <c r="A26" t="s">
        <v>53</v>
      </c>
      <c r="B26" s="9" t="s">
        <v>51</v>
      </c>
    </row>
    <row r="27" spans="1:5" x14ac:dyDescent="0.3">
      <c r="A27" t="s">
        <v>54</v>
      </c>
      <c r="B27" s="9" t="s">
        <v>52</v>
      </c>
    </row>
    <row r="28" spans="1:5" x14ac:dyDescent="0.3">
      <c r="B28" s="9"/>
    </row>
    <row r="29" spans="1:5" x14ac:dyDescent="0.3">
      <c r="A29" t="s">
        <v>58</v>
      </c>
      <c r="B29" s="9"/>
    </row>
    <row r="30" spans="1:5" x14ac:dyDescent="0.3">
      <c r="A30" t="s">
        <v>60</v>
      </c>
      <c r="B30" s="9"/>
    </row>
    <row r="31" spans="1:5" x14ac:dyDescent="0.3">
      <c r="A31" t="s">
        <v>59</v>
      </c>
      <c r="B31" s="9"/>
    </row>
    <row r="32" spans="1:5" x14ac:dyDescent="0.3">
      <c r="B32" s="9"/>
    </row>
    <row r="33" spans="1:8" x14ac:dyDescent="0.3">
      <c r="A33" t="s">
        <v>44</v>
      </c>
    </row>
    <row r="34" spans="1:8" x14ac:dyDescent="0.3">
      <c r="A34" t="s">
        <v>45</v>
      </c>
    </row>
    <row r="36" spans="1:8" s="15" customFormat="1" x14ac:dyDescent="0.3">
      <c r="A36" s="15" t="s">
        <v>69</v>
      </c>
      <c r="B36" s="30"/>
      <c r="C36" s="30"/>
      <c r="D36" s="30"/>
      <c r="E36" s="30"/>
    </row>
    <row r="37" spans="1:8" s="15" customFormat="1" x14ac:dyDescent="0.3">
      <c r="B37" s="30"/>
      <c r="C37" s="30"/>
      <c r="D37" s="30"/>
      <c r="E37" s="30"/>
    </row>
    <row r="38" spans="1:8" x14ac:dyDescent="0.3">
      <c r="A38" s="15" t="s">
        <v>61</v>
      </c>
    </row>
    <row r="39" spans="1:8" s="4" customFormat="1" x14ac:dyDescent="0.3">
      <c r="A39" s="4" t="s">
        <v>21</v>
      </c>
      <c r="B39" s="2"/>
      <c r="C39" s="12"/>
      <c r="D39" s="12"/>
      <c r="E39" s="12"/>
      <c r="H39"/>
    </row>
    <row r="40" spans="1:8" s="4" customFormat="1" x14ac:dyDescent="0.3">
      <c r="B40" s="16" t="s">
        <v>13</v>
      </c>
      <c r="C40" s="12"/>
      <c r="D40" s="12"/>
      <c r="E40" s="12"/>
    </row>
    <row r="41" spans="1:8" s="4" customFormat="1" x14ac:dyDescent="0.3">
      <c r="B41" s="16" t="s">
        <v>14</v>
      </c>
      <c r="C41" s="12"/>
      <c r="D41" s="12"/>
      <c r="E41" s="12"/>
    </row>
    <row r="42" spans="1:8" s="4" customFormat="1" x14ac:dyDescent="0.3">
      <c r="B42" s="16" t="s">
        <v>15</v>
      </c>
      <c r="C42" s="12"/>
      <c r="D42" s="12"/>
      <c r="E42" s="12"/>
    </row>
    <row r="43" spans="1:8" s="4" customFormat="1" x14ac:dyDescent="0.3">
      <c r="B43" s="16" t="s">
        <v>16</v>
      </c>
      <c r="C43" s="12"/>
      <c r="D43" s="12"/>
      <c r="E43" s="12"/>
    </row>
    <row r="44" spans="1:8" s="4" customFormat="1" x14ac:dyDescent="0.3">
      <c r="B44" s="16"/>
      <c r="C44" s="12"/>
      <c r="D44" s="12"/>
      <c r="E44" s="12"/>
    </row>
    <row r="45" spans="1:8" s="4" customFormat="1" x14ac:dyDescent="0.3">
      <c r="A45" s="4" t="s">
        <v>22</v>
      </c>
      <c r="B45" s="12"/>
      <c r="C45" s="12"/>
      <c r="D45" s="12"/>
      <c r="E45" s="12"/>
    </row>
    <row r="46" spans="1:8" s="4" customFormat="1" x14ac:dyDescent="0.3">
      <c r="B46" t="s">
        <v>47</v>
      </c>
      <c r="C46" s="12"/>
      <c r="D46" s="12"/>
      <c r="E46" s="12"/>
    </row>
    <row r="47" spans="1:8" s="4" customFormat="1" x14ac:dyDescent="0.3">
      <c r="B47" t="s">
        <v>48</v>
      </c>
      <c r="C47" s="12"/>
      <c r="D47" s="12"/>
      <c r="E47" s="12"/>
    </row>
    <row r="48" spans="1:8" s="4" customFormat="1" x14ac:dyDescent="0.3">
      <c r="B48" t="s">
        <v>53</v>
      </c>
      <c r="C48" s="12"/>
      <c r="D48" s="12"/>
      <c r="E48" s="12"/>
    </row>
    <row r="49" spans="1:8" s="4" customFormat="1" x14ac:dyDescent="0.3">
      <c r="B49" s="32" t="s">
        <v>54</v>
      </c>
      <c r="C49" s="33" t="s">
        <v>73</v>
      </c>
      <c r="D49" s="34"/>
      <c r="E49" s="34"/>
    </row>
    <row r="50" spans="1:8" s="4" customFormat="1" x14ac:dyDescent="0.3">
      <c r="B50"/>
      <c r="C50" s="12"/>
      <c r="D50" s="12"/>
      <c r="E50" s="12"/>
    </row>
    <row r="51" spans="1:8" x14ac:dyDescent="0.3">
      <c r="A51" s="4" t="s">
        <v>29</v>
      </c>
      <c r="H51" s="4"/>
    </row>
    <row r="52" spans="1:8" x14ac:dyDescent="0.3">
      <c r="A52" s="4"/>
      <c r="B52" s="16" t="s">
        <v>30</v>
      </c>
    </row>
    <row r="53" spans="1:8" x14ac:dyDescent="0.3">
      <c r="A53" s="4"/>
      <c r="B53" s="16" t="s">
        <v>31</v>
      </c>
    </row>
    <row r="54" spans="1:8" x14ac:dyDescent="0.3">
      <c r="A54" s="4"/>
      <c r="B54" s="16" t="s">
        <v>32</v>
      </c>
    </row>
    <row r="55" spans="1:8" x14ac:dyDescent="0.3">
      <c r="A55" s="4"/>
      <c r="B55" s="16" t="s">
        <v>33</v>
      </c>
    </row>
    <row r="56" spans="1:8" x14ac:dyDescent="0.3">
      <c r="A56" s="4"/>
      <c r="B56" s="16" t="s">
        <v>34</v>
      </c>
    </row>
    <row r="57" spans="1:8" x14ac:dyDescent="0.3">
      <c r="A57" s="4"/>
      <c r="B57" s="16" t="s">
        <v>35</v>
      </c>
    </row>
    <row r="59" spans="1:8" x14ac:dyDescent="0.3">
      <c r="A59" s="15" t="s">
        <v>70</v>
      </c>
    </row>
    <row r="60" spans="1:8" x14ac:dyDescent="0.3">
      <c r="A60" s="15" t="s">
        <v>64</v>
      </c>
    </row>
    <row r="61" spans="1:8" x14ac:dyDescent="0.3">
      <c r="A61" s="4" t="s">
        <v>62</v>
      </c>
    </row>
    <row r="62" spans="1:8" x14ac:dyDescent="0.3">
      <c r="A62" s="4" t="s">
        <v>65</v>
      </c>
    </row>
    <row r="63" spans="1:8" x14ac:dyDescent="0.3">
      <c r="A63" s="4" t="s">
        <v>71</v>
      </c>
    </row>
    <row r="64" spans="1:8" x14ac:dyDescent="0.3">
      <c r="A64" s="4" t="s">
        <v>63</v>
      </c>
    </row>
    <row r="65" spans="1:2" x14ac:dyDescent="0.3">
      <c r="A65" s="4" t="s">
        <v>72</v>
      </c>
    </row>
    <row r="67" spans="1:2" x14ac:dyDescent="0.3">
      <c r="A67" s="4" t="s">
        <v>67</v>
      </c>
      <c r="B67" s="13"/>
    </row>
    <row r="68" spans="1:2" x14ac:dyDescent="0.3">
      <c r="A68" s="4" t="s">
        <v>68</v>
      </c>
      <c r="B68"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2:XFD1048555"/>
  <sheetViews>
    <sheetView topLeftCell="A2" zoomScale="125" zoomScaleNormal="125" zoomScalePageLayoutView="125" workbookViewId="0">
      <selection activeCell="B19" sqref="B19"/>
    </sheetView>
  </sheetViews>
  <sheetFormatPr defaultColWidth="10.796875" defaultRowHeight="15.6" x14ac:dyDescent="0.3"/>
  <cols>
    <col min="1" max="1" width="28.796875" customWidth="1"/>
    <col min="2" max="2" width="21.296875" bestFit="1" customWidth="1"/>
    <col min="3" max="3" width="23.69921875" customWidth="1"/>
    <col min="4" max="4" width="20.296875" bestFit="1" customWidth="1"/>
    <col min="6" max="7" width="21.19921875" bestFit="1" customWidth="1"/>
    <col min="8" max="8" width="11.796875" bestFit="1" customWidth="1"/>
    <col min="9" max="9" width="20.19921875" bestFit="1" customWidth="1"/>
  </cols>
  <sheetData>
    <row r="2" spans="1:5" x14ac:dyDescent="0.3">
      <c r="A2" t="s">
        <v>74</v>
      </c>
    </row>
    <row r="5" spans="1:5" x14ac:dyDescent="0.3">
      <c r="A5" t="s">
        <v>0</v>
      </c>
      <c r="B5" s="7" t="s">
        <v>9</v>
      </c>
      <c r="C5" s="7" t="s">
        <v>10</v>
      </c>
      <c r="D5" s="7" t="s">
        <v>11</v>
      </c>
    </row>
    <row r="6" spans="1:5" x14ac:dyDescent="0.3">
      <c r="A6" s="7" t="s">
        <v>9</v>
      </c>
      <c r="B6" s="20">
        <f>'Homework PCON 1'!$B$7</f>
        <v>3.211E-2</v>
      </c>
      <c r="C6" s="20">
        <f>'Homework PCON 1'!$C$7</f>
        <v>3.9E-2</v>
      </c>
      <c r="D6" s="20">
        <f>'Homework PCON 1'!$D$7</f>
        <v>2.6000000000000003E-4</v>
      </c>
    </row>
    <row r="7" spans="1:5" x14ac:dyDescent="0.3">
      <c r="A7" s="7" t="s">
        <v>10</v>
      </c>
      <c r="B7" s="20">
        <f>'Homework PCON 1'!$B$8</f>
        <v>3.9E-2</v>
      </c>
      <c r="C7" s="20">
        <f>'Homework PCON 1'!$C$8</f>
        <v>6.0450000000000004E-2</v>
      </c>
      <c r="D7" s="20">
        <f>'Homework PCON 1'!$D$8</f>
        <v>3.8999999999999999E-4</v>
      </c>
    </row>
    <row r="8" spans="1:5" x14ac:dyDescent="0.3">
      <c r="A8" s="7" t="s">
        <v>11</v>
      </c>
      <c r="B8" s="20">
        <f>'Homework PCON 1'!$B$9</f>
        <v>2.6000000000000003E-4</v>
      </c>
      <c r="C8" s="20">
        <f>'Homework PCON 1'!$C$9</f>
        <v>3.8999999999999999E-4</v>
      </c>
      <c r="D8" s="20">
        <f>'Homework PCON 1'!$D$9</f>
        <v>1.11E-2</v>
      </c>
    </row>
    <row r="9" spans="1:5" x14ac:dyDescent="0.3">
      <c r="B9" s="1"/>
      <c r="C9" s="1"/>
      <c r="D9" s="1"/>
    </row>
    <row r="10" spans="1:5" x14ac:dyDescent="0.3">
      <c r="B10" s="7" t="s">
        <v>9</v>
      </c>
      <c r="C10" s="7" t="s">
        <v>10</v>
      </c>
      <c r="D10" s="7" t="s">
        <v>11</v>
      </c>
    </row>
    <row r="11" spans="1:5" x14ac:dyDescent="0.3">
      <c r="A11" t="s">
        <v>5</v>
      </c>
      <c r="B11" s="3">
        <f>'Homework PCON 1'!$B$14</f>
        <v>0.08</v>
      </c>
      <c r="C11" s="3">
        <f>'Homework PCON 1'!$C$14</f>
        <v>0.08</v>
      </c>
      <c r="D11" s="3">
        <f>'Homework PCON 1'!$D$14</f>
        <v>0.04</v>
      </c>
    </row>
    <row r="13" spans="1:5" x14ac:dyDescent="0.3">
      <c r="A13" s="21" t="s">
        <v>1</v>
      </c>
      <c r="B13" s="25">
        <v>1.02023502137778</v>
      </c>
      <c r="C13" s="25">
        <v>-0.33309772134213006</v>
      </c>
      <c r="D13" s="25">
        <v>0.88870619372101733</v>
      </c>
      <c r="E13" t="s">
        <v>26</v>
      </c>
    </row>
    <row r="14" spans="1:5" x14ac:dyDescent="0.3">
      <c r="B14" s="1"/>
      <c r="C14" s="1"/>
      <c r="D14" s="1"/>
    </row>
    <row r="15" spans="1:5" x14ac:dyDescent="0.3">
      <c r="A15" t="s">
        <v>7</v>
      </c>
      <c r="B15" s="24" cm="1">
        <f t="array" ref="B15">SUMPRODUCT(B13:D13,B11:D11)-(4/2)*MMULT(B13:D13,MMULT(B6:D8,TRANSPOSE(B13:D13)))</f>
        <v>4.5259635221047867E-2</v>
      </c>
      <c r="C15" s="9" t="s">
        <v>27</v>
      </c>
      <c r="D15" s="1"/>
    </row>
    <row r="16" spans="1:5" x14ac:dyDescent="0.3">
      <c r="B16" s="1"/>
      <c r="C16" s="1"/>
      <c r="D16" s="1"/>
    </row>
    <row r="17" spans="1:9" x14ac:dyDescent="0.3">
      <c r="A17" t="s">
        <v>28</v>
      </c>
      <c r="B17" s="1"/>
      <c r="C17" s="1"/>
      <c r="D17" s="1"/>
      <c r="G17" s="5"/>
      <c r="H17" s="5"/>
      <c r="I17" s="5"/>
    </row>
    <row r="18" spans="1:9" x14ac:dyDescent="0.3">
      <c r="A18" t="s">
        <v>46</v>
      </c>
      <c r="B18" s="25">
        <f>SUM(B13:D13)</f>
        <v>1.5758434937566674</v>
      </c>
      <c r="C18" s="1" t="s">
        <v>8</v>
      </c>
      <c r="D18" s="1">
        <v>1</v>
      </c>
      <c r="G18" s="5"/>
      <c r="H18" s="5"/>
      <c r="I18" s="5"/>
    </row>
    <row r="19" spans="1:9" x14ac:dyDescent="0.3">
      <c r="B19" s="22"/>
      <c r="C19" s="1"/>
      <c r="D19" s="23"/>
      <c r="G19" s="5"/>
      <c r="H19" s="5"/>
      <c r="I19" s="5"/>
    </row>
    <row r="20" spans="1:9" x14ac:dyDescent="0.3">
      <c r="A20" t="s">
        <v>66</v>
      </c>
    </row>
    <row r="21" spans="1:9" ht="23.4" x14ac:dyDescent="0.45">
      <c r="A21" s="29"/>
    </row>
    <row r="1048550" spans="16384:16384" x14ac:dyDescent="0.3">
      <c r="XFD1048550" cm="1">
        <f t="array" ref="XFD1048550">ROW(INDEX(solver_adj,0,0,1))</f>
        <v>13</v>
      </c>
    </row>
    <row r="1048551" spans="16384:16384" x14ac:dyDescent="0.3">
      <c r="XFD1048551" t="e" cm="1" vm="1">
        <f t="array" aca="1" ref="XFD1048551" ca="1">COLUMN(INDEX(solver_adj,0,0,1))</f>
        <v>#VALUE!</v>
      </c>
    </row>
    <row r="1048552" spans="16384:16384" x14ac:dyDescent="0.3">
      <c r="XFD1048552">
        <f>ROWS(INDEX(solver_adj,0,0,1))</f>
        <v>1</v>
      </c>
    </row>
    <row r="1048553" spans="16384:16384" x14ac:dyDescent="0.3">
      <c r="XFD1048553">
        <f>COLUMNS(INDEX(solver_adj,0,0,1))</f>
        <v>3</v>
      </c>
    </row>
    <row r="1048554" spans="16384:16384" x14ac:dyDescent="0.3">
      <c r="XFD1048554">
        <f>solver_eng</f>
        <v>1</v>
      </c>
    </row>
    <row r="1048555" spans="16384:16384" x14ac:dyDescent="0.3">
      <c r="XFD1048555">
        <f>solver_val</f>
        <v>0</v>
      </c>
    </row>
  </sheetData>
  <pageMargins left="0.75" right="0.75" top="1" bottom="1" header="0.5" footer="0.5"/>
  <pageSetup orientation="portrait" horizontalDpi="4294967292" verticalDpi="4294967292"/>
  <extLst>
    <ext xmlns:x15="http://schemas.microsoft.com/office/spreadsheetml/2010/11/main" uri="{F7C9EE02-42E1-4005-9D12-6889AFFD525C}">
      <x15:webExtensions xmlns:xm="http://schemas.microsoft.com/office/excel/2006/main">
        <x15:webExtension appRef="{B624C7BB-CA05-4A87-B640-A33FCFBA2906}">
          <xm:f>Unconstrained!1:1048576</xm:f>
        </x15:webExtension>
        <x15:webExtension appRef="{653798F2-DB0D-461F-9A0E-9DF04D3E2418}">
          <xm:f>Unconstrained!XFD1048550:XFD1048575</xm:f>
        </x15:webExtension>
      </x15:webExtens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sheetPr>
  <dimension ref="A2:XFD1048555"/>
  <sheetViews>
    <sheetView topLeftCell="A5" zoomScale="125" zoomScaleNormal="125" zoomScalePageLayoutView="125" workbookViewId="0">
      <selection activeCell="B18" sqref="B18"/>
    </sheetView>
  </sheetViews>
  <sheetFormatPr defaultColWidth="10.796875" defaultRowHeight="15.6" x14ac:dyDescent="0.3"/>
  <cols>
    <col min="1" max="1" width="28.796875" customWidth="1"/>
    <col min="2" max="2" width="21.296875" bestFit="1" customWidth="1"/>
    <col min="3" max="3" width="23.69921875" customWidth="1"/>
    <col min="4" max="4" width="20.296875" bestFit="1" customWidth="1"/>
    <col min="6" max="7" width="21.19921875" bestFit="1" customWidth="1"/>
    <col min="8" max="8" width="11.796875" bestFit="1" customWidth="1"/>
    <col min="9" max="9" width="20.19921875" bestFit="1" customWidth="1"/>
  </cols>
  <sheetData>
    <row r="2" spans="1:5" x14ac:dyDescent="0.3">
      <c r="A2" t="s">
        <v>74</v>
      </c>
    </row>
    <row r="5" spans="1:5" x14ac:dyDescent="0.3">
      <c r="A5" t="s">
        <v>0</v>
      </c>
      <c r="B5" s="7" t="s">
        <v>9</v>
      </c>
      <c r="C5" s="7" t="s">
        <v>10</v>
      </c>
      <c r="D5" s="7" t="s">
        <v>11</v>
      </c>
    </row>
    <row r="6" spans="1:5" x14ac:dyDescent="0.3">
      <c r="A6" s="7" t="s">
        <v>9</v>
      </c>
      <c r="B6" s="20">
        <f>'Homework PCON 1'!$B$7</f>
        <v>3.211E-2</v>
      </c>
      <c r="C6" s="20">
        <f>'Homework PCON 1'!$C$7</f>
        <v>3.9E-2</v>
      </c>
      <c r="D6" s="20">
        <f>'Homework PCON 1'!$D$7</f>
        <v>2.6000000000000003E-4</v>
      </c>
    </row>
    <row r="7" spans="1:5" x14ac:dyDescent="0.3">
      <c r="A7" s="7" t="s">
        <v>10</v>
      </c>
      <c r="B7" s="20">
        <f>'Homework PCON 1'!$B$8</f>
        <v>3.9E-2</v>
      </c>
      <c r="C7" s="20">
        <f>'Homework PCON 1'!$C$8</f>
        <v>6.0450000000000004E-2</v>
      </c>
      <c r="D7" s="20">
        <f>'Homework PCON 1'!$D$8</f>
        <v>3.8999999999999999E-4</v>
      </c>
    </row>
    <row r="8" spans="1:5" x14ac:dyDescent="0.3">
      <c r="A8" s="7" t="s">
        <v>11</v>
      </c>
      <c r="B8" s="20">
        <f>'Homework PCON 1'!$B$9</f>
        <v>2.6000000000000003E-4</v>
      </c>
      <c r="C8" s="20">
        <f>'Homework PCON 1'!$C$9</f>
        <v>3.8999999999999999E-4</v>
      </c>
      <c r="D8" s="20">
        <f>'Homework PCON 1'!$D$9</f>
        <v>1.11E-2</v>
      </c>
    </row>
    <row r="9" spans="1:5" x14ac:dyDescent="0.3">
      <c r="B9" s="1"/>
      <c r="C9" s="1"/>
      <c r="D9" s="1"/>
    </row>
    <row r="10" spans="1:5" x14ac:dyDescent="0.3">
      <c r="B10" s="7" t="s">
        <v>9</v>
      </c>
      <c r="C10" s="7" t="s">
        <v>10</v>
      </c>
      <c r="D10" s="7" t="s">
        <v>11</v>
      </c>
    </row>
    <row r="11" spans="1:5" x14ac:dyDescent="0.3">
      <c r="A11" t="s">
        <v>5</v>
      </c>
      <c r="B11" s="3">
        <f>'Homework PCON 1'!$B$14</f>
        <v>0.08</v>
      </c>
      <c r="C11" s="3">
        <f>'Homework PCON 1'!$C$14</f>
        <v>0.08</v>
      </c>
      <c r="D11" s="3">
        <f>'Homework PCON 1'!$D$14</f>
        <v>0.04</v>
      </c>
    </row>
    <row r="13" spans="1:5" x14ac:dyDescent="0.3">
      <c r="A13" s="21" t="s">
        <v>1</v>
      </c>
      <c r="B13" s="44">
        <v>0.6156807952441834</v>
      </c>
      <c r="C13" s="44">
        <v>0</v>
      </c>
      <c r="D13" s="44">
        <v>0.88647836182528028</v>
      </c>
      <c r="E13" t="s">
        <v>26</v>
      </c>
    </row>
    <row r="14" spans="1:5" x14ac:dyDescent="0.3">
      <c r="B14" s="1"/>
      <c r="C14" s="1"/>
      <c r="D14" s="1"/>
    </row>
    <row r="15" spans="1:5" x14ac:dyDescent="0.3">
      <c r="A15" t="s">
        <v>7</v>
      </c>
      <c r="B15" s="24" cm="1">
        <f t="array" ref="B15">SUMPRODUCT(B13:D13,B11:D11)-(4/2)*MMULT(B13:D13,MMULT(B6:D8,TRANSPOSE(B13:D13)))</f>
        <v>4.2356828923165321E-2</v>
      </c>
      <c r="C15" s="9" t="s">
        <v>27</v>
      </c>
      <c r="D15" s="1"/>
    </row>
    <row r="16" spans="1:5" x14ac:dyDescent="0.3">
      <c r="B16" s="1"/>
      <c r="C16" s="1"/>
      <c r="D16" s="1"/>
    </row>
    <row r="17" spans="1:9" x14ac:dyDescent="0.3">
      <c r="A17" t="s">
        <v>28</v>
      </c>
      <c r="B17" s="1"/>
      <c r="C17" s="1"/>
      <c r="D17" s="1"/>
      <c r="G17" s="5"/>
      <c r="H17" s="5"/>
      <c r="I17" s="5"/>
    </row>
    <row r="18" spans="1:9" x14ac:dyDescent="0.3">
      <c r="A18" t="s">
        <v>46</v>
      </c>
      <c r="B18" s="25">
        <f>SUM(B13:D13)</f>
        <v>1.5021591570694637</v>
      </c>
      <c r="C18" s="1" t="s">
        <v>8</v>
      </c>
      <c r="D18" s="1">
        <v>1</v>
      </c>
      <c r="G18" s="5"/>
      <c r="H18" s="5"/>
      <c r="I18" s="5"/>
    </row>
    <row r="19" spans="1:9" x14ac:dyDescent="0.3">
      <c r="B19" s="22"/>
      <c r="C19" s="1"/>
      <c r="D19" s="23"/>
      <c r="G19" s="5"/>
      <c r="H19" s="5"/>
      <c r="I19" s="5"/>
    </row>
    <row r="20" spans="1:9" x14ac:dyDescent="0.3">
      <c r="A20" t="s">
        <v>66</v>
      </c>
    </row>
    <row r="21" spans="1:9" x14ac:dyDescent="0.3">
      <c r="A21" s="7" t="s">
        <v>80</v>
      </c>
      <c r="B21" s="43" t="s">
        <v>81</v>
      </c>
      <c r="C21" s="1" t="s">
        <v>82</v>
      </c>
      <c r="D21" s="1">
        <v>0</v>
      </c>
    </row>
    <row r="22" spans="1:9" x14ac:dyDescent="0.3">
      <c r="A22" s="7" t="s">
        <v>83</v>
      </c>
      <c r="B22" s="43" t="s">
        <v>81</v>
      </c>
      <c r="C22" s="1" t="s">
        <v>82</v>
      </c>
      <c r="D22" s="1">
        <v>0</v>
      </c>
    </row>
    <row r="23" spans="1:9" x14ac:dyDescent="0.3">
      <c r="A23" s="7" t="s">
        <v>84</v>
      </c>
      <c r="B23" s="43" t="s">
        <v>81</v>
      </c>
      <c r="C23" s="1" t="s">
        <v>82</v>
      </c>
      <c r="D23" s="1">
        <v>0</v>
      </c>
    </row>
    <row r="1048550" spans="16384:16384" x14ac:dyDescent="0.3">
      <c r="XFD1048550" cm="1">
        <f t="array" ref="XFD1048550">ROW(INDEX(solver_adj,0,0,1))</f>
        <v>13</v>
      </c>
    </row>
    <row r="1048551" spans="16384:16384" x14ac:dyDescent="0.3">
      <c r="XFD1048551" t="e" cm="1" vm="1">
        <f t="array" aca="1" ref="XFD1048551" ca="1">COLUMN(INDEX(solver_adj,0,0,1))</f>
        <v>#VALUE!</v>
      </c>
    </row>
    <row r="1048552" spans="16384:16384" x14ac:dyDescent="0.3">
      <c r="XFD1048552">
        <f>ROWS(INDEX(solver_adj,0,0,1))</f>
        <v>1</v>
      </c>
    </row>
    <row r="1048553" spans="16384:16384" x14ac:dyDescent="0.3">
      <c r="XFD1048553">
        <f>COLUMNS(INDEX(solver_adj,0,0,1))</f>
        <v>3</v>
      </c>
    </row>
    <row r="1048554" spans="16384:16384" x14ac:dyDescent="0.3">
      <c r="XFD1048554">
        <f>solver_eng</f>
        <v>1</v>
      </c>
    </row>
    <row r="1048555" spans="16384:16384" x14ac:dyDescent="0.3">
      <c r="XFD1048555">
        <f>solver_val</f>
        <v>0</v>
      </c>
    </row>
  </sheetData>
  <pageMargins left="0.75" right="0.75" top="1" bottom="1" header="0.5" footer="0.5"/>
  <pageSetup orientation="portrait" horizontalDpi="4294967292" verticalDpi="4294967292"/>
  <extLst>
    <ext xmlns:x15="http://schemas.microsoft.com/office/spreadsheetml/2010/11/main" uri="{F7C9EE02-42E1-4005-9D12-6889AFFD525C}">
      <x15:webExtensions xmlns:xm="http://schemas.microsoft.com/office/excel/2006/main">
        <x15:webExtension appRef="{2D7A31EA-ADFE-45E7-854A-F236E03107BE}">
          <xm:f>'No shorting'!1:1048576</xm:f>
        </x15:webExtension>
        <x15:webExtension appRef="{D02550F3-9567-48A0-A12E-6BAB8861B808}">
          <xm:f>'No shorting'!XFD1048550:XFD1048575</xm:f>
        </x15:webExtension>
      </x15:webExtens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sheetPr>
  <dimension ref="A2:I20"/>
  <sheetViews>
    <sheetView topLeftCell="A5" zoomScale="125" zoomScaleNormal="125" zoomScalePageLayoutView="125" workbookViewId="0">
      <selection activeCell="B18" sqref="B18"/>
    </sheetView>
  </sheetViews>
  <sheetFormatPr defaultColWidth="10.796875" defaultRowHeight="15.6" x14ac:dyDescent="0.3"/>
  <cols>
    <col min="1" max="1" width="28.796875" customWidth="1"/>
    <col min="2" max="2" width="21.296875" bestFit="1" customWidth="1"/>
    <col min="3" max="3" width="23.69921875" customWidth="1"/>
    <col min="4" max="4" width="20.296875" bestFit="1" customWidth="1"/>
    <col min="6" max="7" width="21.19921875" bestFit="1" customWidth="1"/>
    <col min="8" max="8" width="11.796875" bestFit="1" customWidth="1"/>
    <col min="9" max="9" width="20.19921875" bestFit="1" customWidth="1"/>
  </cols>
  <sheetData>
    <row r="2" spans="1:5" x14ac:dyDescent="0.3">
      <c r="A2" t="s">
        <v>74</v>
      </c>
    </row>
    <row r="5" spans="1:5" x14ac:dyDescent="0.3">
      <c r="A5" t="s">
        <v>0</v>
      </c>
      <c r="B5" s="7" t="s">
        <v>9</v>
      </c>
      <c r="C5" s="7" t="s">
        <v>10</v>
      </c>
      <c r="D5" s="7" t="s">
        <v>11</v>
      </c>
    </row>
    <row r="6" spans="1:5" x14ac:dyDescent="0.3">
      <c r="A6" s="7" t="s">
        <v>9</v>
      </c>
      <c r="B6" s="20">
        <f>'Homework PCON 1'!$B$7</f>
        <v>3.211E-2</v>
      </c>
      <c r="C6" s="20">
        <f>'Homework PCON 1'!$C$7</f>
        <v>3.9E-2</v>
      </c>
      <c r="D6" s="20">
        <f>'Homework PCON 1'!$D$7</f>
        <v>2.6000000000000003E-4</v>
      </c>
    </row>
    <row r="7" spans="1:5" x14ac:dyDescent="0.3">
      <c r="A7" s="7" t="s">
        <v>10</v>
      </c>
      <c r="B7" s="20">
        <f>'Homework PCON 1'!$B$8</f>
        <v>3.9E-2</v>
      </c>
      <c r="C7" s="20">
        <f>'Homework PCON 1'!$C$8</f>
        <v>6.0450000000000004E-2</v>
      </c>
      <c r="D7" s="20">
        <f>'Homework PCON 1'!$D$8</f>
        <v>3.8999999999999999E-4</v>
      </c>
    </row>
    <row r="8" spans="1:5" x14ac:dyDescent="0.3">
      <c r="A8" s="7" t="s">
        <v>11</v>
      </c>
      <c r="B8" s="20">
        <f>'Homework PCON 1'!$B$9</f>
        <v>2.6000000000000003E-4</v>
      </c>
      <c r="C8" s="20">
        <f>'Homework PCON 1'!$C$9</f>
        <v>3.8999999999999999E-4</v>
      </c>
      <c r="D8" s="20">
        <f>'Homework PCON 1'!$D$9</f>
        <v>1.11E-2</v>
      </c>
    </row>
    <row r="9" spans="1:5" x14ac:dyDescent="0.3">
      <c r="B9" s="1"/>
      <c r="C9" s="1"/>
      <c r="D9" s="1"/>
    </row>
    <row r="10" spans="1:5" x14ac:dyDescent="0.3">
      <c r="B10" s="7" t="s">
        <v>9</v>
      </c>
      <c r="C10" s="7" t="s">
        <v>10</v>
      </c>
      <c r="D10" s="7" t="s">
        <v>11</v>
      </c>
    </row>
    <row r="11" spans="1:5" x14ac:dyDescent="0.3">
      <c r="A11" t="s">
        <v>5</v>
      </c>
      <c r="B11" s="3">
        <f>'Homework PCON 1'!$B$14</f>
        <v>0.08</v>
      </c>
      <c r="C11" s="3">
        <f>'Homework PCON 1'!$C$14</f>
        <v>0.08</v>
      </c>
      <c r="D11" s="3">
        <f>'Homework PCON 1'!$D$14</f>
        <v>0.04</v>
      </c>
    </row>
    <row r="13" spans="1:5" x14ac:dyDescent="0.3">
      <c r="A13" s="21" t="s">
        <v>1</v>
      </c>
      <c r="B13" s="25">
        <v>0.78270804792051418</v>
      </c>
      <c r="C13" s="25">
        <v>-0.25427320558690114</v>
      </c>
      <c r="D13" s="25">
        <v>0.47156515766638701</v>
      </c>
      <c r="E13" t="s">
        <v>26</v>
      </c>
    </row>
    <row r="14" spans="1:5" x14ac:dyDescent="0.3">
      <c r="B14" s="1"/>
      <c r="C14" s="1"/>
      <c r="D14" s="1"/>
    </row>
    <row r="15" spans="1:5" x14ac:dyDescent="0.3">
      <c r="A15" t="s">
        <v>7</v>
      </c>
      <c r="B15" s="24" cm="1">
        <f t="array" ref="B15">SUMPRODUCT(B13:D13,B11:D11)-(4/2)*MMULT(B13:D13,MMULT(B6:D8,TRANSPOSE(B13:D13)))</f>
        <v>3.989127975330365E-2</v>
      </c>
      <c r="C15" s="9" t="s">
        <v>27</v>
      </c>
      <c r="D15" s="1"/>
    </row>
    <row r="16" spans="1:5" x14ac:dyDescent="0.3">
      <c r="B16" s="1"/>
      <c r="C16" s="1"/>
      <c r="D16" s="1"/>
    </row>
    <row r="17" spans="1:9" x14ac:dyDescent="0.3">
      <c r="A17" t="s">
        <v>28</v>
      </c>
      <c r="B17" s="1"/>
      <c r="C17" s="1"/>
      <c r="D17" s="1"/>
      <c r="G17" s="5"/>
      <c r="H17" s="5"/>
      <c r="I17" s="5"/>
    </row>
    <row r="18" spans="1:9" x14ac:dyDescent="0.3">
      <c r="A18" t="s">
        <v>46</v>
      </c>
      <c r="B18" s="25">
        <f>SUM(B13:D13)</f>
        <v>1</v>
      </c>
      <c r="C18" s="1" t="s">
        <v>8</v>
      </c>
      <c r="D18" s="1">
        <v>1</v>
      </c>
      <c r="G18" s="5"/>
      <c r="H18" s="5"/>
      <c r="I18" s="5"/>
    </row>
    <row r="19" spans="1:9" x14ac:dyDescent="0.3">
      <c r="B19" s="22"/>
      <c r="C19" s="1"/>
      <c r="D19" s="23"/>
      <c r="G19" s="5"/>
      <c r="H19" s="5"/>
      <c r="I19" s="5"/>
    </row>
    <row r="20" spans="1:9" x14ac:dyDescent="0.3">
      <c r="A20" t="s">
        <v>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XFD1048555"/>
  <sheetViews>
    <sheetView zoomScale="125" zoomScaleNormal="125" zoomScalePageLayoutView="125" workbookViewId="0">
      <selection activeCell="B13" sqref="B13:D13"/>
    </sheetView>
  </sheetViews>
  <sheetFormatPr defaultColWidth="10.796875" defaultRowHeight="15.6" x14ac:dyDescent="0.3"/>
  <cols>
    <col min="1" max="1" width="28.796875" customWidth="1"/>
    <col min="2" max="2" width="27" customWidth="1"/>
    <col min="3" max="3" width="23.69921875" customWidth="1"/>
    <col min="4" max="4" width="20.296875" bestFit="1" customWidth="1"/>
    <col min="6" max="7" width="21.19921875" bestFit="1" customWidth="1"/>
    <col min="8" max="8" width="11.796875" bestFit="1" customWidth="1"/>
    <col min="9" max="9" width="20.19921875" bestFit="1" customWidth="1"/>
  </cols>
  <sheetData>
    <row r="1" spans="1:5" x14ac:dyDescent="0.3">
      <c r="A1" t="s">
        <v>75</v>
      </c>
    </row>
    <row r="2" spans="1:5" x14ac:dyDescent="0.3">
      <c r="A2" s="35" t="s">
        <v>74</v>
      </c>
    </row>
    <row r="3" spans="1:5" x14ac:dyDescent="0.3">
      <c r="A3" t="s">
        <v>77</v>
      </c>
    </row>
    <row r="5" spans="1:5" x14ac:dyDescent="0.3">
      <c r="A5" t="s">
        <v>0</v>
      </c>
      <c r="B5" s="7" t="s">
        <v>9</v>
      </c>
      <c r="C5" s="7" t="s">
        <v>10</v>
      </c>
      <c r="D5" s="7" t="s">
        <v>11</v>
      </c>
    </row>
    <row r="6" spans="1:5" x14ac:dyDescent="0.3">
      <c r="A6" s="7" t="s">
        <v>9</v>
      </c>
      <c r="B6" s="20">
        <f>'Homework PCON 1'!$B$7</f>
        <v>3.211E-2</v>
      </c>
      <c r="C6" s="20">
        <f>'Homework PCON 1'!$C$7</f>
        <v>3.9E-2</v>
      </c>
      <c r="D6" s="20">
        <f>'Homework PCON 1'!$D$7</f>
        <v>2.6000000000000003E-4</v>
      </c>
    </row>
    <row r="7" spans="1:5" x14ac:dyDescent="0.3">
      <c r="A7" s="7" t="s">
        <v>10</v>
      </c>
      <c r="B7" s="20">
        <f>'Homework PCON 1'!$B$8</f>
        <v>3.9E-2</v>
      </c>
      <c r="C7" s="20">
        <f>'Homework PCON 1'!$C$8</f>
        <v>6.0450000000000004E-2</v>
      </c>
      <c r="D7" s="20">
        <f>'Homework PCON 1'!$D$8</f>
        <v>3.8999999999999999E-4</v>
      </c>
    </row>
    <row r="8" spans="1:5" x14ac:dyDescent="0.3">
      <c r="A8" s="7" t="s">
        <v>11</v>
      </c>
      <c r="B8" s="20">
        <f>'Homework PCON 1'!$B$9</f>
        <v>2.6000000000000003E-4</v>
      </c>
      <c r="C8" s="20">
        <f>'Homework PCON 1'!$C$9</f>
        <v>3.8999999999999999E-4</v>
      </c>
      <c r="D8" s="20">
        <f>'Homework PCON 1'!$D$9</f>
        <v>1.11E-2</v>
      </c>
    </row>
    <row r="9" spans="1:5" x14ac:dyDescent="0.3">
      <c r="B9" s="1"/>
      <c r="C9" s="1"/>
      <c r="D9" s="1"/>
    </row>
    <row r="10" spans="1:5" x14ac:dyDescent="0.3">
      <c r="B10" s="7" t="s">
        <v>9</v>
      </c>
      <c r="C10" s="7" t="s">
        <v>10</v>
      </c>
      <c r="D10" s="7" t="s">
        <v>11</v>
      </c>
    </row>
    <row r="11" spans="1:5" x14ac:dyDescent="0.3">
      <c r="A11" t="s">
        <v>5</v>
      </c>
      <c r="B11" s="3">
        <f>'Homework PCON 1'!$B$14</f>
        <v>0.08</v>
      </c>
      <c r="C11" s="3">
        <f>'Homework PCON 1'!$C$14</f>
        <v>0.08</v>
      </c>
      <c r="D11" s="3">
        <f>'Homework PCON 1'!$D$14</f>
        <v>0.04</v>
      </c>
    </row>
    <row r="13" spans="1:5" x14ac:dyDescent="0.3">
      <c r="A13" s="21" t="s">
        <v>1</v>
      </c>
      <c r="B13" s="14">
        <v>0.48817052989123</v>
      </c>
      <c r="C13" s="14">
        <v>0</v>
      </c>
      <c r="D13" s="14">
        <v>0.51182947010877011</v>
      </c>
      <c r="E13" t="s">
        <v>26</v>
      </c>
    </row>
    <row r="14" spans="1:5" x14ac:dyDescent="0.3">
      <c r="B14" s="1"/>
      <c r="C14" s="1"/>
      <c r="D14" s="1"/>
    </row>
    <row r="15" spans="1:5" x14ac:dyDescent="0.3">
      <c r="A15" t="s">
        <v>7</v>
      </c>
      <c r="B15" s="24">
        <f t="array" ref="B15">SUMPRODUCT(B13:D13,B11:D11)-(4/2)*MMULT(B13:D13,MMULT(B6:D8,TRANSPOSE(B13:D13)))</f>
        <v>3.8146947762942154E-2</v>
      </c>
      <c r="C15" s="9" t="s">
        <v>27</v>
      </c>
      <c r="D15" s="1"/>
    </row>
    <row r="16" spans="1:5" x14ac:dyDescent="0.3">
      <c r="B16" s="1"/>
      <c r="C16" s="1"/>
      <c r="D16" s="1"/>
    </row>
    <row r="17" spans="1:9" x14ac:dyDescent="0.3">
      <c r="A17" t="s">
        <v>28</v>
      </c>
      <c r="B17" s="1"/>
      <c r="C17" s="1"/>
      <c r="D17" s="1"/>
      <c r="G17" s="5"/>
      <c r="H17" s="5"/>
      <c r="I17" s="5"/>
    </row>
    <row r="18" spans="1:9" x14ac:dyDescent="0.3">
      <c r="A18" t="s">
        <v>46</v>
      </c>
      <c r="B18" s="25">
        <f>SUM(B13:D13)</f>
        <v>1</v>
      </c>
      <c r="C18" s="1" t="s">
        <v>8</v>
      </c>
      <c r="D18" s="1">
        <v>1</v>
      </c>
      <c r="G18" s="5"/>
      <c r="H18" s="5"/>
      <c r="I18" s="5"/>
    </row>
    <row r="19" spans="1:9" x14ac:dyDescent="0.3">
      <c r="B19" s="22"/>
      <c r="C19" s="1"/>
      <c r="D19" s="23"/>
      <c r="G19" s="5"/>
      <c r="H19" s="5"/>
      <c r="I19" s="5"/>
    </row>
    <row r="20" spans="1:9" x14ac:dyDescent="0.3">
      <c r="A20" t="s">
        <v>66</v>
      </c>
    </row>
    <row r="21" spans="1:9" x14ac:dyDescent="0.3">
      <c r="A21" s="7" t="s">
        <v>80</v>
      </c>
      <c r="B21" s="43" t="s">
        <v>81</v>
      </c>
      <c r="C21" s="1" t="s">
        <v>82</v>
      </c>
      <c r="D21" s="1">
        <v>0</v>
      </c>
    </row>
    <row r="22" spans="1:9" x14ac:dyDescent="0.3">
      <c r="A22" s="7" t="s">
        <v>83</v>
      </c>
      <c r="B22" s="43" t="s">
        <v>81</v>
      </c>
      <c r="C22" s="1" t="s">
        <v>82</v>
      </c>
      <c r="D22" s="1">
        <v>0</v>
      </c>
    </row>
    <row r="23" spans="1:9" x14ac:dyDescent="0.3">
      <c r="A23" s="7" t="s">
        <v>84</v>
      </c>
      <c r="B23" s="43" t="s">
        <v>81</v>
      </c>
      <c r="C23" s="1" t="s">
        <v>82</v>
      </c>
      <c r="D23" s="1">
        <v>0</v>
      </c>
    </row>
    <row r="1048550" spans="16384:16384" x14ac:dyDescent="0.3">
      <c r="XFD1048550" cm="1">
        <f t="array" ref="XFD1048550">ROW(INDEX(solver_adj,0,0,1))</f>
        <v>13</v>
      </c>
    </row>
    <row r="1048551" spans="16384:16384" x14ac:dyDescent="0.3">
      <c r="XFD1048551" t="e" cm="1" vm="1">
        <f t="array" aca="1" ref="XFD1048551" ca="1">COLUMN(INDEX(solver_adj,0,0,1))</f>
        <v>#VALUE!</v>
      </c>
    </row>
    <row r="1048552" spans="16384:16384" x14ac:dyDescent="0.3">
      <c r="XFD1048552">
        <f>ROWS(INDEX(solver_adj,0,0,1))</f>
        <v>1</v>
      </c>
    </row>
    <row r="1048553" spans="16384:16384" x14ac:dyDescent="0.3">
      <c r="XFD1048553">
        <f>COLUMNS(INDEX(solver_adj,0,0,1))</f>
        <v>3</v>
      </c>
    </row>
    <row r="1048554" spans="16384:16384" x14ac:dyDescent="0.3">
      <c r="XFD1048554">
        <f>solver_eng</f>
        <v>1</v>
      </c>
    </row>
    <row r="1048555" spans="16384:16384" x14ac:dyDescent="0.3">
      <c r="XFD1048555">
        <f>solver_val</f>
        <v>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I18"/>
  <sheetViews>
    <sheetView zoomScale="125" zoomScaleNormal="125" zoomScalePageLayoutView="125" workbookViewId="0">
      <selection activeCell="B13" sqref="B13"/>
    </sheetView>
  </sheetViews>
  <sheetFormatPr defaultColWidth="10.796875" defaultRowHeight="15.6" x14ac:dyDescent="0.3"/>
  <cols>
    <col min="1" max="1" width="32.296875" bestFit="1" customWidth="1"/>
    <col min="2" max="2" width="21.19921875" bestFit="1" customWidth="1"/>
    <col min="3" max="3" width="21" bestFit="1" customWidth="1"/>
    <col min="4" max="4" width="20.19921875" bestFit="1" customWidth="1"/>
  </cols>
  <sheetData>
    <row r="1" spans="1:9" x14ac:dyDescent="0.3">
      <c r="A1" s="8" t="s">
        <v>17</v>
      </c>
      <c r="B1" s="6" t="s">
        <v>9</v>
      </c>
      <c r="C1" s="6" t="s">
        <v>10</v>
      </c>
      <c r="D1" s="6" t="s">
        <v>11</v>
      </c>
    </row>
    <row r="2" spans="1:9" x14ac:dyDescent="0.3">
      <c r="A2" s="6" t="s">
        <v>9</v>
      </c>
      <c r="B2" s="26">
        <f>G3/($B$7*B$7)</f>
        <v>1.0000000000000002</v>
      </c>
      <c r="C2" s="26">
        <f>H3/($B$7*C$7)</f>
        <v>0.88520998011422281</v>
      </c>
      <c r="D2" s="26">
        <f>I3/($B$7*D$7)</f>
        <v>1.377183167040915E-2</v>
      </c>
      <c r="F2" s="8" t="str">
        <f>'[1]Homework PCON 1'!A6</f>
        <v>COVARIANCES</v>
      </c>
      <c r="G2" s="6" t="str">
        <f>'[1]Homework PCON 1'!B6</f>
        <v>US Large Cap</v>
      </c>
      <c r="H2" s="6" t="str">
        <f>'[1]Homework PCON 1'!C6</f>
        <v>US Small Cap</v>
      </c>
      <c r="I2" s="6" t="str">
        <f>'[1]Homework PCON 1'!D6</f>
        <v>US LT Gov</v>
      </c>
    </row>
    <row r="3" spans="1:9" x14ac:dyDescent="0.3">
      <c r="A3" s="6" t="s">
        <v>10</v>
      </c>
      <c r="B3" s="26">
        <f>H3/($C$7*B7)</f>
        <v>0.88520998011422281</v>
      </c>
      <c r="C3" s="26">
        <f>H4/($C$7*C7)</f>
        <v>1.0000000000000002</v>
      </c>
      <c r="D3" s="26">
        <f>I4/($C$7*D7)</f>
        <v>1.5055839106287642E-2</v>
      </c>
      <c r="F3" s="6" t="str">
        <f>'[1]Homework PCON 1'!A7</f>
        <v>US Large Cap</v>
      </c>
      <c r="G3" s="20">
        <f>'Homework PCON 1'!$B$7</f>
        <v>3.211E-2</v>
      </c>
      <c r="H3" s="20">
        <f>'Homework PCON 1'!$C$7</f>
        <v>3.9E-2</v>
      </c>
      <c r="I3" s="20">
        <f>'Homework PCON 1'!$D$7</f>
        <v>2.6000000000000003E-4</v>
      </c>
    </row>
    <row r="4" spans="1:9" x14ac:dyDescent="0.3">
      <c r="A4" s="6" t="s">
        <v>11</v>
      </c>
      <c r="B4" s="26">
        <f>G5/($D$7*B7)</f>
        <v>1.377183167040915E-2</v>
      </c>
      <c r="C4" s="26">
        <f t="shared" ref="C4:D4" si="0">H5/($D$7*C7)</f>
        <v>1.5055839106287642E-2</v>
      </c>
      <c r="D4" s="26">
        <f t="shared" si="0"/>
        <v>1</v>
      </c>
      <c r="F4" s="6" t="str">
        <f>'[1]Homework PCON 1'!A8</f>
        <v>US Small Cap</v>
      </c>
      <c r="G4" s="20">
        <f>'Homework PCON 1'!$B$8</f>
        <v>3.9E-2</v>
      </c>
      <c r="H4" s="20">
        <f>'Homework PCON 1'!$C$8</f>
        <v>6.0450000000000004E-2</v>
      </c>
      <c r="I4" s="20">
        <f>'Homework PCON 1'!$D$8</f>
        <v>3.8999999999999999E-4</v>
      </c>
    </row>
    <row r="5" spans="1:9" x14ac:dyDescent="0.3">
      <c r="F5" s="6" t="str">
        <f>'[1]Homework PCON 1'!A9</f>
        <v>US LT Gov</v>
      </c>
      <c r="G5" s="20">
        <f>'Homework PCON 1'!$B$9</f>
        <v>2.6000000000000003E-4</v>
      </c>
      <c r="H5" s="20">
        <f>'Homework PCON 1'!$C$9</f>
        <v>3.8999999999999999E-4</v>
      </c>
      <c r="I5" s="20">
        <f>'Homework PCON 1'!$D$9</f>
        <v>1.11E-2</v>
      </c>
    </row>
    <row r="6" spans="1:9" x14ac:dyDescent="0.3">
      <c r="B6" s="6" t="s">
        <v>9</v>
      </c>
      <c r="C6" s="6" t="s">
        <v>10</v>
      </c>
      <c r="D6" s="6" t="s">
        <v>11</v>
      </c>
    </row>
    <row r="7" spans="1:9" x14ac:dyDescent="0.3">
      <c r="A7" s="8" t="s">
        <v>18</v>
      </c>
      <c r="B7" s="39">
        <f xml:space="preserve"> SQRT(G3)</f>
        <v>0.17919263377717287</v>
      </c>
      <c r="C7" s="39">
        <f xml:space="preserve"> SQRT(H4)</f>
        <v>0.24586581706288493</v>
      </c>
      <c r="D7" s="39">
        <f xml:space="preserve"> SQRT(I5)</f>
        <v>0.10535653752852739</v>
      </c>
      <c r="I7" s="8" t="s">
        <v>18</v>
      </c>
    </row>
    <row r="8" spans="1:9" x14ac:dyDescent="0.3">
      <c r="H8" s="6" t="s">
        <v>9</v>
      </c>
      <c r="I8" s="39">
        <v>0.1792</v>
      </c>
    </row>
    <row r="9" spans="1:9" x14ac:dyDescent="0.3">
      <c r="B9" s="6" t="s">
        <v>9</v>
      </c>
      <c r="C9" s="6" t="s">
        <v>10</v>
      </c>
      <c r="D9" s="6" t="s">
        <v>11</v>
      </c>
      <c r="H9" s="6" t="s">
        <v>10</v>
      </c>
      <c r="I9" s="39">
        <v>0.246</v>
      </c>
    </row>
    <row r="10" spans="1:9" x14ac:dyDescent="0.3">
      <c r="A10" s="8" t="s">
        <v>19</v>
      </c>
      <c r="B10" s="31">
        <f>G3/$G3</f>
        <v>1</v>
      </c>
      <c r="C10" s="31">
        <f t="shared" ref="C10:D10" si="1">H3/$G3</f>
        <v>1.214574898785425</v>
      </c>
      <c r="D10" s="31">
        <f t="shared" si="1"/>
        <v>8.0971659919028358E-3</v>
      </c>
      <c r="H10" s="6" t="s">
        <v>11</v>
      </c>
      <c r="I10" s="39">
        <v>0.1053</v>
      </c>
    </row>
    <row r="11" spans="1:9" x14ac:dyDescent="0.3">
      <c r="A11" s="17"/>
      <c r="B11" s="18"/>
      <c r="C11" s="18"/>
      <c r="D11" s="18"/>
    </row>
    <row r="12" spans="1:9" x14ac:dyDescent="0.3">
      <c r="B12" s="6" t="s">
        <v>9</v>
      </c>
      <c r="C12" s="6" t="s">
        <v>10</v>
      </c>
      <c r="D12" s="6" t="s">
        <v>11</v>
      </c>
    </row>
    <row r="13" spans="1:9" x14ac:dyDescent="0.3">
      <c r="A13" s="8" t="s">
        <v>20</v>
      </c>
      <c r="B13" s="39">
        <f>G14-B10*G$14</f>
        <v>0</v>
      </c>
      <c r="C13" s="39">
        <f t="shared" ref="C13:D13" si="2">H14-C10*H$14</f>
        <v>-1.7165991902834007E-2</v>
      </c>
      <c r="D13" s="39">
        <f t="shared" si="2"/>
        <v>3.9676113360323888E-2</v>
      </c>
      <c r="F13" s="8"/>
      <c r="G13" s="6" t="str">
        <f>'[1]Homework PCON 1'!B13</f>
        <v>US Large Cap</v>
      </c>
      <c r="H13" s="6" t="str">
        <f>'[1]Homework PCON 1'!C13</f>
        <v>US Small Cap</v>
      </c>
      <c r="I13" s="6" t="str">
        <f>'[1]Homework PCON 1'!D13</f>
        <v>US LT Gov</v>
      </c>
    </row>
    <row r="14" spans="1:9" x14ac:dyDescent="0.3">
      <c r="B14" s="28"/>
      <c r="C14" s="28"/>
      <c r="D14" s="28"/>
      <c r="F14" s="8" t="str">
        <f>'[1]Homework PCON 1'!A14</f>
        <v>Expected excess returns (EERs)</v>
      </c>
      <c r="G14" s="11">
        <v>0.08</v>
      </c>
      <c r="H14" s="11">
        <f>'[1]Homework PCON 1'!C14</f>
        <v>0.08</v>
      </c>
      <c r="I14" s="11">
        <f>'[1]Homework PCON 1'!D14</f>
        <v>0.04</v>
      </c>
    </row>
    <row r="16" spans="1:9" x14ac:dyDescent="0.3">
      <c r="G16" s="10">
        <v>3.211E-2</v>
      </c>
      <c r="H16" s="10">
        <v>3.9E-2</v>
      </c>
      <c r="I16" s="10">
        <v>2.6000000000000003E-4</v>
      </c>
    </row>
    <row r="17" spans="7:9" x14ac:dyDescent="0.3">
      <c r="G17" s="10">
        <v>3.9E-2</v>
      </c>
      <c r="H17" s="10">
        <v>6.0450000000000004E-2</v>
      </c>
      <c r="I17" s="10">
        <v>3.8999999999999999E-4</v>
      </c>
    </row>
    <row r="18" spans="7:9" x14ac:dyDescent="0.3">
      <c r="G18" s="10">
        <v>2.6000000000000003E-4</v>
      </c>
      <c r="H18" s="10">
        <v>3.8999999999999999E-4</v>
      </c>
      <c r="I18" s="10">
        <v>1.11E-2</v>
      </c>
    </row>
  </sheetData>
  <pageMargins left="0.75" right="0.75" top="1" bottom="1" header="0.5" footer="0.5"/>
  <pageSetup orientation="portrait" horizontalDpi="4294967292" verticalDpi="4294967292"/>
  <extLst>
    <ext xmlns:x15="http://schemas.microsoft.com/office/spreadsheetml/2010/11/main" uri="{F7C9EE02-42E1-4005-9D12-6889AFFD525C}">
      <x15:webExtensions xmlns:xm="http://schemas.microsoft.com/office/excel/2006/main">
        <x15:webExtension appRef="{6DA8C845-1822-4B72-AD7A-7A5C9DC5D1CD}">
          <xm:f>'Q1'!1:1048576</xm:f>
        </x15:webExtension>
        <x15:webExtension appRef="{4583C8AE-7999-4F0F-B7F6-9522AAA35B89}">
          <xm:f>'Q1'!XFD1048550:XFD1048575</xm:f>
        </x15:webExtension>
      </x15:webExtens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D5"/>
  <sheetViews>
    <sheetView zoomScale="125" zoomScaleNormal="125" zoomScalePageLayoutView="125" workbookViewId="0">
      <selection activeCell="B2" sqref="B2"/>
    </sheetView>
  </sheetViews>
  <sheetFormatPr defaultColWidth="11.19921875" defaultRowHeight="15.6" x14ac:dyDescent="0.3"/>
  <cols>
    <col min="1" max="1" width="21.796875" style="2" bestFit="1" customWidth="1"/>
    <col min="2" max="3" width="11.796875" bestFit="1" customWidth="1"/>
    <col min="4" max="4" width="9.296875" bestFit="1" customWidth="1"/>
  </cols>
  <sheetData>
    <row r="1" spans="1:4" x14ac:dyDescent="0.3">
      <c r="A1" s="16" t="s">
        <v>2</v>
      </c>
      <c r="B1" s="7" t="s">
        <v>9</v>
      </c>
      <c r="C1" s="7" t="s">
        <v>10</v>
      </c>
      <c r="D1" s="7" t="s">
        <v>11</v>
      </c>
    </row>
    <row r="2" spans="1:4" x14ac:dyDescent="0.3">
      <c r="A2" s="2" t="s">
        <v>47</v>
      </c>
      <c r="B2" s="40">
        <f>Unconstrained!B13</f>
        <v>1.02023502137778</v>
      </c>
      <c r="C2" s="40">
        <f>Unconstrained!C13</f>
        <v>-0.33309772134213006</v>
      </c>
      <c r="D2" s="40">
        <f>Unconstrained!D13</f>
        <v>0.88870619372101733</v>
      </c>
    </row>
    <row r="3" spans="1:4" x14ac:dyDescent="0.3">
      <c r="A3" s="2" t="s">
        <v>48</v>
      </c>
      <c r="B3" s="40">
        <f>'No shorting'!B13</f>
        <v>0.6156807952441834</v>
      </c>
      <c r="C3" s="40">
        <f>'No shorting'!C13</f>
        <v>0</v>
      </c>
      <c r="D3" s="40">
        <f>'No shorting'!D13</f>
        <v>0.88647836182528028</v>
      </c>
    </row>
    <row r="4" spans="1:4" x14ac:dyDescent="0.3">
      <c r="A4" s="2" t="s">
        <v>53</v>
      </c>
      <c r="B4" s="40">
        <f>'No leverage'!B13</f>
        <v>0.78270804792051418</v>
      </c>
      <c r="C4" s="40">
        <f>'No leverage'!C13</f>
        <v>-0.25427320558690114</v>
      </c>
      <c r="D4" s="40">
        <f>'No leverage'!D13</f>
        <v>0.47156515766638701</v>
      </c>
    </row>
    <row r="5" spans="1:4" x14ac:dyDescent="0.3">
      <c r="A5" s="2" t="s">
        <v>54</v>
      </c>
      <c r="B5" s="14">
        <f>'No leverage or shorting'!B13</f>
        <v>0.48817052989123</v>
      </c>
      <c r="C5" s="14">
        <f>'No leverage or shorting'!C13</f>
        <v>0</v>
      </c>
      <c r="D5" s="14">
        <f>'No leverage or shorting'!D13</f>
        <v>0.51182947010877011</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M27"/>
  <sheetViews>
    <sheetView tabSelected="1" topLeftCell="A6" zoomScale="125" zoomScaleNormal="125" zoomScalePageLayoutView="125" workbookViewId="0">
      <selection activeCell="B20" sqref="B20"/>
    </sheetView>
  </sheetViews>
  <sheetFormatPr defaultColWidth="11.19921875" defaultRowHeight="15.6" x14ac:dyDescent="0.3"/>
  <cols>
    <col min="1" max="1" width="46.296875" style="2" bestFit="1" customWidth="1"/>
    <col min="2" max="2" width="13.19921875" style="1" bestFit="1" customWidth="1"/>
    <col min="3" max="3" width="10.796875" style="1" bestFit="1" customWidth="1"/>
    <col min="4" max="4" width="12.5" bestFit="1" customWidth="1"/>
    <col min="5" max="5" width="21.796875" bestFit="1" customWidth="1"/>
  </cols>
  <sheetData>
    <row r="1" spans="1:12" x14ac:dyDescent="0.3">
      <c r="A1" s="16" t="s">
        <v>36</v>
      </c>
      <c r="B1" t="s">
        <v>47</v>
      </c>
      <c r="C1" t="s">
        <v>48</v>
      </c>
      <c r="D1" t="s">
        <v>53</v>
      </c>
      <c r="E1" t="s">
        <v>54</v>
      </c>
    </row>
    <row r="2" spans="1:12" x14ac:dyDescent="0.3">
      <c r="A2" s="2" t="s">
        <v>47</v>
      </c>
      <c r="B2" s="41" cm="1">
        <f t="array" ref="B2:E5">MMULT(J3:L6,MMULT(J9:L11,TRANSPOSE(J3:L6)))</f>
        <v>2.2629798265322409E-2</v>
      </c>
      <c r="C2" s="27">
        <v>2.1178391598073089E-2</v>
      </c>
      <c r="D2" s="27">
        <v>1.528434274335563E-2</v>
      </c>
      <c r="E2" s="27">
        <v>1.4881700592414414E-2</v>
      </c>
      <c r="I2" s="16" t="str">
        <f>[1]Q2!A1</f>
        <v>PORTFOLIO</v>
      </c>
      <c r="J2" s="7" t="str">
        <f>[1]Q2!B1</f>
        <v>US Large Cap</v>
      </c>
      <c r="K2" s="7" t="str">
        <f>[1]Q2!C1</f>
        <v>US Small Cap</v>
      </c>
      <c r="L2" s="7" t="str">
        <f>[1]Q2!D1</f>
        <v>US LT Gov</v>
      </c>
    </row>
    <row r="3" spans="1:12" x14ac:dyDescent="0.3">
      <c r="A3" s="2" t="s">
        <v>48</v>
      </c>
      <c r="B3" s="27">
        <v>2.1178391598073089E-2</v>
      </c>
      <c r="C3" s="27">
        <v>2.1178384584690284E-2</v>
      </c>
      <c r="D3" s="27">
        <v>1.4176399131722419E-2</v>
      </c>
      <c r="E3" s="27">
        <v>1.4881695971815764E-2</v>
      </c>
      <c r="I3" t="s">
        <v>47</v>
      </c>
      <c r="J3" s="40">
        <v>1.02023502137778</v>
      </c>
      <c r="K3" s="40">
        <v>-0.33309772134213006</v>
      </c>
      <c r="L3" s="40">
        <v>0.88870619372101733</v>
      </c>
    </row>
    <row r="4" spans="1:12" x14ac:dyDescent="0.3">
      <c r="A4" s="2" t="s">
        <v>53</v>
      </c>
      <c r="B4" s="27">
        <v>1.5284342743355637E-2</v>
      </c>
      <c r="C4" s="27">
        <v>1.417639913172242E-2</v>
      </c>
      <c r="D4" s="27">
        <v>1.0623056970020441E-2</v>
      </c>
      <c r="E4" s="27">
        <v>1.0220414406835006E-2</v>
      </c>
      <c r="I4" t="s">
        <v>48</v>
      </c>
      <c r="J4" s="40">
        <v>0.6156807952441834</v>
      </c>
      <c r="K4" s="40">
        <v>0</v>
      </c>
      <c r="L4" s="40">
        <v>0.88647836182528028</v>
      </c>
    </row>
    <row r="5" spans="1:12" x14ac:dyDescent="0.3">
      <c r="A5" s="2" t="s">
        <v>54</v>
      </c>
      <c r="B5" s="27">
        <v>1.4881700592414416E-2</v>
      </c>
      <c r="C5" s="27">
        <v>1.4881695971815764E-2</v>
      </c>
      <c r="D5" s="27">
        <v>1.0220414406835007E-2</v>
      </c>
      <c r="E5" s="27">
        <v>1.0689936716353529E-2</v>
      </c>
      <c r="I5" t="s">
        <v>53</v>
      </c>
      <c r="J5" s="40">
        <v>0.78270804792051418</v>
      </c>
      <c r="K5" s="40">
        <v>-0.25427320558690114</v>
      </c>
      <c r="L5" s="40">
        <v>0.47156515766638701</v>
      </c>
    </row>
    <row r="6" spans="1:12" x14ac:dyDescent="0.3">
      <c r="I6" t="s">
        <v>54</v>
      </c>
      <c r="J6" s="40">
        <v>0.48817052989123</v>
      </c>
      <c r="K6" s="40">
        <v>0</v>
      </c>
      <c r="L6" s="40">
        <v>0.51182947010877011</v>
      </c>
    </row>
    <row r="7" spans="1:12" x14ac:dyDescent="0.3">
      <c r="A7" s="16" t="s">
        <v>37</v>
      </c>
      <c r="B7" t="s">
        <v>47</v>
      </c>
      <c r="C7" t="s">
        <v>48</v>
      </c>
      <c r="D7" t="s">
        <v>53</v>
      </c>
      <c r="E7" t="s">
        <v>54</v>
      </c>
    </row>
    <row r="8" spans="1:12" x14ac:dyDescent="0.3">
      <c r="A8" s="2" t="s">
        <v>47</v>
      </c>
      <c r="B8" s="27">
        <f>B2/(B17*$B$17)</f>
        <v>1.0000000000000002</v>
      </c>
      <c r="C8" s="27">
        <f>C2/(C17*$B$17)</f>
        <v>0.96740014012484188</v>
      </c>
      <c r="D8" s="27">
        <f t="shared" ref="D8:E8" si="0">D2/(D17*$B$17)</f>
        <v>0.98578378778476328</v>
      </c>
      <c r="E8" s="27">
        <f t="shared" si="0"/>
        <v>0.95680768376484149</v>
      </c>
      <c r="I8" s="8" t="str">
        <f>'[1]Homework PCON 1'!A6</f>
        <v>COVARIANCES</v>
      </c>
      <c r="J8" s="6" t="str">
        <f>'[1]Homework PCON 1'!B6</f>
        <v>US Large Cap</v>
      </c>
      <c r="K8" s="6" t="str">
        <f>'[1]Homework PCON 1'!C6</f>
        <v>US Small Cap</v>
      </c>
      <c r="L8" s="6" t="str">
        <f>'[1]Homework PCON 1'!D6</f>
        <v>US LT Gov</v>
      </c>
    </row>
    <row r="9" spans="1:12" x14ac:dyDescent="0.3">
      <c r="A9" s="2" t="s">
        <v>48</v>
      </c>
      <c r="B9" s="27">
        <f>B3/(B17*$C$17)</f>
        <v>0.96740014012484188</v>
      </c>
      <c r="C9" s="27">
        <f t="shared" ref="C9:D9" si="1">C3/(C17*$C$17)</f>
        <v>0.99999966884251956</v>
      </c>
      <c r="D9" s="27">
        <f t="shared" si="1"/>
        <v>0.94513683575100738</v>
      </c>
      <c r="E9" s="27">
        <f>E3/(E17*$C$17)</f>
        <v>0.98905028746788415</v>
      </c>
      <c r="I9" s="6" t="str">
        <f>'[1]Homework PCON 1'!A7</f>
        <v>US Large Cap</v>
      </c>
      <c r="J9" s="10">
        <f>'[1]Homework PCON 1'!B7</f>
        <v>3.211E-2</v>
      </c>
      <c r="K9" s="10">
        <f>'[1]Homework PCON 1'!C7</f>
        <v>3.9E-2</v>
      </c>
      <c r="L9" s="10">
        <f>'[1]Homework PCON 1'!D7</f>
        <v>2.6000000000000003E-4</v>
      </c>
    </row>
    <row r="10" spans="1:12" x14ac:dyDescent="0.3">
      <c r="A10" s="2" t="s">
        <v>53</v>
      </c>
      <c r="B10" s="27">
        <f>B4/(B17*$D$17)</f>
        <v>0.98578378778476372</v>
      </c>
      <c r="C10" s="27">
        <f t="shared" ref="C10:E10" si="2">C4/(C17*$D$17)</f>
        <v>0.94513683575100749</v>
      </c>
      <c r="D10" s="27">
        <f t="shared" si="2"/>
        <v>1</v>
      </c>
      <c r="E10" s="27">
        <f t="shared" si="2"/>
        <v>0.95908297796120745</v>
      </c>
      <c r="I10" s="6" t="str">
        <f>'[1]Homework PCON 1'!A8</f>
        <v>US Small Cap</v>
      </c>
      <c r="J10" s="10">
        <f>'[1]Homework PCON 1'!B8</f>
        <v>3.9E-2</v>
      </c>
      <c r="K10" s="10">
        <f>'[1]Homework PCON 1'!C8</f>
        <v>6.0450000000000004E-2</v>
      </c>
      <c r="L10" s="10">
        <f>'[1]Homework PCON 1'!D8</f>
        <v>3.8999999999999999E-4</v>
      </c>
    </row>
    <row r="11" spans="1:12" x14ac:dyDescent="0.3">
      <c r="A11" s="2" t="s">
        <v>54</v>
      </c>
      <c r="B11" s="27">
        <f>B5/(B17*$E$17)</f>
        <v>0.9568076837648416</v>
      </c>
      <c r="C11" s="27">
        <f t="shared" ref="C11:D11" si="3">C5/(C17*$E$17)</f>
        <v>0.98905028746788415</v>
      </c>
      <c r="D11" s="27">
        <f t="shared" si="3"/>
        <v>0.95908297796120756</v>
      </c>
      <c r="E11" s="27">
        <f>E5/(E17*$E$17)</f>
        <v>1.0000000000000002</v>
      </c>
      <c r="I11" s="6" t="str">
        <f>'[1]Homework PCON 1'!A9</f>
        <v>US LT Gov</v>
      </c>
      <c r="J11" s="10">
        <f>'[1]Homework PCON 1'!B9</f>
        <v>2.6000000000000003E-4</v>
      </c>
      <c r="K11" s="10">
        <f>'[1]Homework PCON 1'!C9</f>
        <v>3.8999999999999999E-4</v>
      </c>
      <c r="L11" s="10">
        <f>'[1]Homework PCON 1'!D9</f>
        <v>1.11E-2</v>
      </c>
    </row>
    <row r="13" spans="1:12" x14ac:dyDescent="0.3">
      <c r="A13" s="16" t="s">
        <v>38</v>
      </c>
      <c r="B13" t="s">
        <v>47</v>
      </c>
      <c r="C13" t="s">
        <v>48</v>
      </c>
      <c r="D13" t="s">
        <v>53</v>
      </c>
      <c r="E13" t="s">
        <v>54</v>
      </c>
      <c r="I13" s="8">
        <f>'[1]Homework PCON 1'!A13</f>
        <v>0</v>
      </c>
      <c r="J13" s="6" t="str">
        <f>'[1]Homework PCON 1'!B13</f>
        <v>US Large Cap</v>
      </c>
      <c r="K13" s="6" t="str">
        <f>'[1]Homework PCON 1'!C13</f>
        <v>US Small Cap</v>
      </c>
      <c r="L13" s="6" t="str">
        <f>'[1]Homework PCON 1'!D13</f>
        <v>US LT Gov</v>
      </c>
    </row>
    <row r="14" spans="1:12" x14ac:dyDescent="0.3">
      <c r="A14" s="2" t="s">
        <v>6</v>
      </c>
      <c r="B14" s="31" cm="1">
        <f t="array" ref="B14:E14">MMULT(J14:L14,TRANSPOSE(J3:L6))</f>
        <v>9.0519231751692686E-2</v>
      </c>
      <c r="C14" s="31">
        <v>8.4713598092545889E-2</v>
      </c>
      <c r="D14" s="31">
        <v>6.1137393693344533E-2</v>
      </c>
      <c r="E14" s="31">
        <v>5.9526821195649213E-2</v>
      </c>
      <c r="I14" s="8" t="str">
        <f>'[1]Homework PCON 1'!A14</f>
        <v>Expected excess returns (EERs)</v>
      </c>
      <c r="J14" s="11">
        <v>0.08</v>
      </c>
      <c r="K14" s="11">
        <f>'[1]Homework PCON 1'!C14</f>
        <v>0.08</v>
      </c>
      <c r="L14" s="11">
        <f>'[1]Homework PCON 1'!D14</f>
        <v>0.04</v>
      </c>
    </row>
    <row r="15" spans="1:12" x14ac:dyDescent="0.3">
      <c r="B15"/>
      <c r="C15"/>
      <c r="I15" s="8"/>
      <c r="J15" s="11"/>
      <c r="K15" s="11"/>
      <c r="L15" s="11"/>
    </row>
    <row r="16" spans="1:12" x14ac:dyDescent="0.3">
      <c r="A16" s="16" t="s">
        <v>39</v>
      </c>
      <c r="B16" t="s">
        <v>47</v>
      </c>
      <c r="C16" t="s">
        <v>48</v>
      </c>
      <c r="D16" t="s">
        <v>53</v>
      </c>
      <c r="E16" t="s">
        <v>54</v>
      </c>
    </row>
    <row r="17" spans="1:13" x14ac:dyDescent="0.3">
      <c r="A17" s="2" t="s">
        <v>23</v>
      </c>
      <c r="B17" s="42">
        <f>SQRT(B2)</f>
        <v>0.15043203869296728</v>
      </c>
      <c r="C17" s="42">
        <f t="shared" ref="C17:E17" si="4">SQRT(C2)</f>
        <v>0.14552797531084216</v>
      </c>
      <c r="D17" s="42">
        <f>SQRT(D4)</f>
        <v>0.10306821512969186</v>
      </c>
      <c r="E17" s="42">
        <f>SQRT(E5)</f>
        <v>0.10339215016795776</v>
      </c>
    </row>
    <row r="18" spans="1:13" x14ac:dyDescent="0.3">
      <c r="J18">
        <f t="array" ref="J18:M20">MMULT(J9:L11,TRANSPOSE(J3:L6))</f>
        <v>1.9999999014464909E-2</v>
      </c>
      <c r="K18">
        <v>1.9999994709365303E-2</v>
      </c>
      <c r="L18">
        <v>1.5338707341831823E-2</v>
      </c>
      <c r="M18">
        <v>1.5808231377035672E-2</v>
      </c>
    </row>
    <row r="19" spans="1:13" x14ac:dyDescent="0.3">
      <c r="A19" s="19" t="s">
        <v>40</v>
      </c>
      <c r="B19" t="s">
        <v>47</v>
      </c>
      <c r="C19" t="s">
        <v>48</v>
      </c>
      <c r="D19" t="s">
        <v>53</v>
      </c>
      <c r="E19" t="s">
        <v>54</v>
      </c>
      <c r="J19">
        <v>2.0000003994152849E-2</v>
      </c>
      <c r="K19">
        <v>2.4357277575635012E-2</v>
      </c>
      <c r="L19">
        <v>1.5338709002661769E-2</v>
      </c>
      <c r="M19">
        <v>1.9238264159100391E-2</v>
      </c>
    </row>
    <row r="20" spans="1:13" x14ac:dyDescent="0.3">
      <c r="A20" s="2" t="s">
        <v>25</v>
      </c>
      <c r="B20" s="42">
        <f>J18/$J$9</f>
        <v>0.62285889176159792</v>
      </c>
      <c r="C20" s="42">
        <f t="shared" ref="C20:E20" si="5">K18/$J$9</f>
        <v>0.62285875768811283</v>
      </c>
      <c r="D20" s="42">
        <f t="shared" si="5"/>
        <v>0.47769253633858061</v>
      </c>
      <c r="E20" s="42">
        <f t="shared" si="5"/>
        <v>0.49231489807024831</v>
      </c>
      <c r="J20">
        <v>9.9999917445380854E-3</v>
      </c>
      <c r="K20">
        <v>9.9999868230240992E-3</v>
      </c>
      <c r="L20">
        <v>5.3387107923773382E-3</v>
      </c>
      <c r="M20">
        <v>5.8082314559790684E-3</v>
      </c>
    </row>
    <row r="21" spans="1:13" x14ac:dyDescent="0.3">
      <c r="B21"/>
      <c r="C21"/>
    </row>
    <row r="22" spans="1:13" x14ac:dyDescent="0.3">
      <c r="A22" s="16" t="s">
        <v>41</v>
      </c>
      <c r="B22" t="s">
        <v>47</v>
      </c>
      <c r="C22" t="s">
        <v>48</v>
      </c>
      <c r="D22" t="s">
        <v>53</v>
      </c>
      <c r="E22" t="s">
        <v>54</v>
      </c>
    </row>
    <row r="23" spans="1:13" x14ac:dyDescent="0.3">
      <c r="A23" s="2" t="s">
        <v>24</v>
      </c>
      <c r="B23" s="42">
        <f>B14-B20*$J$14</f>
        <v>4.0690520410764854E-2</v>
      </c>
      <c r="C23" s="42">
        <f t="shared" ref="C23:E23" si="6">C14-C20*$J$14</f>
        <v>3.488489747749686E-2</v>
      </c>
      <c r="D23" s="42">
        <f t="shared" si="6"/>
        <v>2.2921990786258083E-2</v>
      </c>
      <c r="E23" s="42">
        <f t="shared" si="6"/>
        <v>2.0141629350029347E-2</v>
      </c>
      <c r="I23" s="16" t="s">
        <v>39</v>
      </c>
      <c r="J23" s="2" t="s">
        <v>23</v>
      </c>
    </row>
    <row r="24" spans="1:13" x14ac:dyDescent="0.3">
      <c r="I24" t="s">
        <v>47</v>
      </c>
      <c r="J24" s="14">
        <f>B17</f>
        <v>0.15043203869296728</v>
      </c>
    </row>
    <row r="25" spans="1:13" x14ac:dyDescent="0.3">
      <c r="I25" t="s">
        <v>48</v>
      </c>
      <c r="J25" s="14">
        <f>C17</f>
        <v>0.14552797531084216</v>
      </c>
    </row>
    <row r="26" spans="1:13" x14ac:dyDescent="0.3">
      <c r="I26" t="s">
        <v>53</v>
      </c>
      <c r="J26" s="14">
        <f>D17</f>
        <v>0.10306821512969186</v>
      </c>
    </row>
    <row r="27" spans="1:13" x14ac:dyDescent="0.3">
      <c r="I27" t="s">
        <v>54</v>
      </c>
      <c r="J27" s="14">
        <f>E17</f>
        <v>0.10339215016795776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Homework PCON 1</vt:lpstr>
      <vt:lpstr>Unconstrained</vt:lpstr>
      <vt:lpstr>No shorting</vt:lpstr>
      <vt:lpstr>No leverage</vt:lpstr>
      <vt:lpstr>No leverage or shorting</vt:lpstr>
      <vt:lpstr>Q1</vt:lpstr>
      <vt:lpstr>Q2</vt:lpstr>
      <vt:lpstr> 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 O'Cinneide</dc:creator>
  <cp:lastModifiedBy>am6490</cp:lastModifiedBy>
  <dcterms:created xsi:type="dcterms:W3CDTF">2015-02-07T17:03:58Z</dcterms:created>
  <dcterms:modified xsi:type="dcterms:W3CDTF">2025-02-19T20:50:39Z</dcterms:modified>
</cp:coreProperties>
</file>