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heet" sheetId="1" r:id="rId4"/>
    <sheet state="visible" name="Sheet9" sheetId="2" r:id="rId5"/>
    <sheet state="visible" name="portfolio sheet" sheetId="3" r:id="rId6"/>
    <sheet state="visible" name="Parametric Var" sheetId="4" r:id="rId7"/>
    <sheet state="visible" name="Historical Var" sheetId="5" r:id="rId8"/>
    <sheet state="visible" name="backtesting" sheetId="6" r:id="rId9"/>
    <sheet state="visible" name="EVT VAR" sheetId="7" r:id="rId10"/>
    <sheet state="hidden" name="__OpenSolverCache__" sheetId="8" r:id="rId11"/>
    <sheet state="hidden" name="__OpenSolver__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 PYTHON FOR HIGHER PERFORMANCE
	-Ajit Yadav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8">
      <text>
        <t xml:space="preserve">assume value for the moment
	-Ajit Yadav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 python
	-Ajit Yadav</t>
      </text>
    </comment>
  </commentList>
</comments>
</file>

<file path=xl/sharedStrings.xml><?xml version="1.0" encoding="utf-8"?>
<sst xmlns="http://schemas.openxmlformats.org/spreadsheetml/2006/main" count="175" uniqueCount="109">
  <si>
    <t>TICKER</t>
  </si>
  <si>
    <t>interval</t>
  </si>
  <si>
    <t>start</t>
  </si>
  <si>
    <t>end</t>
  </si>
  <si>
    <t>US 1 -YearBond</t>
  </si>
  <si>
    <t>US 7-YearBond</t>
  </si>
  <si>
    <t>US 5-YearBond</t>
  </si>
  <si>
    <t>US 10-YearBond</t>
  </si>
  <si>
    <t>Returns</t>
  </si>
  <si>
    <t>Date</t>
  </si>
  <si>
    <t>Price</t>
  </si>
  <si>
    <t>S&amp;P 500</t>
  </si>
  <si>
    <t>VIX</t>
  </si>
  <si>
    <t>Open</t>
  </si>
  <si>
    <t>High</t>
  </si>
  <si>
    <t>Low</t>
  </si>
  <si>
    <t>Volume</t>
  </si>
  <si>
    <t>Chg%</t>
  </si>
  <si>
    <t>dummy data assumed</t>
  </si>
  <si>
    <t>Hypothetical Portfolio as of date 2013-12-31</t>
  </si>
  <si>
    <t>Asset Information</t>
  </si>
  <si>
    <t>Product Type</t>
  </si>
  <si>
    <t>Equity</t>
  </si>
  <si>
    <t>Option</t>
  </si>
  <si>
    <t>Bond</t>
  </si>
  <si>
    <t>Asset</t>
  </si>
  <si>
    <t>SPX Index</t>
  </si>
  <si>
    <t>SPX Index Call</t>
  </si>
  <si>
    <t>5Y T-Bond</t>
  </si>
  <si>
    <t>Risk Feature</t>
  </si>
  <si>
    <t>Linear</t>
  </si>
  <si>
    <t>Nonlinear</t>
  </si>
  <si>
    <t>Notional</t>
  </si>
  <si>
    <t>Spot</t>
  </si>
  <si>
    <t>Option Type</t>
  </si>
  <si>
    <t>Call</t>
  </si>
  <si>
    <t>Settlement Date</t>
  </si>
  <si>
    <t>Maturity (years)</t>
  </si>
  <si>
    <t>Maturity Date</t>
  </si>
  <si>
    <t>1Y Zero Rate</t>
  </si>
  <si>
    <t>Coupon Rate</t>
  </si>
  <si>
    <t>Dividend Rate</t>
  </si>
  <si>
    <t>Yield Rate</t>
  </si>
  <si>
    <t>Strike</t>
  </si>
  <si>
    <t>Redemption Value</t>
  </si>
  <si>
    <t>Volatility</t>
  </si>
  <si>
    <t>Coupon Frequency</t>
  </si>
  <si>
    <t>Day Count Basis</t>
  </si>
  <si>
    <t>Present Value</t>
  </si>
  <si>
    <t>Sensitivities</t>
  </si>
  <si>
    <t>Delta (SPX)</t>
  </si>
  <si>
    <t>PV01 (5Y Yield)</t>
  </si>
  <si>
    <t>Vega (SPX Vol)</t>
  </si>
  <si>
    <t>PV01 (1Y Zero)</t>
  </si>
  <si>
    <t>Total Present Value of Portfolio</t>
  </si>
  <si>
    <t>PARAMETRIC VAR</t>
  </si>
  <si>
    <t>Correlation Matrix</t>
  </si>
  <si>
    <t>level</t>
  </si>
  <si>
    <t>C.I</t>
  </si>
  <si>
    <t>FACTOR MAPPING</t>
  </si>
  <si>
    <t>Risk Factor Information</t>
  </si>
  <si>
    <t>ASSET COVARIANCE MATRIX</t>
  </si>
  <si>
    <t>last traded price</t>
  </si>
  <si>
    <t>volatility</t>
  </si>
  <si>
    <t>Risk Factor Mapping - SENSITIVITIES</t>
  </si>
  <si>
    <t>VALUE AT RISK</t>
  </si>
  <si>
    <t>Portfolio</t>
  </si>
  <si>
    <t>sum</t>
  </si>
  <si>
    <t>Risk Factor Mapping - Volatility Mapping</t>
  </si>
  <si>
    <t>correlation</t>
  </si>
  <si>
    <t>VAR</t>
  </si>
  <si>
    <t>COMPONENET VAR</t>
  </si>
  <si>
    <t>INCREMENT VAR</t>
  </si>
  <si>
    <t>VAR SUMMARY</t>
  </si>
  <si>
    <t>DIVERSIFIED</t>
  </si>
  <si>
    <t>UNDEVERSIFIED</t>
  </si>
  <si>
    <t>CORR</t>
  </si>
  <si>
    <t>FULL REVALUATIONS</t>
  </si>
  <si>
    <t>Sub Components</t>
  </si>
  <si>
    <t>simulation</t>
  </si>
  <si>
    <t>returns</t>
  </si>
  <si>
    <t>VAR(+)</t>
  </si>
  <si>
    <t>VAR(-)</t>
  </si>
  <si>
    <t>Hit</t>
  </si>
  <si>
    <t>SUM</t>
  </si>
  <si>
    <t>Absolute</t>
  </si>
  <si>
    <t>Log-</t>
  </si>
  <si>
    <t>Confidence</t>
  </si>
  <si>
    <t>EVT</t>
  </si>
  <si>
    <t>Parametric</t>
  </si>
  <si>
    <t>No.</t>
  </si>
  <si>
    <t>Sorted P/L</t>
  </si>
  <si>
    <t>Excess</t>
  </si>
  <si>
    <t>Likelihood</t>
  </si>
  <si>
    <t>Tail Range Definition</t>
  </si>
  <si>
    <t>Level</t>
  </si>
  <si>
    <t>VaR</t>
  </si>
  <si>
    <t>Quantile @</t>
  </si>
  <si>
    <t>Threshold, u</t>
  </si>
  <si>
    <t>Sample Statistics</t>
  </si>
  <si>
    <t>Total</t>
  </si>
  <si>
    <t># EXCEPTIONS</t>
  </si>
  <si>
    <t>Std. Deviation</t>
  </si>
  <si>
    <t>Generalized Pareto Dist.</t>
  </si>
  <si>
    <t>Beta</t>
  </si>
  <si>
    <t xml:space="preserve">Ksi </t>
  </si>
  <si>
    <t>Total Log-Likelihood</t>
  </si>
  <si>
    <t>VaR Estimation</t>
  </si>
  <si>
    <t>Confidence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</si>
</sst>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0.0000"/>
    <numFmt numFmtId="166" formatCode="mmm d, yyyy"/>
    <numFmt numFmtId="167" formatCode="mmm dd, yyyy"/>
    <numFmt numFmtId="168" formatCode="mmmm d, yyyy"/>
    <numFmt numFmtId="169" formatCode="mmmm dd, yyyy"/>
    <numFmt numFmtId="170" formatCode="&quot;$&quot;#,##0"/>
    <numFmt numFmtId="171" formatCode="yyyy-mm-dd"/>
    <numFmt numFmtId="172" formatCode="&quot;$&quot;#,##0.00"/>
    <numFmt numFmtId="173" formatCode="0.000"/>
    <numFmt numFmtId="174" formatCode="0E+00"/>
    <numFmt numFmtId="175" formatCode="0.0%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66758A"/>
      <name val="-apple-system"/>
    </font>
    <font>
      <color rgb="FF000000"/>
      <name val="-apple-system"/>
    </font>
    <font>
      <color rgb="FFFF0000"/>
      <name val="-apple-system"/>
    </font>
    <font>
      <color rgb="FF0EA600"/>
      <name val="-apple-system"/>
    </font>
    <font>
      <sz val="8.0"/>
      <color theme="1"/>
      <name val="Cambria"/>
    </font>
    <font>
      <b/>
      <sz val="8.0"/>
      <color theme="1"/>
      <name val="Cambria"/>
    </font>
    <font>
      <b/>
      <i/>
      <sz val="8.0"/>
      <color theme="1"/>
      <name val="Arial"/>
    </font>
    <font/>
    <font>
      <i/>
      <sz val="8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FF0000"/>
      <name val="Arial"/>
    </font>
    <font>
      <b/>
      <color theme="1"/>
      <name val="Arial"/>
      <scheme val="minor"/>
    </font>
    <font>
      <b/>
      <sz val="11.0"/>
      <color rgb="FF000000"/>
      <name val="Inconsolata"/>
    </font>
    <font>
      <b/>
      <color rgb="FF000000"/>
      <name val="Arial"/>
      <scheme val="minor"/>
    </font>
    <font>
      <b/>
      <i/>
      <color theme="1"/>
      <name val="Arial"/>
      <scheme val="minor"/>
    </font>
    <font>
      <sz val="11.0"/>
      <color rgb="FF000000"/>
      <name val="Inconsolata"/>
    </font>
    <font>
      <sz val="8.0"/>
      <color rgb="FF000000"/>
      <name val="Arial"/>
      <scheme val="minor"/>
    </font>
    <font>
      <i/>
      <sz val="8.0"/>
      <color rgb="FF000000"/>
      <name val="Arial"/>
      <scheme val="minor"/>
    </font>
    <font>
      <b/>
      <i/>
      <sz val="8.0"/>
      <color rgb="FF000000"/>
      <name val="Arial"/>
      <scheme val="minor"/>
    </font>
    <font>
      <color rgb="FF000000"/>
      <name val="Arial"/>
      <scheme val="minor"/>
    </font>
    <font>
      <b/>
      <sz val="8.0"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rgb="FFFCFDFE"/>
        <bgColor rgb="FFFCFDFE"/>
      </patternFill>
    </fill>
    <fill>
      <patternFill patternType="solid">
        <fgColor rgb="FFFFFFFF"/>
        <bgColor rgb="FFFFFFFF"/>
      </patternFill>
    </fill>
    <fill>
      <patternFill patternType="solid">
        <fgColor rgb="FFD0D6E3"/>
        <bgColor rgb="FFD0D6E3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E3EAF2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3" fillId="0" fontId="1" numFmtId="164" xfId="0" applyBorder="1" applyFont="1" applyNumberFormat="1"/>
    <xf borderId="3" fillId="0" fontId="1" numFmtId="0" xfId="0" applyBorder="1" applyFont="1"/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4" numFmtId="166" xfId="0" applyAlignment="1" applyBorder="1" applyFont="1" applyNumberFormat="1">
      <alignment horizontal="left" readingOrder="0" shrinkToFit="0" wrapText="0"/>
    </xf>
    <xf borderId="4" fillId="0" fontId="5" numFmtId="0" xfId="0" applyAlignment="1" applyBorder="1" applyFont="1">
      <alignment horizontal="right" readingOrder="0" shrinkToFit="0" wrapText="0"/>
    </xf>
    <xf borderId="4" fillId="0" fontId="4" numFmtId="0" xfId="0" applyAlignment="1" applyBorder="1" applyFont="1">
      <alignment horizontal="right" readingOrder="0" shrinkToFit="0" wrapText="0"/>
    </xf>
    <xf borderId="4" fillId="0" fontId="5" numFmtId="10" xfId="0" applyAlignment="1" applyBorder="1" applyFont="1" applyNumberFormat="1">
      <alignment horizontal="right" readingOrder="0" shrinkToFit="0" wrapText="0"/>
    </xf>
    <xf borderId="4" fillId="0" fontId="6" numFmtId="4" xfId="0" applyAlignment="1" applyBorder="1" applyFont="1" applyNumberFormat="1">
      <alignment horizontal="right" readingOrder="0" shrinkToFit="0" wrapText="0"/>
    </xf>
    <xf borderId="4" fillId="0" fontId="4" numFmtId="4" xfId="0" applyAlignment="1" applyBorder="1" applyFont="1" applyNumberFormat="1">
      <alignment horizontal="right" readingOrder="0" shrinkToFit="0" wrapText="0"/>
    </xf>
    <xf borderId="4" fillId="0" fontId="6" numFmtId="10" xfId="0" applyAlignment="1" applyBorder="1" applyFont="1" applyNumberFormat="1">
      <alignment horizontal="right" readingOrder="0" shrinkToFit="0" wrapText="0"/>
    </xf>
    <xf borderId="4" fillId="0" fontId="6" numFmtId="0" xfId="0" applyAlignment="1" applyBorder="1" applyFont="1">
      <alignment horizontal="right" readingOrder="0" shrinkToFit="0" wrapText="0"/>
    </xf>
    <xf borderId="4" fillId="0" fontId="5" numFmtId="4" xfId="0" applyAlignment="1" applyBorder="1" applyFont="1" applyNumberFormat="1">
      <alignment horizontal="right" readingOrder="0" shrinkToFit="0" wrapText="0"/>
    </xf>
    <xf borderId="4" fillId="0" fontId="4" numFmtId="167" xfId="0" applyAlignment="1" applyBorder="1" applyFont="1" applyNumberFormat="1">
      <alignment horizontal="left" readingOrder="0" shrinkToFit="0" wrapText="0"/>
    </xf>
    <xf borderId="4" fillId="0" fontId="4" numFmtId="168" xfId="0" applyAlignment="1" applyBorder="1" applyFont="1" applyNumberFormat="1">
      <alignment horizontal="left" readingOrder="0" shrinkToFit="0" wrapText="0"/>
    </xf>
    <xf borderId="4" fillId="0" fontId="4" numFmtId="169" xfId="0" applyAlignment="1" applyBorder="1" applyFont="1" applyNumberFormat="1">
      <alignment horizontal="left" readingOrder="0" shrinkToFit="0" wrapText="0"/>
    </xf>
    <xf borderId="0" fillId="4" fontId="4" numFmtId="166" xfId="0" applyAlignment="1" applyFill="1" applyFont="1" applyNumberFormat="1">
      <alignment horizontal="left" readingOrder="0" shrinkToFit="0" wrapText="0"/>
    </xf>
    <xf borderId="0" fillId="4" fontId="5" numFmtId="4" xfId="0" applyAlignment="1" applyFont="1" applyNumberFormat="1">
      <alignment horizontal="right" readingOrder="0" shrinkToFit="0" wrapText="0"/>
    </xf>
    <xf borderId="0" fillId="4" fontId="6" numFmtId="0" xfId="0" applyAlignment="1" applyFont="1">
      <alignment horizontal="right" readingOrder="0" shrinkToFit="0" wrapText="0"/>
    </xf>
    <xf borderId="0" fillId="5" fontId="7" numFmtId="0" xfId="0" applyAlignment="1" applyFill="1" applyFont="1">
      <alignment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5" fontId="8" numFmtId="0" xfId="0" applyAlignment="1" applyFont="1">
      <alignment shrinkToFit="0" vertical="bottom" wrapText="0"/>
    </xf>
    <xf borderId="5" fillId="5" fontId="9" numFmtId="0" xfId="0" applyAlignment="1" applyBorder="1" applyFont="1">
      <alignment horizontal="center" readingOrder="0" shrinkToFit="0" vertical="bottom" wrapText="0"/>
    </xf>
    <xf borderId="6" fillId="0" fontId="10" numFmtId="0" xfId="0" applyBorder="1" applyFont="1"/>
    <xf borderId="7" fillId="0" fontId="10" numFmtId="0" xfId="0" applyBorder="1" applyFont="1"/>
    <xf borderId="8" fillId="5" fontId="9" numFmtId="0" xfId="0" applyAlignment="1" applyBorder="1" applyFont="1">
      <alignment horizontal="center" readingOrder="0" shrinkToFit="0" wrapText="0"/>
    </xf>
    <xf borderId="8" fillId="6" fontId="11" numFmtId="0" xfId="0" applyAlignment="1" applyBorder="1" applyFill="1" applyFont="1">
      <alignment horizontal="right" readingOrder="0" shrinkToFit="0" vertical="bottom" wrapText="0"/>
    </xf>
    <xf borderId="0" fillId="5" fontId="12" numFmtId="0" xfId="0" applyAlignment="1" applyFont="1">
      <alignment horizontal="left" readingOrder="0" shrinkToFit="0" vertical="bottom" wrapText="0"/>
    </xf>
    <xf borderId="9" fillId="5" fontId="12" numFmtId="0" xfId="0" applyAlignment="1" applyBorder="1" applyFont="1">
      <alignment horizontal="left" readingOrder="0" shrinkToFit="0" vertical="bottom" wrapText="0"/>
    </xf>
    <xf borderId="8" fillId="0" fontId="10" numFmtId="0" xfId="0" applyBorder="1" applyFont="1"/>
    <xf borderId="0" fillId="5" fontId="13" numFmtId="0" xfId="0" applyAlignment="1" applyFont="1">
      <alignment horizontal="left" readingOrder="0" shrinkToFit="0" vertical="bottom" wrapText="0"/>
    </xf>
    <xf borderId="9" fillId="5" fontId="13" numFmtId="0" xfId="0" applyAlignment="1" applyBorder="1" applyFont="1">
      <alignment horizontal="left" readingOrder="0" shrinkToFit="0" vertical="bottom" wrapText="0"/>
    </xf>
    <xf borderId="0" fillId="5" fontId="13" numFmtId="170" xfId="0" applyAlignment="1" applyFont="1" applyNumberFormat="1">
      <alignment horizontal="left" readingOrder="0" shrinkToFit="0" vertical="bottom" wrapText="0"/>
    </xf>
    <xf borderId="9" fillId="5" fontId="13" numFmtId="170" xfId="0" applyAlignment="1" applyBorder="1" applyFont="1" applyNumberFormat="1">
      <alignment horizontal="left" readingOrder="0" shrinkToFit="0" vertical="bottom" wrapText="0"/>
    </xf>
    <xf borderId="9" fillId="5" fontId="13" numFmtId="171" xfId="0" applyAlignment="1" applyBorder="1" applyFont="1" applyNumberFormat="1">
      <alignment horizontal="left" readingOrder="0" shrinkToFit="0" vertical="bottom" wrapText="0"/>
    </xf>
    <xf borderId="8" fillId="6" fontId="11" numFmtId="0" xfId="0" applyAlignment="1" applyBorder="1" applyFont="1">
      <alignment horizontal="right" shrinkToFit="0" vertical="bottom" wrapText="0"/>
    </xf>
    <xf borderId="0" fillId="5" fontId="13" numFmtId="0" xfId="0" applyAlignment="1" applyFont="1">
      <alignment horizontal="left" shrinkToFit="0" vertical="bottom" wrapText="0"/>
    </xf>
    <xf borderId="0" fillId="5" fontId="13" numFmtId="10" xfId="0" applyAlignment="1" applyFont="1" applyNumberFormat="1">
      <alignment horizontal="left" readingOrder="0" shrinkToFit="0" vertical="bottom" wrapText="0"/>
    </xf>
    <xf borderId="9" fillId="5" fontId="13" numFmtId="10" xfId="0" applyAlignment="1" applyBorder="1" applyFont="1" applyNumberFormat="1">
      <alignment horizontal="left" readingOrder="0" shrinkToFit="0" vertical="bottom" wrapText="0"/>
    </xf>
    <xf borderId="10" fillId="6" fontId="11" numFmtId="0" xfId="0" applyAlignment="1" applyBorder="1" applyFont="1">
      <alignment horizontal="right" shrinkToFit="0" vertical="bottom" wrapText="0"/>
    </xf>
    <xf borderId="11" fillId="5" fontId="13" numFmtId="0" xfId="0" applyAlignment="1" applyBorder="1" applyFont="1">
      <alignment horizontal="left" shrinkToFit="0" vertical="bottom" wrapText="0"/>
    </xf>
    <xf borderId="12" fillId="5" fontId="13" numFmtId="0" xfId="0" applyAlignment="1" applyBorder="1" applyFont="1">
      <alignment horizontal="left" shrinkToFit="0" vertical="bottom" wrapText="0"/>
    </xf>
    <xf borderId="0" fillId="5" fontId="14" numFmtId="170" xfId="0" applyAlignment="1" applyFont="1" applyNumberFormat="1">
      <alignment horizontal="left" readingOrder="0" shrinkToFit="0" vertical="bottom" wrapText="0"/>
    </xf>
    <xf borderId="10" fillId="0" fontId="10" numFmtId="0" xfId="0" applyBorder="1" applyFont="1"/>
    <xf borderId="10" fillId="6" fontId="13" numFmtId="0" xfId="0" applyAlignment="1" applyBorder="1" applyFont="1">
      <alignment shrinkToFit="0" vertical="bottom" wrapText="0"/>
    </xf>
    <xf borderId="13" fillId="5" fontId="9" numFmtId="0" xfId="0" applyAlignment="1" applyBorder="1" applyFont="1">
      <alignment horizontal="center" readingOrder="0" shrinkToFit="0" wrapText="0"/>
    </xf>
    <xf borderId="0" fillId="6" fontId="11" numFmtId="0" xfId="0" applyAlignment="1" applyFont="1">
      <alignment horizontal="right" readingOrder="0" shrinkToFit="0" vertical="bottom" wrapText="0"/>
    </xf>
    <xf borderId="9" fillId="5" fontId="14" numFmtId="170" xfId="0" applyAlignment="1" applyBorder="1" applyFont="1" applyNumberFormat="1">
      <alignment horizontal="left" readingOrder="0" shrinkToFit="0" vertical="bottom" wrapText="0"/>
    </xf>
    <xf borderId="13" fillId="0" fontId="10" numFmtId="0" xfId="0" applyBorder="1" applyFont="1"/>
    <xf borderId="0" fillId="6" fontId="11" numFmtId="0" xfId="0" applyAlignment="1" applyFont="1">
      <alignment horizontal="right" shrinkToFit="0" vertical="bottom" wrapText="0"/>
    </xf>
    <xf borderId="9" fillId="5" fontId="13" numFmtId="0" xfId="0" applyAlignment="1" applyBorder="1" applyFont="1">
      <alignment horizontal="left" shrinkToFit="0" vertical="bottom" wrapText="0"/>
    </xf>
    <xf borderId="14" fillId="0" fontId="10" numFmtId="0" xfId="0" applyBorder="1" applyFont="1"/>
    <xf borderId="11" fillId="6" fontId="11" numFmtId="0" xfId="0" applyAlignment="1" applyBorder="1" applyFont="1">
      <alignment horizontal="right" shrinkToFit="0" vertical="bottom" wrapText="0"/>
    </xf>
    <xf borderId="0" fillId="5" fontId="12" numFmtId="0" xfId="0" applyAlignment="1" applyFont="1">
      <alignment shrinkToFit="0" vertical="bottom" wrapText="0"/>
    </xf>
    <xf borderId="0" fillId="5" fontId="13" numFmtId="0" xfId="0" applyAlignment="1" applyFont="1">
      <alignment shrinkToFit="0" vertical="bottom" wrapText="0"/>
    </xf>
    <xf borderId="6" fillId="5" fontId="11" numFmtId="0" xfId="0" applyAlignment="1" applyBorder="1" applyFont="1">
      <alignment horizontal="right" readingOrder="0" shrinkToFit="0" vertical="bottom" wrapText="0"/>
    </xf>
    <xf borderId="0" fillId="5" fontId="12" numFmtId="170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8" fillId="0" fontId="1" numFmtId="0" xfId="0" applyBorder="1" applyFont="1"/>
    <xf borderId="0" fillId="0" fontId="15" numFmtId="0" xfId="0" applyAlignment="1" applyFont="1">
      <alignment horizontal="center" readingOrder="0"/>
    </xf>
    <xf borderId="19" fillId="0" fontId="1" numFmtId="0" xfId="0" applyBorder="1" applyFont="1"/>
    <xf borderId="3" fillId="0" fontId="15" numFmtId="0" xfId="0" applyBorder="1" applyFont="1"/>
    <xf borderId="0" fillId="0" fontId="2" numFmtId="172" xfId="0" applyAlignment="1" applyFont="1" applyNumberFormat="1">
      <alignment horizontal="right" vertical="bottom"/>
    </xf>
    <xf borderId="0" fillId="0" fontId="2" numFmtId="172" xfId="0" applyAlignment="1" applyFont="1" applyNumberFormat="1">
      <alignment vertical="bottom"/>
    </xf>
    <xf borderId="0" fillId="0" fontId="1" numFmtId="172" xfId="0" applyFont="1" applyNumberFormat="1"/>
    <xf borderId="3" fillId="0" fontId="15" numFmtId="10" xfId="0" applyBorder="1" applyFont="1" applyNumberFormat="1"/>
    <xf borderId="3" fillId="5" fontId="16" numFmtId="10" xfId="0" applyBorder="1" applyFont="1" applyNumberForma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173" xfId="0" applyBorder="1" applyFont="1" applyNumberFormat="1"/>
    <xf borderId="3" fillId="0" fontId="15" numFmtId="0" xfId="0" applyAlignment="1" applyBorder="1" applyFont="1">
      <alignment readingOrder="0"/>
    </xf>
    <xf borderId="25" fillId="7" fontId="17" numFmtId="0" xfId="0" applyAlignment="1" applyBorder="1" applyFill="1" applyFont="1">
      <alignment horizontal="center" readingOrder="0"/>
    </xf>
    <xf borderId="26" fillId="0" fontId="10" numFmtId="0" xfId="0" applyBorder="1" applyFont="1"/>
    <xf borderId="27" fillId="0" fontId="10" numFmtId="0" xfId="0" applyBorder="1" applyFont="1"/>
    <xf borderId="3" fillId="0" fontId="15" numFmtId="172" xfId="0" applyBorder="1" applyFont="1" applyNumberFormat="1"/>
    <xf borderId="3" fillId="0" fontId="15" numFmtId="174" xfId="0" applyBorder="1" applyFont="1" applyNumberFormat="1"/>
    <xf borderId="3" fillId="0" fontId="15" numFmtId="165" xfId="0" applyBorder="1" applyFont="1" applyNumberFormat="1"/>
    <xf borderId="24" fillId="0" fontId="15" numFmtId="0" xfId="0" applyAlignment="1" applyBorder="1" applyFont="1">
      <alignment horizontal="center" readingOrder="0"/>
    </xf>
    <xf borderId="23" fillId="0" fontId="15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3" fillId="0" fontId="15" numFmtId="170" xfId="0" applyBorder="1" applyFont="1" applyNumberFormat="1"/>
    <xf borderId="3" fillId="0" fontId="15" numFmtId="0" xfId="0" applyAlignment="1" applyBorder="1" applyFont="1">
      <alignment readingOrder="0"/>
    </xf>
    <xf borderId="28" fillId="0" fontId="15" numFmtId="0" xfId="0" applyAlignment="1" applyBorder="1" applyFont="1">
      <alignment readingOrder="0"/>
    </xf>
    <xf borderId="28" fillId="0" fontId="15" numFmtId="0" xfId="0" applyAlignment="1" applyBorder="1" applyFont="1">
      <alignment readingOrder="0"/>
    </xf>
    <xf borderId="28" fillId="0" fontId="15" numFmtId="170" xfId="0" applyBorder="1" applyFont="1" applyNumberFormat="1"/>
    <xf borderId="3" fillId="0" fontId="1" numFmtId="172" xfId="0" applyBorder="1" applyFont="1" applyNumberFormat="1"/>
    <xf borderId="21" fillId="7" fontId="1" numFmtId="0" xfId="0" applyAlignment="1" applyBorder="1" applyFont="1">
      <alignment readingOrder="0"/>
    </xf>
    <xf borderId="21" fillId="7" fontId="1" numFmtId="172" xfId="0" applyBorder="1" applyFont="1" applyNumberFormat="1"/>
    <xf borderId="3" fillId="0" fontId="15" numFmtId="0" xfId="0" applyAlignment="1" applyBorder="1" applyFont="1">
      <alignment horizontal="center" readingOrder="0"/>
    </xf>
    <xf borderId="28" fillId="0" fontId="1" numFmtId="0" xfId="0" applyAlignment="1" applyBorder="1" applyFont="1">
      <alignment readingOrder="0"/>
    </xf>
    <xf borderId="28" fillId="0" fontId="1" numFmtId="174" xfId="0" applyBorder="1" applyFont="1" applyNumberFormat="1"/>
    <xf borderId="29" fillId="0" fontId="15" numFmtId="0" xfId="0" applyAlignment="1" applyBorder="1" applyFont="1">
      <alignment readingOrder="0"/>
    </xf>
    <xf borderId="29" fillId="0" fontId="1" numFmtId="1" xfId="0" applyBorder="1" applyFont="1" applyNumberFormat="1"/>
    <xf borderId="28" fillId="0" fontId="15" numFmtId="0" xfId="0" applyBorder="1" applyFont="1"/>
    <xf borderId="28" fillId="0" fontId="1" numFmtId="172" xfId="0" applyBorder="1" applyFont="1" applyNumberFormat="1"/>
    <xf borderId="28" fillId="0" fontId="1" numFmtId="0" xfId="0" applyBorder="1" applyFont="1"/>
    <xf borderId="29" fillId="0" fontId="15" numFmtId="172" xfId="0" applyBorder="1" applyFont="1" applyNumberFormat="1"/>
    <xf borderId="21" fillId="7" fontId="15" numFmtId="0" xfId="0" applyBorder="1" applyFont="1"/>
    <xf borderId="21" fillId="7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9" fillId="8" fontId="1" numFmtId="0" xfId="0" applyBorder="1" applyFill="1" applyFont="1"/>
    <xf borderId="0" fillId="8" fontId="15" numFmtId="0" xfId="0" applyFont="1"/>
    <xf borderId="9" fillId="8" fontId="15" numFmtId="172" xfId="0" applyBorder="1" applyFont="1" applyNumberFormat="1"/>
    <xf borderId="3" fillId="8" fontId="15" numFmtId="0" xfId="0" applyAlignment="1" applyBorder="1" applyFont="1">
      <alignment readingOrder="0"/>
    </xf>
    <xf borderId="3" fillId="8" fontId="19" numFmtId="172" xfId="0" applyBorder="1" applyFont="1" applyNumberFormat="1"/>
    <xf borderId="3" fillId="9" fontId="19" numFmtId="172" xfId="0" applyBorder="1" applyFill="1" applyFont="1" applyNumberFormat="1"/>
    <xf borderId="3" fillId="8" fontId="1" numFmtId="10" xfId="0" applyBorder="1" applyFont="1" applyNumberFormat="1"/>
    <xf borderId="0" fillId="0" fontId="15" numFmtId="0" xfId="0" applyFont="1"/>
    <xf borderId="1" fillId="0" fontId="15" numFmtId="0" xfId="0" applyAlignment="1" applyBorder="1" applyFont="1">
      <alignment horizontal="center" readingOrder="0"/>
    </xf>
    <xf borderId="36" fillId="0" fontId="10" numFmtId="0" xfId="0" applyBorder="1" applyFont="1"/>
    <xf borderId="2" fillId="0" fontId="10" numFmtId="0" xfId="0" applyBorder="1" applyFont="1"/>
    <xf borderId="37" fillId="0" fontId="15" numFmtId="0" xfId="0" applyAlignment="1" applyBorder="1" applyFont="1">
      <alignment readingOrder="0"/>
    </xf>
    <xf borderId="3" fillId="0" fontId="15" numFmtId="172" xfId="0" applyAlignment="1" applyBorder="1" applyFont="1" applyNumberFormat="1">
      <alignment readingOrder="0"/>
    </xf>
    <xf borderId="0" fillId="0" fontId="1" numFmtId="170" xfId="0" applyFont="1" applyNumberFormat="1"/>
    <xf borderId="0" fillId="0" fontId="1" numFmtId="175" xfId="0" applyFont="1" applyNumberFormat="1"/>
    <xf borderId="0" fillId="0" fontId="15" numFmtId="172" xfId="0" applyFont="1" applyNumberFormat="1"/>
    <xf borderId="0" fillId="0" fontId="1" numFmtId="10" xfId="0" applyFont="1" applyNumberFormat="1"/>
    <xf borderId="0" fillId="0" fontId="20" numFmtId="0" xfId="0" applyAlignment="1" applyFont="1">
      <alignment horizontal="center" shrinkToFit="0" vertical="bottom" wrapText="0"/>
    </xf>
    <xf borderId="0" fillId="0" fontId="21" numFmtId="0" xfId="0" applyAlignment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0" fillId="0" fontId="23" numFmtId="0" xfId="0" applyFont="1"/>
    <xf borderId="38" fillId="0" fontId="20" numFmtId="0" xfId="0" applyAlignment="1" applyBorder="1" applyFont="1">
      <alignment horizontal="center" readingOrder="0" shrinkToFit="0" vertical="bottom" wrapText="0"/>
    </xf>
    <xf borderId="34" fillId="0" fontId="21" numFmtId="0" xfId="0" applyAlignment="1" applyBorder="1" applyFont="1">
      <alignment horizontal="center" readingOrder="0" shrinkToFit="0" vertical="bottom" wrapText="0"/>
    </xf>
    <xf borderId="34" fillId="0" fontId="10" numFmtId="0" xfId="0" applyBorder="1" applyFont="1"/>
    <xf borderId="34" fillId="0" fontId="22" numFmtId="0" xfId="0" applyAlignment="1" applyBorder="1" applyFont="1">
      <alignment horizontal="center" readingOrder="0" shrinkToFit="0" vertical="bottom" wrapText="0"/>
    </xf>
    <xf borderId="9" fillId="0" fontId="20" numFmtId="0" xfId="0" applyAlignment="1" applyBorder="1" applyFont="1">
      <alignment horizontal="center" readingOrder="0" shrinkToFit="0" vertical="bottom" wrapText="0"/>
    </xf>
    <xf borderId="0" fillId="0" fontId="20" numFmtId="3" xfId="0" applyAlignment="1" applyFont="1" applyNumberFormat="1">
      <alignment horizontal="right" readingOrder="0"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horizontal="right" readingOrder="0" shrinkToFit="0" vertical="bottom" wrapText="0"/>
    </xf>
    <xf borderId="0" fillId="0" fontId="20" numFmtId="10" xfId="0" applyAlignment="1" applyFont="1" applyNumberFormat="1">
      <alignment horizontal="right" readingOrder="0" shrinkToFit="0" vertical="bottom" wrapText="0"/>
    </xf>
    <xf borderId="0" fillId="0" fontId="20" numFmtId="10" xfId="0" applyAlignment="1" applyFont="1" applyNumberFormat="1">
      <alignment horizontal="center" readingOrder="0" shrinkToFit="0" vertical="bottom" wrapText="0"/>
    </xf>
    <xf borderId="0" fillId="0" fontId="20" numFmtId="170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horizontal="right" shrinkToFit="0" vertical="bottom" wrapText="0"/>
    </xf>
    <xf borderId="0" fillId="0" fontId="20" numFmtId="4" xfId="0" applyAlignment="1" applyFont="1" applyNumberFormat="1">
      <alignment horizontal="right" readingOrder="0" shrinkToFit="0" vertical="bottom" wrapText="0"/>
    </xf>
    <xf borderId="0" fillId="0" fontId="20" numFmtId="0" xfId="0" applyAlignment="1" applyFont="1">
      <alignment horizontal="right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0" fontId="22" numFmtId="0" xfId="0" applyAlignment="1" applyFont="1">
      <alignment horizontal="right" readingOrder="0" shrinkToFit="0" vertical="bottom" wrapText="0"/>
    </xf>
    <xf borderId="0" fillId="0" fontId="24" numFmtId="10" xfId="0" applyAlignment="1" applyFont="1" applyNumberFormat="1">
      <alignment horizontal="right" readingOrder="0" shrinkToFit="0" vertical="bottom" wrapText="0"/>
    </xf>
    <xf borderId="0" fillId="0" fontId="24" numFmtId="17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backtesting!$C$2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backtesting!$A$3:$A$632</c:f>
            </c:strRef>
          </c:cat>
          <c:val>
            <c:numRef>
              <c:f>backtesting!$C$3:$C$631</c:f>
              <c:numCache/>
            </c:numRef>
          </c:val>
          <c:smooth val="0"/>
        </c:ser>
        <c:ser>
          <c:idx val="1"/>
          <c:order val="1"/>
          <c:tx>
            <c:strRef>
              <c:f>backtesting!$D$2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backtesting!$A$3:$A$632</c:f>
            </c:strRef>
          </c:cat>
          <c:val>
            <c:numRef>
              <c:f>backtesting!$D$3:$D$1000</c:f>
              <c:numCache/>
            </c:numRef>
          </c:val>
          <c:smooth val="0"/>
        </c:ser>
        <c:ser>
          <c:idx val="2"/>
          <c:order val="2"/>
          <c:tx>
            <c:strRef>
              <c:f>backtesting!$E$2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backtesting!$A$3:$A$632</c:f>
            </c:strRef>
          </c:cat>
          <c:val>
            <c:numRef>
              <c:f>backtesting!$E$3:$E$1000</c:f>
              <c:numCache/>
            </c:numRef>
          </c:val>
          <c:smooth val="0"/>
        </c:ser>
        <c:axId val="1704866652"/>
        <c:axId val="1426234046"/>
      </c:lineChart>
      <c:catAx>
        <c:axId val="1704866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234046"/>
      </c:catAx>
      <c:valAx>
        <c:axId val="142623404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8666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Confidence/Level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'EVT VAR'!$L$1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'EVT VAR'!$K$2:$K$35</c:f>
            </c:strRef>
          </c:cat>
          <c:val>
            <c:numRef>
              <c:f>'EVT VAR'!$L$2:$L$35</c:f>
              <c:numCache/>
            </c:numRef>
          </c:val>
          <c:smooth val="0"/>
        </c:ser>
        <c:ser>
          <c:idx val="1"/>
          <c:order val="1"/>
          <c:tx>
            <c:strRef>
              <c:f>'EVT VAR'!$M$1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'EVT VAR'!$K$2:$K$35</c:f>
            </c:strRef>
          </c:cat>
          <c:val>
            <c:numRef>
              <c:f>'EVT VAR'!$M$2:$M$35</c:f>
              <c:numCache/>
            </c:numRef>
          </c:val>
          <c:smooth val="0"/>
        </c:ser>
        <c:axId val="785282002"/>
        <c:axId val="936625538"/>
      </c:lineChart>
      <c:catAx>
        <c:axId val="785282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625538"/>
      </c:catAx>
      <c:valAx>
        <c:axId val="936625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Confidence/Level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5282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714375</xdr:colOff>
      <xdr:row>8</xdr:row>
      <xdr:rowOff>76200</xdr:rowOff>
    </xdr:from>
    <xdr:ext cx="4772025" cy="2543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21</xdr:row>
      <xdr:rowOff>57150</xdr:rowOff>
    </xdr:from>
    <xdr:ext cx="3848100" cy="2381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/>
      <c r="B1" s="1"/>
    </row>
    <row r="2">
      <c r="A2" s="2" t="s">
        <v>0</v>
      </c>
      <c r="B2" s="3" t="str">
        <f>".INX"</f>
        <v>.INX</v>
      </c>
      <c r="C2" s="3" t="s">
        <v>1</v>
      </c>
      <c r="D2" s="3" t="str">
        <f>"daily"</f>
        <v>daily</v>
      </c>
    </row>
    <row r="3">
      <c r="A3" s="4" t="s">
        <v>2</v>
      </c>
      <c r="B3" s="5">
        <f>DATE(2020,1,31)</f>
        <v>43861</v>
      </c>
      <c r="C3" s="3"/>
    </row>
    <row r="4">
      <c r="A4" s="4" t="s">
        <v>3</v>
      </c>
      <c r="B4" s="5">
        <f>DATE(2022,7,31)</f>
        <v>44773</v>
      </c>
      <c r="C4" s="3"/>
      <c r="E4" s="6"/>
    </row>
    <row r="5">
      <c r="F5" s="7" t="s">
        <v>4</v>
      </c>
      <c r="G5" s="7" t="s">
        <v>5</v>
      </c>
      <c r="H5" s="7" t="s">
        <v>6</v>
      </c>
      <c r="I5" s="7" t="s">
        <v>7</v>
      </c>
      <c r="J5" s="7" t="s">
        <v>5</v>
      </c>
      <c r="N5" s="7" t="s">
        <v>7</v>
      </c>
      <c r="R5" s="7" t="s">
        <v>6</v>
      </c>
    </row>
    <row r="6">
      <c r="A6" s="8" t="str">
        <f>IFERROR(__xludf.DUMMYFUNCTION("GOOGLEFINANCE(B2,""CLOSE"",B4,""783"",D2)"),"Date")</f>
        <v>Date</v>
      </c>
      <c r="B6" s="9" t="str">
        <f>IFERROR(__xludf.DUMMYFUNCTION("""COMPUTED_VALUE"""),"Close")</f>
        <v>Close</v>
      </c>
      <c r="C6" s="7" t="s">
        <v>8</v>
      </c>
      <c r="E6" s="10" t="s">
        <v>9</v>
      </c>
      <c r="F6" s="11" t="s">
        <v>10</v>
      </c>
      <c r="G6" s="11" t="s">
        <v>10</v>
      </c>
      <c r="H6" s="11" t="s">
        <v>10</v>
      </c>
      <c r="I6" s="11" t="s">
        <v>10</v>
      </c>
      <c r="J6" s="11" t="s">
        <v>9</v>
      </c>
      <c r="K6" s="11" t="s">
        <v>10</v>
      </c>
      <c r="N6" s="11" t="s">
        <v>9</v>
      </c>
      <c r="O6" s="11" t="s">
        <v>10</v>
      </c>
      <c r="R6" s="11" t="s">
        <v>9</v>
      </c>
      <c r="S6" s="11" t="s">
        <v>10</v>
      </c>
    </row>
    <row r="7">
      <c r="A7" s="12">
        <f>IFERROR(__xludf.DUMMYFUNCTION("""COMPUTED_VALUE"""),44823.66666666667)</f>
        <v>44823.66667</v>
      </c>
      <c r="B7" s="13">
        <f>IFERROR(__xludf.DUMMYFUNCTION("""COMPUTED_VALUE"""),3899.89)</f>
        <v>3899.89</v>
      </c>
      <c r="C7" s="14"/>
      <c r="E7" s="15">
        <v>44773.0</v>
      </c>
      <c r="F7" s="16">
        <v>2.9636</v>
      </c>
      <c r="G7" s="16">
        <v>2.7051</v>
      </c>
      <c r="H7" s="16">
        <v>2.7029</v>
      </c>
      <c r="I7" s="16">
        <v>2.67</v>
      </c>
      <c r="J7" s="17">
        <v>44773.0</v>
      </c>
      <c r="K7" s="16">
        <v>2.7051</v>
      </c>
      <c r="N7" s="17">
        <v>44773.0</v>
      </c>
      <c r="O7" s="16">
        <v>2.67</v>
      </c>
      <c r="R7" s="17">
        <v>44773.0</v>
      </c>
      <c r="S7" s="16">
        <v>2.7029</v>
      </c>
    </row>
    <row r="8">
      <c r="A8" s="12">
        <f>IFERROR(__xludf.DUMMYFUNCTION("""COMPUTED_VALUE"""),44824.66666666667)</f>
        <v>44824.66667</v>
      </c>
      <c r="B8" s="13">
        <f>IFERROR(__xludf.DUMMYFUNCTION("""COMPUTED_VALUE"""),3855.93)</f>
        <v>3855.93</v>
      </c>
      <c r="C8" s="14">
        <f t="shared" ref="C8:C26" si="1">LN(B8/B7)</f>
        <v>-0.01133612455</v>
      </c>
      <c r="E8" s="15">
        <v>44771.0</v>
      </c>
      <c r="F8" s="16">
        <v>2.974</v>
      </c>
      <c r="G8" s="16">
        <v>2.6891</v>
      </c>
      <c r="H8" s="16">
        <v>2.6811</v>
      </c>
      <c r="I8" s="16">
        <v>2.658</v>
      </c>
      <c r="J8" s="17">
        <v>44771.0</v>
      </c>
      <c r="K8" s="16">
        <v>2.6891</v>
      </c>
      <c r="N8" s="17">
        <v>44771.0</v>
      </c>
      <c r="O8" s="16">
        <v>2.658</v>
      </c>
      <c r="R8" s="17">
        <v>44771.0</v>
      </c>
      <c r="S8" s="16">
        <v>2.6811</v>
      </c>
    </row>
    <row r="9">
      <c r="A9" s="12">
        <f>IFERROR(__xludf.DUMMYFUNCTION("""COMPUTED_VALUE"""),44825.66666666667)</f>
        <v>44825.66667</v>
      </c>
      <c r="B9" s="13">
        <f>IFERROR(__xludf.DUMMYFUNCTION("""COMPUTED_VALUE"""),3789.93)</f>
        <v>3789.93</v>
      </c>
      <c r="C9" s="14">
        <f t="shared" si="1"/>
        <v>-0.01726467379</v>
      </c>
      <c r="E9" s="15">
        <v>44770.0</v>
      </c>
      <c r="F9" s="16">
        <v>2.917</v>
      </c>
      <c r="G9" s="16">
        <v>2.7043</v>
      </c>
      <c r="H9" s="16">
        <v>2.6979</v>
      </c>
      <c r="I9" s="16">
        <v>2.671</v>
      </c>
      <c r="J9" s="17">
        <v>44770.0</v>
      </c>
      <c r="K9" s="16">
        <v>2.7043</v>
      </c>
      <c r="N9" s="17">
        <v>44770.0</v>
      </c>
      <c r="O9" s="16">
        <v>2.671</v>
      </c>
      <c r="R9" s="17">
        <v>44770.0</v>
      </c>
      <c r="S9" s="16">
        <v>2.6979</v>
      </c>
    </row>
    <row r="10">
      <c r="A10" s="12">
        <f>IFERROR(__xludf.DUMMYFUNCTION("""COMPUTED_VALUE"""),44826.66666666667)</f>
        <v>44826.66667</v>
      </c>
      <c r="B10" s="13">
        <f>IFERROR(__xludf.DUMMYFUNCTION("""COMPUTED_VALUE"""),3757.99)</f>
        <v>3757.99</v>
      </c>
      <c r="C10" s="14">
        <f t="shared" si="1"/>
        <v>-0.008463309269</v>
      </c>
      <c r="E10" s="15">
        <v>44769.0</v>
      </c>
      <c r="F10" s="16">
        <v>3.001</v>
      </c>
      <c r="G10" s="16">
        <v>2.8395</v>
      </c>
      <c r="H10" s="16">
        <v>2.8361</v>
      </c>
      <c r="I10" s="16">
        <v>2.785</v>
      </c>
      <c r="J10" s="17">
        <v>44769.0</v>
      </c>
      <c r="K10" s="16">
        <v>2.8395</v>
      </c>
      <c r="N10" s="17">
        <v>44769.0</v>
      </c>
      <c r="O10" s="16">
        <v>2.785</v>
      </c>
      <c r="R10" s="17">
        <v>44769.0</v>
      </c>
      <c r="S10" s="16">
        <v>2.8361</v>
      </c>
    </row>
    <row r="11">
      <c r="A11" s="12">
        <f>IFERROR(__xludf.DUMMYFUNCTION("""COMPUTED_VALUE"""),44827.66666666667)</f>
        <v>44827.66667</v>
      </c>
      <c r="B11" s="13">
        <f>IFERROR(__xludf.DUMMYFUNCTION("""COMPUTED_VALUE"""),3693.23)</f>
        <v>3693.23</v>
      </c>
      <c r="C11" s="14">
        <f t="shared" si="1"/>
        <v>-0.01738282608</v>
      </c>
      <c r="E11" s="15">
        <v>44768.0</v>
      </c>
      <c r="F11" s="16">
        <v>3.052</v>
      </c>
      <c r="G11" s="16">
        <v>2.8841</v>
      </c>
      <c r="H11" s="16">
        <v>2.9002</v>
      </c>
      <c r="I11" s="16">
        <v>2.803</v>
      </c>
      <c r="J11" s="17">
        <v>44768.0</v>
      </c>
      <c r="K11" s="16">
        <v>2.8841</v>
      </c>
      <c r="N11" s="17">
        <v>44768.0</v>
      </c>
      <c r="O11" s="16">
        <v>2.803</v>
      </c>
      <c r="R11" s="17">
        <v>44768.0</v>
      </c>
      <c r="S11" s="16">
        <v>2.9002</v>
      </c>
    </row>
    <row r="12">
      <c r="A12" s="12">
        <f>IFERROR(__xludf.DUMMYFUNCTION("""COMPUTED_VALUE"""),44830.66666666667)</f>
        <v>44830.66667</v>
      </c>
      <c r="B12" s="13">
        <f>IFERROR(__xludf.DUMMYFUNCTION("""COMPUTED_VALUE"""),3655.04)</f>
        <v>3655.04</v>
      </c>
      <c r="C12" s="14">
        <f t="shared" si="1"/>
        <v>-0.01039437687</v>
      </c>
      <c r="E12" s="15">
        <v>44767.0</v>
      </c>
      <c r="F12" s="16">
        <v>3.06</v>
      </c>
      <c r="G12" s="16">
        <v>2.8842</v>
      </c>
      <c r="H12" s="16">
        <v>2.8885</v>
      </c>
      <c r="I12" s="16">
        <v>2.807</v>
      </c>
      <c r="J12" s="17">
        <v>44767.0</v>
      </c>
      <c r="K12" s="16">
        <v>2.8842</v>
      </c>
      <c r="N12" s="17">
        <v>44767.0</v>
      </c>
      <c r="O12" s="16">
        <v>2.807</v>
      </c>
      <c r="R12" s="17">
        <v>44767.0</v>
      </c>
      <c r="S12" s="16">
        <v>2.8885</v>
      </c>
    </row>
    <row r="13">
      <c r="A13" s="12">
        <f>IFERROR(__xludf.DUMMYFUNCTION("""COMPUTED_VALUE"""),44831.66666666667)</f>
        <v>44831.66667</v>
      </c>
      <c r="B13" s="13">
        <f>IFERROR(__xludf.DUMMYFUNCTION("""COMPUTED_VALUE"""),3647.29)</f>
        <v>3647.29</v>
      </c>
      <c r="C13" s="14">
        <f t="shared" si="1"/>
        <v>-0.002122610978</v>
      </c>
      <c r="E13" s="15">
        <v>44766.0</v>
      </c>
      <c r="F13" s="16">
        <v>3.0178</v>
      </c>
      <c r="G13" s="16">
        <v>2.872</v>
      </c>
      <c r="H13" s="16">
        <v>2.8819</v>
      </c>
      <c r="I13" s="16">
        <v>2.785</v>
      </c>
      <c r="J13" s="17">
        <v>44766.0</v>
      </c>
      <c r="K13" s="16">
        <v>2.872</v>
      </c>
      <c r="N13" s="17">
        <v>44766.0</v>
      </c>
      <c r="O13" s="16">
        <v>2.785</v>
      </c>
      <c r="R13" s="17">
        <v>44766.0</v>
      </c>
      <c r="S13" s="16">
        <v>2.8819</v>
      </c>
    </row>
    <row r="14">
      <c r="A14" s="12">
        <f>IFERROR(__xludf.DUMMYFUNCTION("""COMPUTED_VALUE"""),44832.66666666667)</f>
        <v>44832.66667</v>
      </c>
      <c r="B14" s="13">
        <f>IFERROR(__xludf.DUMMYFUNCTION("""COMPUTED_VALUE"""),3719.04)</f>
        <v>3719.04</v>
      </c>
      <c r="C14" s="14">
        <f t="shared" si="1"/>
        <v>0.01948114439</v>
      </c>
      <c r="E14" s="15">
        <v>44764.0</v>
      </c>
      <c r="F14" s="16">
        <v>3.018</v>
      </c>
      <c r="G14" s="16">
        <v>2.8375</v>
      </c>
      <c r="H14" s="16">
        <v>2.8481</v>
      </c>
      <c r="I14" s="16">
        <v>2.754</v>
      </c>
      <c r="J14" s="17">
        <v>44764.0</v>
      </c>
      <c r="K14" s="16">
        <v>2.8375</v>
      </c>
      <c r="N14" s="17">
        <v>44764.0</v>
      </c>
      <c r="O14" s="16">
        <v>2.754</v>
      </c>
      <c r="R14" s="17">
        <v>44764.0</v>
      </c>
      <c r="S14" s="16">
        <v>2.8481</v>
      </c>
    </row>
    <row r="15">
      <c r="A15" s="12">
        <f>IFERROR(__xludf.DUMMYFUNCTION("""COMPUTED_VALUE"""),44833.66666666667)</f>
        <v>44833.66667</v>
      </c>
      <c r="B15" s="13">
        <f>IFERROR(__xludf.DUMMYFUNCTION("""COMPUTED_VALUE"""),3640.47)</f>
        <v>3640.47</v>
      </c>
      <c r="C15" s="14">
        <f t="shared" si="1"/>
        <v>-0.02135277627</v>
      </c>
      <c r="E15" s="15">
        <v>44763.0</v>
      </c>
      <c r="F15" s="16">
        <v>3.093</v>
      </c>
      <c r="G15" s="16">
        <v>2.9714</v>
      </c>
      <c r="H15" s="16">
        <v>2.9894</v>
      </c>
      <c r="I15" s="16">
        <v>2.882</v>
      </c>
      <c r="J15" s="17">
        <v>44763.0</v>
      </c>
      <c r="K15" s="16">
        <v>2.9714</v>
      </c>
      <c r="N15" s="17">
        <v>44763.0</v>
      </c>
      <c r="O15" s="16">
        <v>2.882</v>
      </c>
      <c r="R15" s="17">
        <v>44763.0</v>
      </c>
      <c r="S15" s="16">
        <v>2.9894</v>
      </c>
    </row>
    <row r="16">
      <c r="A16" s="12">
        <f>IFERROR(__xludf.DUMMYFUNCTION("""COMPUTED_VALUE"""),44834.66666666667)</f>
        <v>44834.66667</v>
      </c>
      <c r="B16" s="13">
        <f>IFERROR(__xludf.DUMMYFUNCTION("""COMPUTED_VALUE"""),3585.62)</f>
        <v>3585.62</v>
      </c>
      <c r="C16" s="14">
        <f t="shared" si="1"/>
        <v>-0.01518139228</v>
      </c>
      <c r="E16" s="15">
        <v>44762.0</v>
      </c>
      <c r="F16" s="16">
        <v>3.18</v>
      </c>
      <c r="G16" s="16">
        <v>3.1438</v>
      </c>
      <c r="H16" s="16">
        <v>3.1672</v>
      </c>
      <c r="I16" s="16">
        <v>3.03</v>
      </c>
      <c r="J16" s="17">
        <v>44762.0</v>
      </c>
      <c r="K16" s="16">
        <v>3.1438</v>
      </c>
      <c r="N16" s="17">
        <v>44762.0</v>
      </c>
      <c r="O16" s="16">
        <v>3.03</v>
      </c>
      <c r="R16" s="17">
        <v>44762.0</v>
      </c>
      <c r="S16" s="16">
        <v>3.1672</v>
      </c>
    </row>
    <row r="17">
      <c r="A17" s="12">
        <f>IFERROR(__xludf.DUMMYFUNCTION("""COMPUTED_VALUE"""),44837.66666666667)</f>
        <v>44837.66667</v>
      </c>
      <c r="B17" s="13">
        <f>IFERROR(__xludf.DUMMYFUNCTION("""COMPUTED_VALUE"""),3678.43)</f>
        <v>3678.43</v>
      </c>
      <c r="C17" s="14">
        <f t="shared" si="1"/>
        <v>0.0255546288</v>
      </c>
      <c r="E17" s="15">
        <v>44761.0</v>
      </c>
      <c r="F17" s="16">
        <v>3.199</v>
      </c>
      <c r="G17" s="16">
        <v>3.1364</v>
      </c>
      <c r="H17" s="16">
        <v>3.1603</v>
      </c>
      <c r="I17" s="16">
        <v>3.028</v>
      </c>
      <c r="J17" s="17">
        <v>44761.0</v>
      </c>
      <c r="K17" s="16">
        <v>3.1364</v>
      </c>
      <c r="N17" s="17">
        <v>44761.0</v>
      </c>
      <c r="O17" s="16">
        <v>3.028</v>
      </c>
      <c r="R17" s="17">
        <v>44761.0</v>
      </c>
      <c r="S17" s="16">
        <v>3.1603</v>
      </c>
    </row>
    <row r="18">
      <c r="A18" s="12">
        <f>IFERROR(__xludf.DUMMYFUNCTION("""COMPUTED_VALUE"""),44838.66666666667)</f>
        <v>44838.66667</v>
      </c>
      <c r="B18" s="13">
        <f>IFERROR(__xludf.DUMMYFUNCTION("""COMPUTED_VALUE"""),3790.93)</f>
        <v>3790.93</v>
      </c>
      <c r="C18" s="14">
        <f t="shared" si="1"/>
        <v>0.03012534087</v>
      </c>
      <c r="E18" s="15">
        <v>44760.0</v>
      </c>
      <c r="F18" s="16">
        <v>3.128</v>
      </c>
      <c r="G18" s="16">
        <v>3.0888</v>
      </c>
      <c r="H18" s="16">
        <v>3.1039</v>
      </c>
      <c r="I18" s="16">
        <v>2.989</v>
      </c>
      <c r="J18" s="17">
        <v>44760.0</v>
      </c>
      <c r="K18" s="16">
        <v>3.0888</v>
      </c>
      <c r="N18" s="17">
        <v>44760.0</v>
      </c>
      <c r="O18" s="16">
        <v>2.989</v>
      </c>
      <c r="R18" s="17">
        <v>44760.0</v>
      </c>
      <c r="S18" s="16">
        <v>3.1039</v>
      </c>
    </row>
    <row r="19">
      <c r="A19" s="12">
        <f>IFERROR(__xludf.DUMMYFUNCTION("""COMPUTED_VALUE"""),44839.66666666667)</f>
        <v>44839.66667</v>
      </c>
      <c r="B19" s="13">
        <f>IFERROR(__xludf.DUMMYFUNCTION("""COMPUTED_VALUE"""),3783.28)</f>
        <v>3783.28</v>
      </c>
      <c r="C19" s="14">
        <f t="shared" si="1"/>
        <v>-0.002020013335</v>
      </c>
      <c r="E19" s="15">
        <v>44759.0</v>
      </c>
      <c r="F19" s="16">
        <v>3.1066</v>
      </c>
      <c r="G19" s="16">
        <v>3.029</v>
      </c>
      <c r="H19" s="16">
        <v>3.0477</v>
      </c>
      <c r="I19" s="16">
        <v>2.928</v>
      </c>
      <c r="J19" s="17">
        <v>44759.0</v>
      </c>
      <c r="K19" s="16">
        <v>3.029</v>
      </c>
      <c r="N19" s="17">
        <v>44759.0</v>
      </c>
      <c r="O19" s="16">
        <v>2.928</v>
      </c>
      <c r="R19" s="17">
        <v>44759.0</v>
      </c>
      <c r="S19" s="16">
        <v>3.0477</v>
      </c>
    </row>
    <row r="20">
      <c r="A20" s="12">
        <f>IFERROR(__xludf.DUMMYFUNCTION("""COMPUTED_VALUE"""),44840.66666666667)</f>
        <v>44840.66667</v>
      </c>
      <c r="B20" s="13">
        <f>IFERROR(__xludf.DUMMYFUNCTION("""COMPUTED_VALUE"""),3744.52)</f>
        <v>3744.52</v>
      </c>
      <c r="C20" s="14">
        <f t="shared" si="1"/>
        <v>-0.01029792038</v>
      </c>
      <c r="E20" s="15">
        <v>44757.0</v>
      </c>
      <c r="F20" s="16">
        <v>3.091</v>
      </c>
      <c r="G20" s="16">
        <v>3.029</v>
      </c>
      <c r="H20" s="16">
        <v>3.0477</v>
      </c>
      <c r="I20" s="16">
        <v>2.928</v>
      </c>
      <c r="J20" s="17">
        <v>44757.0</v>
      </c>
      <c r="K20" s="16">
        <v>3.029</v>
      </c>
      <c r="N20" s="17">
        <v>44757.0</v>
      </c>
      <c r="O20" s="16">
        <v>2.928</v>
      </c>
      <c r="R20" s="17">
        <v>44757.0</v>
      </c>
      <c r="S20" s="16">
        <v>3.0477</v>
      </c>
    </row>
    <row r="21">
      <c r="A21" s="12">
        <f>IFERROR(__xludf.DUMMYFUNCTION("""COMPUTED_VALUE"""),44841.66666666667)</f>
        <v>44841.66667</v>
      </c>
      <c r="B21" s="13">
        <f>IFERROR(__xludf.DUMMYFUNCTION("""COMPUTED_VALUE"""),3639.66)</f>
        <v>3639.66</v>
      </c>
      <c r="C21" s="14">
        <f t="shared" si="1"/>
        <v>-0.02840316717</v>
      </c>
      <c r="E21" s="15">
        <v>44756.0</v>
      </c>
      <c r="F21" s="16">
        <v>3.171</v>
      </c>
      <c r="G21" s="16">
        <v>3.0491</v>
      </c>
      <c r="H21" s="16">
        <v>3.0634</v>
      </c>
      <c r="I21" s="16">
        <v>2.958</v>
      </c>
      <c r="J21" s="17">
        <v>44756.0</v>
      </c>
      <c r="K21" s="16">
        <v>3.0491</v>
      </c>
      <c r="N21" s="17">
        <v>44756.0</v>
      </c>
      <c r="O21" s="16">
        <v>2.958</v>
      </c>
      <c r="R21" s="17">
        <v>44756.0</v>
      </c>
      <c r="S21" s="16">
        <v>3.0634</v>
      </c>
    </row>
    <row r="22">
      <c r="A22" s="12">
        <f>IFERROR(__xludf.DUMMYFUNCTION("""COMPUTED_VALUE"""),44844.66666666667)</f>
        <v>44844.66667</v>
      </c>
      <c r="B22" s="13">
        <f>IFERROR(__xludf.DUMMYFUNCTION("""COMPUTED_VALUE"""),3612.39)</f>
        <v>3612.39</v>
      </c>
      <c r="C22" s="14">
        <f t="shared" si="1"/>
        <v>-0.007520667545</v>
      </c>
      <c r="E22" s="15">
        <v>44755.0</v>
      </c>
      <c r="F22" s="16">
        <v>3.211</v>
      </c>
      <c r="G22" s="16">
        <v>3.0169</v>
      </c>
      <c r="H22" s="16">
        <v>3.0278</v>
      </c>
      <c r="I22" s="16">
        <v>2.935</v>
      </c>
      <c r="J22" s="17">
        <v>44755.0</v>
      </c>
      <c r="K22" s="16">
        <v>3.0169</v>
      </c>
      <c r="N22" s="17">
        <v>44755.0</v>
      </c>
      <c r="O22" s="16">
        <v>2.935</v>
      </c>
      <c r="R22" s="17">
        <v>44755.0</v>
      </c>
      <c r="S22" s="16">
        <v>3.0278</v>
      </c>
    </row>
    <row r="23">
      <c r="A23" s="12">
        <f>IFERROR(__xludf.DUMMYFUNCTION("""COMPUTED_VALUE"""),44845.66666666667)</f>
        <v>44845.66667</v>
      </c>
      <c r="B23" s="13">
        <f>IFERROR(__xludf.DUMMYFUNCTION("""COMPUTED_VALUE"""),3588.84)</f>
        <v>3588.84</v>
      </c>
      <c r="C23" s="14">
        <f t="shared" si="1"/>
        <v>-0.006540572639</v>
      </c>
      <c r="E23" s="15">
        <v>44754.0</v>
      </c>
      <c r="F23" s="16">
        <v>2.999</v>
      </c>
      <c r="G23" s="16">
        <v>3.0344</v>
      </c>
      <c r="H23" s="16">
        <v>3.0195</v>
      </c>
      <c r="I23" s="16">
        <v>2.971</v>
      </c>
      <c r="J23" s="17">
        <v>44754.0</v>
      </c>
      <c r="K23" s="16">
        <v>3.0344</v>
      </c>
      <c r="N23" s="17">
        <v>44754.0</v>
      </c>
      <c r="O23" s="16">
        <v>2.971</v>
      </c>
      <c r="R23" s="17">
        <v>44754.0</v>
      </c>
      <c r="S23" s="16">
        <v>3.0195</v>
      </c>
    </row>
    <row r="24">
      <c r="A24" s="12">
        <f>IFERROR(__xludf.DUMMYFUNCTION("""COMPUTED_VALUE"""),44846.66666666667)</f>
        <v>44846.66667</v>
      </c>
      <c r="B24" s="13">
        <f>IFERROR(__xludf.DUMMYFUNCTION("""COMPUTED_VALUE"""),3577.03)</f>
        <v>3577.03</v>
      </c>
      <c r="C24" s="14">
        <f t="shared" si="1"/>
        <v>-0.00329618335</v>
      </c>
      <c r="E24" s="15">
        <v>44753.0</v>
      </c>
      <c r="F24" s="16">
        <v>2.994</v>
      </c>
      <c r="G24" s="16">
        <v>3.0693</v>
      </c>
      <c r="H24" s="16">
        <v>3.0535</v>
      </c>
      <c r="I24" s="16">
        <v>2.993</v>
      </c>
      <c r="J24" s="17">
        <v>44753.0</v>
      </c>
      <c r="K24" s="16">
        <v>3.0693</v>
      </c>
      <c r="N24" s="17">
        <v>44753.0</v>
      </c>
      <c r="O24" s="16">
        <v>2.993</v>
      </c>
      <c r="R24" s="17">
        <v>44753.0</v>
      </c>
      <c r="S24" s="16">
        <v>3.0535</v>
      </c>
    </row>
    <row r="25">
      <c r="A25" s="12">
        <f>IFERROR(__xludf.DUMMYFUNCTION("""COMPUTED_VALUE"""),44847.66666666667)</f>
        <v>44847.66667</v>
      </c>
      <c r="B25" s="13">
        <f>IFERROR(__xludf.DUMMYFUNCTION("""COMPUTED_VALUE"""),3669.91)</f>
        <v>3669.91</v>
      </c>
      <c r="C25" s="14">
        <f t="shared" si="1"/>
        <v>0.02563429145</v>
      </c>
      <c r="E25" s="15">
        <v>44752.0</v>
      </c>
      <c r="F25" s="16">
        <v>2.9228</v>
      </c>
      <c r="G25" s="16">
        <v>3.1694</v>
      </c>
      <c r="H25" s="16">
        <v>3.1438</v>
      </c>
      <c r="I25" s="16">
        <v>3.097</v>
      </c>
      <c r="J25" s="17">
        <v>44752.0</v>
      </c>
      <c r="K25" s="16">
        <v>3.1694</v>
      </c>
      <c r="N25" s="17">
        <v>44752.0</v>
      </c>
      <c r="O25" s="16">
        <v>3.097</v>
      </c>
      <c r="R25" s="17">
        <v>44752.0</v>
      </c>
      <c r="S25" s="16">
        <v>3.1438</v>
      </c>
    </row>
    <row r="26">
      <c r="A26" s="12">
        <f>IFERROR(__xludf.DUMMYFUNCTION("""COMPUTED_VALUE"""),44848.66666666667)</f>
        <v>44848.66667</v>
      </c>
      <c r="B26" s="13">
        <f>IFERROR(__xludf.DUMMYFUNCTION("""COMPUTED_VALUE"""),3583.07)</f>
        <v>3583.07</v>
      </c>
      <c r="C26" s="14">
        <f t="shared" si="1"/>
        <v>-0.02394716377</v>
      </c>
      <c r="E26" s="15">
        <v>44750.0</v>
      </c>
      <c r="F26" s="16">
        <v>2.944</v>
      </c>
      <c r="G26" s="16">
        <v>3.1493</v>
      </c>
      <c r="H26" s="16">
        <v>3.1217</v>
      </c>
      <c r="I26" s="16">
        <v>3.08</v>
      </c>
      <c r="J26" s="18">
        <v>44750.0</v>
      </c>
      <c r="K26" s="16">
        <v>3.1493</v>
      </c>
      <c r="N26" s="18">
        <v>44750.0</v>
      </c>
      <c r="O26" s="16">
        <v>3.08</v>
      </c>
      <c r="R26" s="18">
        <v>44750.0</v>
      </c>
      <c r="S26" s="16">
        <v>3.1217</v>
      </c>
    </row>
    <row r="27">
      <c r="A27" s="12"/>
      <c r="C27" s="14"/>
      <c r="E27" s="15">
        <v>44749.0</v>
      </c>
      <c r="F27" s="16">
        <v>2.865</v>
      </c>
      <c r="G27" s="16">
        <v>3.0696</v>
      </c>
      <c r="H27" s="16">
        <v>3.0387</v>
      </c>
      <c r="I27" s="16">
        <v>3.0</v>
      </c>
      <c r="J27" s="18">
        <v>44749.0</v>
      </c>
      <c r="K27" s="16">
        <v>3.0696</v>
      </c>
      <c r="N27" s="18">
        <v>44749.0</v>
      </c>
      <c r="O27" s="16">
        <v>3.0</v>
      </c>
      <c r="R27" s="18">
        <v>44749.0</v>
      </c>
      <c r="S27" s="16">
        <v>3.0387</v>
      </c>
    </row>
    <row r="28">
      <c r="A28" s="12"/>
      <c r="C28" s="14"/>
      <c r="E28" s="15">
        <v>44748.0</v>
      </c>
      <c r="F28" s="16">
        <v>2.789</v>
      </c>
      <c r="G28" s="16">
        <v>3.0002</v>
      </c>
      <c r="H28" s="16">
        <v>2.9797</v>
      </c>
      <c r="I28" s="16">
        <v>2.934</v>
      </c>
      <c r="J28" s="18">
        <v>44748.0</v>
      </c>
      <c r="K28" s="16">
        <v>3.0002</v>
      </c>
      <c r="N28" s="18">
        <v>44748.0</v>
      </c>
      <c r="O28" s="16">
        <v>2.934</v>
      </c>
      <c r="R28" s="18">
        <v>44748.0</v>
      </c>
      <c r="S28" s="16">
        <v>2.9797</v>
      </c>
    </row>
    <row r="29">
      <c r="A29" s="12"/>
      <c r="C29" s="14"/>
      <c r="E29" s="15">
        <v>44747.0</v>
      </c>
      <c r="F29" s="16">
        <v>2.752</v>
      </c>
      <c r="G29" s="16">
        <v>2.8673</v>
      </c>
      <c r="H29" s="16">
        <v>2.8236</v>
      </c>
      <c r="I29" s="16">
        <v>2.818</v>
      </c>
      <c r="J29" s="18">
        <v>44747.0</v>
      </c>
      <c r="K29" s="16">
        <v>2.8673</v>
      </c>
      <c r="N29" s="18">
        <v>44747.0</v>
      </c>
      <c r="O29" s="16">
        <v>2.818</v>
      </c>
      <c r="R29" s="18">
        <v>44747.0</v>
      </c>
      <c r="S29" s="16">
        <v>2.8236</v>
      </c>
    </row>
    <row r="30">
      <c r="A30" s="12"/>
      <c r="C30" s="14"/>
      <c r="E30" s="15">
        <v>44746.0</v>
      </c>
      <c r="F30" s="16">
        <v>2.7787</v>
      </c>
      <c r="G30" s="16">
        <v>2.9633</v>
      </c>
      <c r="H30" s="16">
        <v>2.916</v>
      </c>
      <c r="I30" s="16">
        <v>2.932</v>
      </c>
      <c r="J30" s="18">
        <v>44746.0</v>
      </c>
      <c r="K30" s="16">
        <v>2.9633</v>
      </c>
      <c r="N30" s="18">
        <v>44746.0</v>
      </c>
      <c r="O30" s="16">
        <v>2.932</v>
      </c>
      <c r="R30" s="18">
        <v>44746.0</v>
      </c>
      <c r="S30" s="16">
        <v>2.916</v>
      </c>
    </row>
    <row r="31">
      <c r="A31" s="12"/>
      <c r="C31" s="14"/>
      <c r="E31" s="15">
        <v>44743.0</v>
      </c>
      <c r="F31" s="16">
        <v>2.718</v>
      </c>
      <c r="G31" s="16">
        <v>2.9301</v>
      </c>
      <c r="H31" s="16">
        <v>2.8842</v>
      </c>
      <c r="I31" s="16">
        <v>2.889</v>
      </c>
      <c r="J31" s="18">
        <v>44743.0</v>
      </c>
      <c r="K31" s="16">
        <v>2.9301</v>
      </c>
      <c r="N31" s="18">
        <v>44743.0</v>
      </c>
      <c r="O31" s="16">
        <v>2.889</v>
      </c>
      <c r="R31" s="18">
        <v>44743.0</v>
      </c>
      <c r="S31" s="16">
        <v>2.8842</v>
      </c>
    </row>
    <row r="32">
      <c r="A32" s="12"/>
      <c r="C32" s="14"/>
      <c r="E32" s="15">
        <v>44742.0</v>
      </c>
      <c r="F32" s="16">
        <v>2.79</v>
      </c>
      <c r="G32" s="16">
        <v>3.0726</v>
      </c>
      <c r="H32" s="16">
        <v>3.0429</v>
      </c>
      <c r="I32" s="16">
        <v>3.017</v>
      </c>
      <c r="J32" s="17">
        <v>44742.0</v>
      </c>
      <c r="K32" s="16">
        <v>3.0726</v>
      </c>
      <c r="N32" s="17">
        <v>44742.0</v>
      </c>
      <c r="O32" s="16">
        <v>3.017</v>
      </c>
      <c r="R32" s="17">
        <v>44742.0</v>
      </c>
      <c r="S32" s="16">
        <v>3.0429</v>
      </c>
    </row>
    <row r="33">
      <c r="A33" s="12"/>
      <c r="C33" s="14"/>
      <c r="E33" s="15">
        <v>44741.0</v>
      </c>
      <c r="F33" s="16">
        <v>2.848</v>
      </c>
      <c r="G33" s="16">
        <v>3.1598</v>
      </c>
      <c r="H33" s="16">
        <v>3.1395</v>
      </c>
      <c r="I33" s="16">
        <v>3.087</v>
      </c>
      <c r="J33" s="17">
        <v>44741.0</v>
      </c>
      <c r="K33" s="16">
        <v>3.1598</v>
      </c>
      <c r="N33" s="17">
        <v>44741.0</v>
      </c>
      <c r="O33" s="16">
        <v>3.087</v>
      </c>
      <c r="R33" s="17">
        <v>44741.0</v>
      </c>
      <c r="S33" s="16">
        <v>3.1395</v>
      </c>
    </row>
    <row r="34">
      <c r="A34" s="12"/>
      <c r="C34" s="14"/>
      <c r="E34" s="15">
        <v>44740.0</v>
      </c>
      <c r="F34" s="16">
        <v>2.877</v>
      </c>
      <c r="G34" s="16">
        <v>3.2526</v>
      </c>
      <c r="H34" s="16">
        <v>3.2347</v>
      </c>
      <c r="I34" s="16">
        <v>3.177</v>
      </c>
      <c r="J34" s="17">
        <v>44740.0</v>
      </c>
      <c r="K34" s="16">
        <v>3.2526</v>
      </c>
      <c r="N34" s="17">
        <v>44740.0</v>
      </c>
      <c r="O34" s="16">
        <v>3.177</v>
      </c>
      <c r="R34" s="17">
        <v>44740.0</v>
      </c>
      <c r="S34" s="16">
        <v>3.2347</v>
      </c>
    </row>
    <row r="35">
      <c r="A35" s="12"/>
      <c r="C35" s="14"/>
      <c r="E35" s="15">
        <v>44739.0</v>
      </c>
      <c r="F35" s="16">
        <v>2.875</v>
      </c>
      <c r="G35" s="16">
        <v>3.2705</v>
      </c>
      <c r="H35" s="16">
        <v>3.2598</v>
      </c>
      <c r="I35" s="16">
        <v>3.202</v>
      </c>
      <c r="J35" s="17">
        <v>44739.0</v>
      </c>
      <c r="K35" s="16">
        <v>3.2705</v>
      </c>
      <c r="N35" s="17">
        <v>44739.0</v>
      </c>
      <c r="O35" s="16">
        <v>3.202</v>
      </c>
      <c r="R35" s="17">
        <v>44739.0</v>
      </c>
      <c r="S35" s="16">
        <v>3.2598</v>
      </c>
    </row>
    <row r="36">
      <c r="A36" s="12"/>
      <c r="C36" s="14"/>
      <c r="E36" s="15">
        <v>44738.0</v>
      </c>
      <c r="F36" s="16">
        <v>2.8327</v>
      </c>
      <c r="G36" s="16">
        <v>3.2007</v>
      </c>
      <c r="H36" s="16">
        <v>3.1857</v>
      </c>
      <c r="I36" s="16">
        <v>3.134</v>
      </c>
      <c r="J36" s="17">
        <v>44738.0</v>
      </c>
      <c r="K36" s="16">
        <v>3.2007</v>
      </c>
      <c r="N36" s="17">
        <v>44738.0</v>
      </c>
      <c r="O36" s="16">
        <v>3.134</v>
      </c>
      <c r="R36" s="17">
        <v>44738.0</v>
      </c>
      <c r="S36" s="16">
        <v>3.1857</v>
      </c>
    </row>
    <row r="37">
      <c r="A37" s="12"/>
      <c r="C37" s="14"/>
      <c r="E37" s="15">
        <v>44736.0</v>
      </c>
      <c r="F37" s="16">
        <v>2.83</v>
      </c>
      <c r="G37" s="16">
        <v>3.2033</v>
      </c>
      <c r="H37" s="16">
        <v>3.1875</v>
      </c>
      <c r="I37" s="16">
        <v>3.138</v>
      </c>
      <c r="J37" s="17">
        <v>44736.0</v>
      </c>
      <c r="K37" s="16">
        <v>3.2033</v>
      </c>
      <c r="N37" s="17">
        <v>44736.0</v>
      </c>
      <c r="O37" s="16">
        <v>3.138</v>
      </c>
      <c r="R37" s="17">
        <v>44736.0</v>
      </c>
      <c r="S37" s="16">
        <v>3.1875</v>
      </c>
    </row>
    <row r="38">
      <c r="A38" s="12"/>
      <c r="C38" s="14"/>
      <c r="E38" s="15">
        <v>44735.0</v>
      </c>
      <c r="F38" s="16">
        <v>2.765</v>
      </c>
      <c r="G38" s="16">
        <v>3.1566</v>
      </c>
      <c r="H38" s="16">
        <v>3.1412</v>
      </c>
      <c r="I38" s="16">
        <v>3.089</v>
      </c>
      <c r="J38" s="17">
        <v>44735.0</v>
      </c>
      <c r="K38" s="16">
        <v>3.1566</v>
      </c>
      <c r="N38" s="17">
        <v>44735.0</v>
      </c>
      <c r="O38" s="16">
        <v>3.089</v>
      </c>
      <c r="R38" s="17">
        <v>44735.0</v>
      </c>
      <c r="S38" s="16">
        <v>3.1412</v>
      </c>
    </row>
    <row r="39">
      <c r="A39" s="12"/>
      <c r="C39" s="14"/>
      <c r="E39" s="15">
        <v>44734.0</v>
      </c>
      <c r="F39" s="16">
        <v>2.794</v>
      </c>
      <c r="G39" s="16">
        <v>3.2438</v>
      </c>
      <c r="H39" s="16">
        <v>3.2336</v>
      </c>
      <c r="I39" s="16">
        <v>3.16</v>
      </c>
      <c r="J39" s="17">
        <v>44734.0</v>
      </c>
      <c r="K39" s="16">
        <v>3.2438</v>
      </c>
      <c r="N39" s="17">
        <v>44734.0</v>
      </c>
      <c r="O39" s="16">
        <v>3.16</v>
      </c>
      <c r="R39" s="17">
        <v>44734.0</v>
      </c>
      <c r="S39" s="16">
        <v>3.2336</v>
      </c>
    </row>
    <row r="40">
      <c r="A40" s="12"/>
      <c r="C40" s="14"/>
      <c r="E40" s="15">
        <v>44733.0</v>
      </c>
      <c r="F40" s="16">
        <v>2.923</v>
      </c>
      <c r="G40" s="16">
        <v>3.3705</v>
      </c>
      <c r="H40" s="16">
        <v>3.3651</v>
      </c>
      <c r="I40" s="16">
        <v>3.279</v>
      </c>
      <c r="J40" s="17">
        <v>44733.0</v>
      </c>
      <c r="K40" s="16">
        <v>3.3705</v>
      </c>
      <c r="N40" s="17">
        <v>44733.0</v>
      </c>
      <c r="O40" s="16">
        <v>3.279</v>
      </c>
      <c r="R40" s="17">
        <v>44733.0</v>
      </c>
      <c r="S40" s="16">
        <v>3.3651</v>
      </c>
    </row>
    <row r="41">
      <c r="A41" s="12"/>
      <c r="C41" s="14"/>
      <c r="E41" s="15">
        <v>44732.0</v>
      </c>
      <c r="F41" s="16">
        <v>2.8733</v>
      </c>
      <c r="G41" s="16">
        <v>3.3755</v>
      </c>
      <c r="H41" s="16">
        <v>3.3894</v>
      </c>
      <c r="I41" s="16">
        <v>3.277</v>
      </c>
      <c r="J41" s="17">
        <v>44732.0</v>
      </c>
      <c r="K41" s="16">
        <v>3.3755</v>
      </c>
      <c r="N41" s="17">
        <v>44732.0</v>
      </c>
      <c r="O41" s="16">
        <v>3.277</v>
      </c>
      <c r="R41" s="17">
        <v>44732.0</v>
      </c>
      <c r="S41" s="16">
        <v>3.3894</v>
      </c>
    </row>
    <row r="42">
      <c r="A42" s="12"/>
      <c r="C42" s="14"/>
      <c r="E42" s="15">
        <v>44729.0</v>
      </c>
      <c r="F42" s="16">
        <v>2.857</v>
      </c>
      <c r="G42" s="16">
        <v>3.3314</v>
      </c>
      <c r="H42" s="16">
        <v>3.3436</v>
      </c>
      <c r="I42" s="16">
        <v>3.231</v>
      </c>
      <c r="J42" s="17">
        <v>44729.0</v>
      </c>
      <c r="K42" s="16">
        <v>3.3314</v>
      </c>
      <c r="N42" s="17">
        <v>44729.0</v>
      </c>
      <c r="O42" s="16">
        <v>3.231</v>
      </c>
      <c r="R42" s="17">
        <v>44729.0</v>
      </c>
      <c r="S42" s="16">
        <v>3.3436</v>
      </c>
    </row>
    <row r="43">
      <c r="A43" s="12"/>
      <c r="C43" s="14"/>
      <c r="E43" s="15">
        <v>44728.0</v>
      </c>
      <c r="F43" s="16">
        <v>2.885</v>
      </c>
      <c r="G43" s="16">
        <v>3.2814</v>
      </c>
      <c r="H43" s="16">
        <v>3.286</v>
      </c>
      <c r="I43" s="16">
        <v>3.195</v>
      </c>
      <c r="J43" s="17">
        <v>44728.0</v>
      </c>
      <c r="K43" s="16">
        <v>3.2814</v>
      </c>
      <c r="N43" s="17">
        <v>44728.0</v>
      </c>
      <c r="O43" s="16">
        <v>3.195</v>
      </c>
      <c r="R43" s="17">
        <v>44728.0</v>
      </c>
      <c r="S43" s="16">
        <v>3.286</v>
      </c>
    </row>
    <row r="44">
      <c r="A44" s="12"/>
      <c r="C44" s="14"/>
      <c r="E44" s="15">
        <v>44727.0</v>
      </c>
      <c r="F44" s="16">
        <v>2.964</v>
      </c>
      <c r="G44" s="16">
        <v>3.377</v>
      </c>
      <c r="H44" s="16">
        <v>3.3734</v>
      </c>
      <c r="I44" s="16">
        <v>3.292</v>
      </c>
      <c r="J44" s="17">
        <v>44727.0</v>
      </c>
      <c r="K44" s="16">
        <v>3.377</v>
      </c>
      <c r="N44" s="17">
        <v>44727.0</v>
      </c>
      <c r="O44" s="16">
        <v>3.292</v>
      </c>
      <c r="R44" s="17">
        <v>44727.0</v>
      </c>
      <c r="S44" s="16">
        <v>3.3734</v>
      </c>
    </row>
    <row r="45">
      <c r="A45" s="12"/>
      <c r="C45" s="14"/>
      <c r="E45" s="15">
        <v>44726.0</v>
      </c>
      <c r="F45" s="16">
        <v>3.052</v>
      </c>
      <c r="G45" s="16">
        <v>3.5834</v>
      </c>
      <c r="H45" s="16">
        <v>3.6013</v>
      </c>
      <c r="I45" s="16">
        <v>3.479</v>
      </c>
      <c r="J45" s="17">
        <v>44726.0</v>
      </c>
      <c r="K45" s="16">
        <v>3.5834</v>
      </c>
      <c r="N45" s="17">
        <v>44726.0</v>
      </c>
      <c r="O45" s="16">
        <v>3.479</v>
      </c>
      <c r="R45" s="17">
        <v>44726.0</v>
      </c>
      <c r="S45" s="16">
        <v>3.6013</v>
      </c>
    </row>
    <row r="46">
      <c r="A46" s="12"/>
      <c r="C46" s="14"/>
      <c r="E46" s="15">
        <v>44725.0</v>
      </c>
      <c r="F46" s="16">
        <v>2.799</v>
      </c>
      <c r="G46" s="16">
        <v>3.452</v>
      </c>
      <c r="H46" s="16">
        <v>3.482</v>
      </c>
      <c r="I46" s="16">
        <v>3.362</v>
      </c>
      <c r="J46" s="17">
        <v>44725.0</v>
      </c>
      <c r="K46" s="16">
        <v>3.452</v>
      </c>
      <c r="N46" s="17">
        <v>44725.0</v>
      </c>
      <c r="O46" s="16">
        <v>3.362</v>
      </c>
      <c r="R46" s="17">
        <v>44725.0</v>
      </c>
      <c r="S46" s="16">
        <v>3.482</v>
      </c>
    </row>
    <row r="47">
      <c r="A47" s="12"/>
      <c r="C47" s="14"/>
      <c r="E47" s="15">
        <v>44724.0</v>
      </c>
      <c r="F47" s="16">
        <v>2.5332</v>
      </c>
      <c r="G47" s="16">
        <v>3.2704</v>
      </c>
      <c r="H47" s="16">
        <v>3.3074</v>
      </c>
      <c r="I47" s="16">
        <v>3.174</v>
      </c>
      <c r="J47" s="17">
        <v>44724.0</v>
      </c>
      <c r="K47" s="16">
        <v>3.2704</v>
      </c>
      <c r="N47" s="17">
        <v>44724.0</v>
      </c>
      <c r="O47" s="16">
        <v>3.174</v>
      </c>
      <c r="R47" s="17">
        <v>44724.0</v>
      </c>
      <c r="S47" s="16">
        <v>3.3074</v>
      </c>
    </row>
    <row r="48">
      <c r="A48" s="12"/>
      <c r="C48" s="14"/>
      <c r="E48" s="15">
        <v>44722.0</v>
      </c>
      <c r="F48" s="16">
        <v>2.507</v>
      </c>
      <c r="G48" s="16">
        <v>3.2473</v>
      </c>
      <c r="H48" s="16">
        <v>3.2637</v>
      </c>
      <c r="I48" s="16">
        <v>3.165</v>
      </c>
      <c r="J48" s="17">
        <v>44722.0</v>
      </c>
      <c r="K48" s="16">
        <v>3.2473</v>
      </c>
      <c r="N48" s="17">
        <v>44722.0</v>
      </c>
      <c r="O48" s="16">
        <v>3.165</v>
      </c>
      <c r="R48" s="17">
        <v>44722.0</v>
      </c>
      <c r="S48" s="16">
        <v>3.2637</v>
      </c>
    </row>
    <row r="49">
      <c r="A49" s="12"/>
      <c r="C49" s="14"/>
      <c r="E49" s="15">
        <v>44721.0</v>
      </c>
      <c r="F49" s="16">
        <v>2.3</v>
      </c>
      <c r="G49" s="16">
        <v>3.091</v>
      </c>
      <c r="H49" s="16">
        <v>3.0702</v>
      </c>
      <c r="I49" s="16">
        <v>3.046</v>
      </c>
      <c r="J49" s="18">
        <v>44721.0</v>
      </c>
      <c r="K49" s="16">
        <v>3.091</v>
      </c>
      <c r="N49" s="18">
        <v>44721.0</v>
      </c>
      <c r="O49" s="16">
        <v>3.046</v>
      </c>
      <c r="R49" s="18">
        <v>44721.0</v>
      </c>
      <c r="S49" s="16">
        <v>3.0702</v>
      </c>
    </row>
    <row r="50">
      <c r="A50" s="12"/>
      <c r="C50" s="14"/>
      <c r="E50" s="15">
        <v>44720.0</v>
      </c>
      <c r="F50" s="16">
        <v>2.245</v>
      </c>
      <c r="G50" s="16">
        <v>3.0656</v>
      </c>
      <c r="H50" s="16">
        <v>3.0355</v>
      </c>
      <c r="I50" s="16">
        <v>3.027</v>
      </c>
      <c r="J50" s="18">
        <v>44720.0</v>
      </c>
      <c r="K50" s="16">
        <v>3.0656</v>
      </c>
      <c r="N50" s="18">
        <v>44720.0</v>
      </c>
      <c r="O50" s="16">
        <v>3.027</v>
      </c>
      <c r="R50" s="18">
        <v>44720.0</v>
      </c>
      <c r="S50" s="16">
        <v>3.0355</v>
      </c>
    </row>
    <row r="51">
      <c r="A51" s="12"/>
      <c r="C51" s="14"/>
      <c r="E51" s="15">
        <v>44719.0</v>
      </c>
      <c r="F51" s="16">
        <v>2.206</v>
      </c>
      <c r="G51" s="16">
        <v>3.0199</v>
      </c>
      <c r="H51" s="16">
        <v>2.9906</v>
      </c>
      <c r="I51" s="16">
        <v>2.979</v>
      </c>
      <c r="J51" s="18">
        <v>44719.0</v>
      </c>
      <c r="K51" s="16">
        <v>3.0199</v>
      </c>
      <c r="N51" s="18">
        <v>44719.0</v>
      </c>
      <c r="O51" s="16">
        <v>2.979</v>
      </c>
      <c r="R51" s="18">
        <v>44719.0</v>
      </c>
      <c r="S51" s="16">
        <v>2.9906</v>
      </c>
    </row>
    <row r="52">
      <c r="A52" s="12"/>
      <c r="C52" s="14"/>
      <c r="E52" s="15">
        <v>44718.0</v>
      </c>
      <c r="F52" s="16">
        <v>2.196</v>
      </c>
      <c r="G52" s="16">
        <v>3.0768</v>
      </c>
      <c r="H52" s="16">
        <v>3.0368</v>
      </c>
      <c r="I52" s="16">
        <v>3.04</v>
      </c>
      <c r="J52" s="18">
        <v>44718.0</v>
      </c>
      <c r="K52" s="16">
        <v>3.0768</v>
      </c>
      <c r="N52" s="18">
        <v>44718.0</v>
      </c>
      <c r="O52" s="16">
        <v>3.04</v>
      </c>
      <c r="R52" s="18">
        <v>44718.0</v>
      </c>
      <c r="S52" s="16">
        <v>3.0368</v>
      </c>
    </row>
    <row r="53">
      <c r="A53" s="12"/>
      <c r="C53" s="14"/>
      <c r="E53" s="15">
        <v>44717.0</v>
      </c>
      <c r="F53" s="16">
        <v>2.1751</v>
      </c>
      <c r="G53" s="16">
        <v>2.9707</v>
      </c>
      <c r="H53" s="16">
        <v>2.9354</v>
      </c>
      <c r="I53" s="16">
        <v>2.937</v>
      </c>
      <c r="J53" s="18">
        <v>44717.0</v>
      </c>
      <c r="K53" s="16">
        <v>2.9707</v>
      </c>
      <c r="N53" s="18">
        <v>44717.0</v>
      </c>
      <c r="O53" s="16">
        <v>2.937</v>
      </c>
      <c r="R53" s="18">
        <v>44717.0</v>
      </c>
      <c r="S53" s="16">
        <v>2.9354</v>
      </c>
    </row>
    <row r="54">
      <c r="A54" s="12"/>
      <c r="C54" s="14"/>
      <c r="E54" s="15">
        <v>44715.0</v>
      </c>
      <c r="F54" s="16">
        <v>2.162</v>
      </c>
      <c r="G54" s="16">
        <v>2.9757</v>
      </c>
      <c r="H54" s="16">
        <v>2.9371</v>
      </c>
      <c r="I54" s="16">
        <v>2.941</v>
      </c>
      <c r="J54" s="18">
        <v>44715.0</v>
      </c>
      <c r="K54" s="16">
        <v>2.9757</v>
      </c>
      <c r="N54" s="18">
        <v>44715.0</v>
      </c>
      <c r="O54" s="16">
        <v>2.941</v>
      </c>
      <c r="R54" s="18">
        <v>44715.0</v>
      </c>
      <c r="S54" s="16">
        <v>2.9371</v>
      </c>
    </row>
    <row r="55">
      <c r="A55" s="12"/>
      <c r="C55" s="14"/>
      <c r="E55" s="15">
        <v>44714.0</v>
      </c>
      <c r="F55" s="16">
        <v>2.126</v>
      </c>
      <c r="G55" s="16">
        <v>2.9491</v>
      </c>
      <c r="H55" s="16">
        <v>2.9111</v>
      </c>
      <c r="I55" s="16">
        <v>2.913</v>
      </c>
      <c r="J55" s="18">
        <v>44714.0</v>
      </c>
      <c r="K55" s="16">
        <v>2.9491</v>
      </c>
      <c r="N55" s="18">
        <v>44714.0</v>
      </c>
      <c r="O55" s="16">
        <v>2.913</v>
      </c>
      <c r="R55" s="18">
        <v>44714.0</v>
      </c>
      <c r="S55" s="16">
        <v>2.9111</v>
      </c>
    </row>
    <row r="56">
      <c r="A56" s="12"/>
      <c r="C56" s="14"/>
      <c r="E56" s="15">
        <v>44713.0</v>
      </c>
      <c r="F56" s="16">
        <v>2.123</v>
      </c>
      <c r="G56" s="16">
        <v>2.9541</v>
      </c>
      <c r="H56" s="16">
        <v>2.916</v>
      </c>
      <c r="I56" s="16">
        <v>2.911</v>
      </c>
      <c r="J56" s="18">
        <v>44713.0</v>
      </c>
      <c r="K56" s="16">
        <v>2.9541</v>
      </c>
      <c r="N56" s="18">
        <v>44713.0</v>
      </c>
      <c r="O56" s="16">
        <v>2.911</v>
      </c>
      <c r="R56" s="18">
        <v>44713.0</v>
      </c>
      <c r="S56" s="16">
        <v>2.916</v>
      </c>
    </row>
    <row r="57">
      <c r="A57" s="12"/>
      <c r="C57" s="14"/>
      <c r="E57" s="15">
        <v>44712.0</v>
      </c>
      <c r="F57" s="16">
        <v>2.053</v>
      </c>
      <c r="G57" s="16">
        <v>2.874</v>
      </c>
      <c r="H57" s="16">
        <v>2.8207</v>
      </c>
      <c r="I57" s="16">
        <v>2.849</v>
      </c>
      <c r="J57" s="19">
        <v>44712.0</v>
      </c>
      <c r="K57" s="16">
        <v>2.874</v>
      </c>
      <c r="N57" s="19">
        <v>44712.0</v>
      </c>
      <c r="O57" s="16">
        <v>2.849</v>
      </c>
      <c r="R57" s="19">
        <v>44712.0</v>
      </c>
      <c r="S57" s="16">
        <v>2.8207</v>
      </c>
    </row>
    <row r="58">
      <c r="A58" s="12"/>
      <c r="C58" s="14"/>
      <c r="E58" s="15">
        <v>44711.0</v>
      </c>
      <c r="F58" s="16">
        <v>2.0058</v>
      </c>
      <c r="G58" s="16">
        <v>2.8441</v>
      </c>
      <c r="H58" s="16">
        <v>2.807</v>
      </c>
      <c r="I58" s="16">
        <v>2.812</v>
      </c>
      <c r="J58" s="19">
        <v>44711.0</v>
      </c>
      <c r="K58" s="16">
        <v>2.8441</v>
      </c>
      <c r="N58" s="19">
        <v>44711.0</v>
      </c>
      <c r="O58" s="16">
        <v>2.812</v>
      </c>
      <c r="R58" s="19">
        <v>44711.0</v>
      </c>
      <c r="S58" s="16">
        <v>2.807</v>
      </c>
    </row>
    <row r="59">
      <c r="A59" s="12"/>
      <c r="C59" s="14"/>
      <c r="E59" s="15">
        <v>44708.0</v>
      </c>
      <c r="F59" s="16">
        <v>1.99</v>
      </c>
      <c r="G59" s="16">
        <v>2.7698</v>
      </c>
      <c r="H59" s="16">
        <v>2.7242</v>
      </c>
      <c r="I59" s="16">
        <v>2.743</v>
      </c>
      <c r="J59" s="19">
        <v>44708.0</v>
      </c>
      <c r="K59" s="16">
        <v>2.7698</v>
      </c>
      <c r="N59" s="19">
        <v>44708.0</v>
      </c>
      <c r="O59" s="16">
        <v>2.743</v>
      </c>
      <c r="R59" s="19">
        <v>44708.0</v>
      </c>
      <c r="S59" s="16">
        <v>2.7242</v>
      </c>
    </row>
    <row r="60">
      <c r="A60" s="12"/>
      <c r="C60" s="14"/>
      <c r="E60" s="15">
        <v>44707.0</v>
      </c>
      <c r="F60" s="16">
        <v>1.975</v>
      </c>
      <c r="G60" s="16">
        <v>2.7502</v>
      </c>
      <c r="H60" s="16">
        <v>2.7057</v>
      </c>
      <c r="I60" s="16">
        <v>2.742</v>
      </c>
      <c r="J60" s="19">
        <v>44707.0</v>
      </c>
      <c r="K60" s="16">
        <v>2.7502</v>
      </c>
      <c r="N60" s="19">
        <v>44707.0</v>
      </c>
      <c r="O60" s="16">
        <v>2.742</v>
      </c>
      <c r="R60" s="19">
        <v>44707.0</v>
      </c>
      <c r="S60" s="16">
        <v>2.7057</v>
      </c>
    </row>
    <row r="61">
      <c r="A61" s="12"/>
      <c r="C61" s="14"/>
      <c r="E61" s="15">
        <v>44706.0</v>
      </c>
      <c r="F61" s="16">
        <v>1.993</v>
      </c>
      <c r="G61" s="16">
        <v>2.7651</v>
      </c>
      <c r="H61" s="16">
        <v>2.7259</v>
      </c>
      <c r="I61" s="16">
        <v>2.751</v>
      </c>
      <c r="J61" s="19">
        <v>44706.0</v>
      </c>
      <c r="K61" s="16">
        <v>2.7651</v>
      </c>
      <c r="N61" s="19">
        <v>44706.0</v>
      </c>
      <c r="O61" s="16">
        <v>2.751</v>
      </c>
      <c r="R61" s="19">
        <v>44706.0</v>
      </c>
      <c r="S61" s="16">
        <v>2.7259</v>
      </c>
    </row>
    <row r="62">
      <c r="A62" s="12"/>
      <c r="C62" s="14"/>
      <c r="E62" s="15">
        <v>44705.0</v>
      </c>
      <c r="F62" s="16">
        <v>1.996</v>
      </c>
      <c r="G62" s="16">
        <v>2.7813</v>
      </c>
      <c r="H62" s="16">
        <v>2.7429</v>
      </c>
      <c r="I62" s="16">
        <v>2.754</v>
      </c>
      <c r="J62" s="19">
        <v>44705.0</v>
      </c>
      <c r="K62" s="16">
        <v>2.7813</v>
      </c>
      <c r="N62" s="19">
        <v>44705.0</v>
      </c>
      <c r="O62" s="16">
        <v>2.754</v>
      </c>
      <c r="R62" s="19">
        <v>44705.0</v>
      </c>
      <c r="S62" s="16">
        <v>2.7429</v>
      </c>
    </row>
    <row r="63">
      <c r="A63" s="12"/>
      <c r="C63" s="14"/>
      <c r="E63" s="15">
        <v>44704.0</v>
      </c>
      <c r="F63" s="16">
        <v>2.08</v>
      </c>
      <c r="G63" s="16">
        <v>2.8986</v>
      </c>
      <c r="H63" s="16">
        <v>2.8763</v>
      </c>
      <c r="I63" s="16">
        <v>2.861</v>
      </c>
      <c r="J63" s="19">
        <v>44704.0</v>
      </c>
      <c r="K63" s="16">
        <v>2.8986</v>
      </c>
      <c r="N63" s="19">
        <v>44704.0</v>
      </c>
      <c r="O63" s="16">
        <v>2.861</v>
      </c>
      <c r="R63" s="19">
        <v>44704.0</v>
      </c>
      <c r="S63" s="16">
        <v>2.8763</v>
      </c>
    </row>
    <row r="64">
      <c r="A64" s="12"/>
      <c r="C64" s="14"/>
      <c r="E64" s="15">
        <v>44703.0</v>
      </c>
      <c r="F64" s="16">
        <v>2.0901</v>
      </c>
      <c r="G64" s="16">
        <v>2.8448</v>
      </c>
      <c r="H64" s="16">
        <v>2.8266</v>
      </c>
      <c r="I64" s="16">
        <v>2.808</v>
      </c>
      <c r="J64" s="19">
        <v>44703.0</v>
      </c>
      <c r="K64" s="16">
        <v>2.8448</v>
      </c>
      <c r="N64" s="19">
        <v>44703.0</v>
      </c>
      <c r="O64" s="16">
        <v>2.808</v>
      </c>
      <c r="R64" s="19">
        <v>44703.0</v>
      </c>
      <c r="S64" s="16">
        <v>2.8266</v>
      </c>
    </row>
    <row r="65">
      <c r="A65" s="12"/>
      <c r="C65" s="14"/>
      <c r="E65" s="15">
        <v>44701.0</v>
      </c>
      <c r="F65" s="16">
        <v>2.069</v>
      </c>
      <c r="G65" s="16">
        <v>2.8224</v>
      </c>
      <c r="H65" s="16">
        <v>2.806</v>
      </c>
      <c r="I65" s="16">
        <v>2.788</v>
      </c>
      <c r="J65" s="19">
        <v>44701.0</v>
      </c>
      <c r="K65" s="16">
        <v>2.8224</v>
      </c>
      <c r="N65" s="19">
        <v>44701.0</v>
      </c>
      <c r="O65" s="16">
        <v>2.788</v>
      </c>
      <c r="R65" s="19">
        <v>44701.0</v>
      </c>
      <c r="S65" s="16">
        <v>2.806</v>
      </c>
    </row>
    <row r="66">
      <c r="A66" s="12"/>
      <c r="C66" s="14"/>
      <c r="E66" s="15">
        <v>44700.0</v>
      </c>
      <c r="F66" s="16">
        <v>2.101</v>
      </c>
      <c r="G66" s="16">
        <v>2.8649</v>
      </c>
      <c r="H66" s="16">
        <v>2.8367</v>
      </c>
      <c r="I66" s="16">
        <v>2.837</v>
      </c>
      <c r="J66" s="19">
        <v>44700.0</v>
      </c>
      <c r="K66" s="16">
        <v>2.8649</v>
      </c>
      <c r="N66" s="19">
        <v>44700.0</v>
      </c>
      <c r="O66" s="16">
        <v>2.837</v>
      </c>
      <c r="R66" s="19">
        <v>44700.0</v>
      </c>
      <c r="S66" s="16">
        <v>2.8367</v>
      </c>
    </row>
    <row r="67">
      <c r="A67" s="12"/>
      <c r="C67" s="14"/>
      <c r="E67" s="15">
        <v>44699.0</v>
      </c>
      <c r="F67" s="16">
        <v>2.044</v>
      </c>
      <c r="G67" s="16">
        <v>2.9149</v>
      </c>
      <c r="H67" s="16">
        <v>2.888</v>
      </c>
      <c r="I67" s="16">
        <v>2.884</v>
      </c>
      <c r="J67" s="19">
        <v>44699.0</v>
      </c>
      <c r="K67" s="16">
        <v>2.9149</v>
      </c>
      <c r="N67" s="19">
        <v>44699.0</v>
      </c>
      <c r="O67" s="16">
        <v>2.884</v>
      </c>
      <c r="R67" s="19">
        <v>44699.0</v>
      </c>
      <c r="S67" s="16">
        <v>2.888</v>
      </c>
    </row>
    <row r="68">
      <c r="A68" s="12"/>
      <c r="C68" s="14"/>
      <c r="E68" s="15">
        <v>44698.0</v>
      </c>
      <c r="F68" s="16">
        <v>2.07</v>
      </c>
      <c r="G68" s="16">
        <v>3.0153</v>
      </c>
      <c r="H68" s="16">
        <v>2.9668</v>
      </c>
      <c r="I68" s="16">
        <v>2.995</v>
      </c>
      <c r="J68" s="19">
        <v>44698.0</v>
      </c>
      <c r="K68" s="16">
        <v>3.0153</v>
      </c>
      <c r="N68" s="19">
        <v>44698.0</v>
      </c>
      <c r="O68" s="16">
        <v>2.995</v>
      </c>
      <c r="R68" s="19">
        <v>44698.0</v>
      </c>
      <c r="S68" s="16">
        <v>2.9668</v>
      </c>
    </row>
    <row r="69">
      <c r="A69" s="12"/>
      <c r="C69" s="14"/>
      <c r="E69" s="15">
        <v>44697.0</v>
      </c>
      <c r="F69" s="16">
        <v>1.997</v>
      </c>
      <c r="G69" s="16">
        <v>2.8898</v>
      </c>
      <c r="H69" s="16">
        <v>2.8247</v>
      </c>
      <c r="I69" s="16">
        <v>2.886</v>
      </c>
      <c r="J69" s="19">
        <v>44697.0</v>
      </c>
      <c r="K69" s="16">
        <v>2.8898</v>
      </c>
      <c r="N69" s="19">
        <v>44697.0</v>
      </c>
      <c r="O69" s="16">
        <v>2.886</v>
      </c>
      <c r="R69" s="19">
        <v>44697.0</v>
      </c>
      <c r="S69" s="16">
        <v>2.8247</v>
      </c>
    </row>
    <row r="70">
      <c r="A70" s="12"/>
      <c r="C70" s="14"/>
      <c r="E70" s="15">
        <v>44696.0</v>
      </c>
      <c r="F70" s="16">
        <v>1.9605</v>
      </c>
      <c r="G70" s="16">
        <v>2.9524</v>
      </c>
      <c r="H70" s="16">
        <v>2.8912</v>
      </c>
      <c r="I70" s="16">
        <v>2.942</v>
      </c>
      <c r="J70" s="19">
        <v>44696.0</v>
      </c>
      <c r="K70" s="16">
        <v>2.9524</v>
      </c>
      <c r="N70" s="19">
        <v>44696.0</v>
      </c>
      <c r="O70" s="16">
        <v>2.942</v>
      </c>
      <c r="R70" s="19">
        <v>44696.0</v>
      </c>
      <c r="S70" s="16">
        <v>2.8912</v>
      </c>
    </row>
    <row r="71">
      <c r="A71" s="12"/>
      <c r="C71" s="14"/>
      <c r="E71" s="15">
        <v>44694.0</v>
      </c>
      <c r="F71" s="16">
        <v>1.958</v>
      </c>
      <c r="G71" s="16">
        <v>2.9386</v>
      </c>
      <c r="H71" s="16">
        <v>2.8741</v>
      </c>
      <c r="I71" s="16">
        <v>2.928</v>
      </c>
      <c r="J71" s="19">
        <v>44694.0</v>
      </c>
      <c r="K71" s="16">
        <v>2.9386</v>
      </c>
      <c r="N71" s="19">
        <v>44694.0</v>
      </c>
      <c r="O71" s="16">
        <v>2.928</v>
      </c>
      <c r="R71" s="19">
        <v>44694.0</v>
      </c>
      <c r="S71" s="16">
        <v>2.8741</v>
      </c>
    </row>
    <row r="72">
      <c r="A72" s="12"/>
      <c r="C72" s="14"/>
      <c r="E72" s="15">
        <v>44693.0</v>
      </c>
      <c r="F72" s="16">
        <v>1.896</v>
      </c>
      <c r="G72" s="16">
        <v>2.8849</v>
      </c>
      <c r="H72" s="16">
        <v>2.8382</v>
      </c>
      <c r="I72" s="16">
        <v>2.855</v>
      </c>
      <c r="J72" s="19">
        <v>44693.0</v>
      </c>
      <c r="K72" s="16">
        <v>2.8849</v>
      </c>
      <c r="N72" s="19">
        <v>44693.0</v>
      </c>
      <c r="O72" s="16">
        <v>2.855</v>
      </c>
      <c r="R72" s="19">
        <v>44693.0</v>
      </c>
      <c r="S72" s="16">
        <v>2.8382</v>
      </c>
    </row>
    <row r="73">
      <c r="A73" s="12"/>
      <c r="C73" s="14"/>
      <c r="E73" s="15">
        <v>44692.0</v>
      </c>
      <c r="F73" s="16">
        <v>1.935</v>
      </c>
      <c r="G73" s="16">
        <v>2.9498</v>
      </c>
      <c r="H73" s="16">
        <v>2.8978</v>
      </c>
      <c r="I73" s="16">
        <v>2.925</v>
      </c>
      <c r="J73" s="19">
        <v>44692.0</v>
      </c>
      <c r="K73" s="16">
        <v>2.9498</v>
      </c>
      <c r="N73" s="19">
        <v>44692.0</v>
      </c>
      <c r="O73" s="16">
        <v>2.925</v>
      </c>
      <c r="R73" s="19">
        <v>44692.0</v>
      </c>
      <c r="S73" s="16">
        <v>2.8978</v>
      </c>
    </row>
    <row r="74">
      <c r="A74" s="12"/>
      <c r="C74" s="14"/>
      <c r="E74" s="15">
        <v>44691.0</v>
      </c>
      <c r="F74" s="16">
        <v>1.94</v>
      </c>
      <c r="G74" s="16">
        <v>2.9899</v>
      </c>
      <c r="H74" s="16">
        <v>2.908</v>
      </c>
      <c r="I74" s="16">
        <v>2.989</v>
      </c>
      <c r="J74" s="19">
        <v>44691.0</v>
      </c>
      <c r="K74" s="16">
        <v>2.9899</v>
      </c>
      <c r="N74" s="19">
        <v>44691.0</v>
      </c>
      <c r="O74" s="16">
        <v>2.989</v>
      </c>
      <c r="R74" s="19">
        <v>44691.0</v>
      </c>
      <c r="S74" s="16">
        <v>2.908</v>
      </c>
    </row>
    <row r="75">
      <c r="A75" s="12"/>
      <c r="C75" s="14"/>
      <c r="E75" s="15">
        <v>44690.0</v>
      </c>
      <c r="F75" s="16">
        <v>1.937</v>
      </c>
      <c r="G75" s="16">
        <v>3.0351</v>
      </c>
      <c r="H75" s="16">
        <v>2.942</v>
      </c>
      <c r="I75" s="16">
        <v>3.034</v>
      </c>
      <c r="J75" s="20">
        <v>44690.0</v>
      </c>
      <c r="K75" s="16">
        <v>3.0351</v>
      </c>
      <c r="N75" s="20">
        <v>44690.0</v>
      </c>
      <c r="O75" s="16">
        <v>3.034</v>
      </c>
      <c r="R75" s="20">
        <v>44690.0</v>
      </c>
      <c r="S75" s="16">
        <v>2.942</v>
      </c>
    </row>
    <row r="76">
      <c r="A76" s="12"/>
      <c r="C76" s="14"/>
      <c r="E76" s="15">
        <v>44689.0</v>
      </c>
      <c r="F76" s="16">
        <v>2.0288</v>
      </c>
      <c r="G76" s="16">
        <v>3.1589</v>
      </c>
      <c r="H76" s="16">
        <v>3.0842</v>
      </c>
      <c r="I76" s="16">
        <v>3.142</v>
      </c>
      <c r="J76" s="20">
        <v>44689.0</v>
      </c>
      <c r="K76" s="16">
        <v>3.1589</v>
      </c>
      <c r="N76" s="20">
        <v>44689.0</v>
      </c>
      <c r="O76" s="16">
        <v>3.142</v>
      </c>
      <c r="R76" s="20">
        <v>44689.0</v>
      </c>
      <c r="S76" s="16">
        <v>3.0842</v>
      </c>
    </row>
    <row r="77">
      <c r="A77" s="12"/>
      <c r="C77" s="14"/>
      <c r="E77" s="15">
        <v>44687.0</v>
      </c>
      <c r="F77" s="16">
        <v>1.998</v>
      </c>
      <c r="G77" s="16">
        <v>3.1539</v>
      </c>
      <c r="H77" s="16">
        <v>3.0791</v>
      </c>
      <c r="I77" s="16">
        <v>3.142</v>
      </c>
      <c r="J77" s="20">
        <v>44687.0</v>
      </c>
      <c r="K77" s="16">
        <v>3.1539</v>
      </c>
      <c r="N77" s="20">
        <v>44687.0</v>
      </c>
      <c r="O77" s="16">
        <v>3.142</v>
      </c>
      <c r="R77" s="20">
        <v>44687.0</v>
      </c>
      <c r="S77" s="16">
        <v>3.0791</v>
      </c>
    </row>
    <row r="78">
      <c r="A78" s="12"/>
      <c r="C78" s="14"/>
      <c r="E78" s="15">
        <v>44686.0</v>
      </c>
      <c r="F78" s="16">
        <v>2.034</v>
      </c>
      <c r="G78" s="16">
        <v>3.0614</v>
      </c>
      <c r="H78" s="16">
        <v>3.0066</v>
      </c>
      <c r="I78" s="16">
        <v>3.035</v>
      </c>
      <c r="J78" s="20">
        <v>44686.0</v>
      </c>
      <c r="K78" s="16">
        <v>3.0614</v>
      </c>
      <c r="N78" s="20">
        <v>44686.0</v>
      </c>
      <c r="O78" s="16">
        <v>3.035</v>
      </c>
      <c r="R78" s="20">
        <v>44686.0</v>
      </c>
      <c r="S78" s="16">
        <v>3.0066</v>
      </c>
    </row>
    <row r="79">
      <c r="A79" s="12"/>
      <c r="C79" s="14"/>
      <c r="E79" s="15">
        <v>44685.0</v>
      </c>
      <c r="F79" s="16">
        <v>2.016</v>
      </c>
      <c r="G79" s="16">
        <v>2.9747</v>
      </c>
      <c r="H79" s="16">
        <v>2.9262</v>
      </c>
      <c r="I79" s="16">
        <v>2.946</v>
      </c>
      <c r="J79" s="20">
        <v>44685.0</v>
      </c>
      <c r="K79" s="16">
        <v>2.9747</v>
      </c>
      <c r="N79" s="20">
        <v>44685.0</v>
      </c>
      <c r="O79" s="16">
        <v>2.946</v>
      </c>
      <c r="R79" s="20">
        <v>44685.0</v>
      </c>
      <c r="S79" s="16">
        <v>2.9262</v>
      </c>
    </row>
    <row r="80">
      <c r="A80" s="12"/>
      <c r="C80" s="14"/>
      <c r="E80" s="15">
        <v>44684.0</v>
      </c>
      <c r="F80" s="16">
        <v>2.115</v>
      </c>
      <c r="G80" s="16">
        <v>3.0449</v>
      </c>
      <c r="H80" s="16">
        <v>3.0269</v>
      </c>
      <c r="I80" s="16">
        <v>2.979</v>
      </c>
      <c r="J80" s="20">
        <v>44684.0</v>
      </c>
      <c r="K80" s="16">
        <v>3.0449</v>
      </c>
      <c r="N80" s="20">
        <v>44684.0</v>
      </c>
      <c r="O80" s="16">
        <v>2.979</v>
      </c>
      <c r="R80" s="20">
        <v>44684.0</v>
      </c>
      <c r="S80" s="16">
        <v>3.0269</v>
      </c>
    </row>
    <row r="81">
      <c r="A81" s="12"/>
      <c r="C81" s="14"/>
      <c r="E81" s="15">
        <v>44683.0</v>
      </c>
      <c r="F81" s="16">
        <v>2.068</v>
      </c>
      <c r="G81" s="16">
        <v>3.0298</v>
      </c>
      <c r="H81" s="16">
        <v>3.0028</v>
      </c>
      <c r="I81" s="16">
        <v>2.977</v>
      </c>
      <c r="J81" s="20">
        <v>44683.0</v>
      </c>
      <c r="K81" s="16">
        <v>3.0298</v>
      </c>
      <c r="N81" s="20">
        <v>44683.0</v>
      </c>
      <c r="O81" s="16">
        <v>2.977</v>
      </c>
      <c r="R81" s="20">
        <v>44683.0</v>
      </c>
      <c r="S81" s="16">
        <v>3.0028</v>
      </c>
    </row>
    <row r="82">
      <c r="A82" s="12"/>
      <c r="C82" s="14"/>
      <c r="E82" s="15">
        <v>44682.0</v>
      </c>
      <c r="F82" s="16">
        <v>2.0973</v>
      </c>
      <c r="G82" s="16">
        <v>2.9846</v>
      </c>
      <c r="H82" s="16">
        <v>2.9669</v>
      </c>
      <c r="I82" s="16">
        <v>2.934</v>
      </c>
      <c r="J82" s="20">
        <v>44682.0</v>
      </c>
      <c r="K82" s="16">
        <v>2.9846</v>
      </c>
      <c r="N82" s="20">
        <v>44682.0</v>
      </c>
      <c r="O82" s="16">
        <v>2.934</v>
      </c>
      <c r="R82" s="20">
        <v>44682.0</v>
      </c>
      <c r="S82" s="16">
        <v>2.9669</v>
      </c>
    </row>
    <row r="83">
      <c r="A83" s="12"/>
      <c r="C83" s="14"/>
      <c r="E83" s="15">
        <v>44680.0</v>
      </c>
      <c r="F83" s="16">
        <v>2.058</v>
      </c>
      <c r="G83" s="16">
        <v>2.9846</v>
      </c>
      <c r="H83" s="16">
        <v>2.9618</v>
      </c>
      <c r="I83" s="16">
        <v>2.938</v>
      </c>
      <c r="J83" s="17">
        <v>44680.0</v>
      </c>
      <c r="K83" s="16">
        <v>2.9846</v>
      </c>
      <c r="N83" s="17">
        <v>44680.0</v>
      </c>
      <c r="O83" s="16">
        <v>2.938</v>
      </c>
      <c r="R83" s="17">
        <v>44680.0</v>
      </c>
      <c r="S83" s="16">
        <v>2.9618</v>
      </c>
    </row>
    <row r="84">
      <c r="A84" s="12"/>
      <c r="C84" s="14"/>
      <c r="E84" s="15">
        <v>44679.0</v>
      </c>
      <c r="F84" s="16">
        <v>1.9879</v>
      </c>
      <c r="G84" s="16">
        <v>2.8722</v>
      </c>
      <c r="H84" s="16">
        <v>2.8479</v>
      </c>
      <c r="I84" s="16">
        <v>2.832</v>
      </c>
      <c r="J84" s="17">
        <v>44679.0</v>
      </c>
      <c r="K84" s="16">
        <v>2.8722</v>
      </c>
      <c r="N84" s="17">
        <v>44679.0</v>
      </c>
      <c r="O84" s="16">
        <v>2.832</v>
      </c>
      <c r="R84" s="17">
        <v>44679.0</v>
      </c>
      <c r="S84" s="16">
        <v>2.8479</v>
      </c>
    </row>
    <row r="85">
      <c r="A85" s="12"/>
      <c r="C85" s="14"/>
      <c r="E85" s="15">
        <v>44678.0</v>
      </c>
      <c r="F85" s="16">
        <v>1.959</v>
      </c>
      <c r="G85" s="16">
        <v>2.8529</v>
      </c>
      <c r="H85" s="16">
        <v>2.8248</v>
      </c>
      <c r="I85" s="16">
        <v>2.826</v>
      </c>
      <c r="J85" s="17">
        <v>44678.0</v>
      </c>
      <c r="K85" s="16">
        <v>2.8529</v>
      </c>
      <c r="N85" s="17">
        <v>44678.0</v>
      </c>
      <c r="O85" s="16">
        <v>2.826</v>
      </c>
      <c r="R85" s="17">
        <v>44678.0</v>
      </c>
      <c r="S85" s="16">
        <v>2.8248</v>
      </c>
    </row>
    <row r="86">
      <c r="A86" s="12"/>
      <c r="C86" s="14"/>
      <c r="E86" s="15">
        <v>44677.0</v>
      </c>
      <c r="F86" s="16">
        <v>1.975</v>
      </c>
      <c r="G86" s="16">
        <v>2.7538</v>
      </c>
      <c r="H86" s="16">
        <v>2.7386</v>
      </c>
      <c r="I86" s="16">
        <v>2.728</v>
      </c>
      <c r="J86" s="17">
        <v>44677.0</v>
      </c>
      <c r="K86" s="16">
        <v>2.7538</v>
      </c>
      <c r="N86" s="17">
        <v>44677.0</v>
      </c>
      <c r="O86" s="16">
        <v>2.728</v>
      </c>
      <c r="R86" s="17">
        <v>44677.0</v>
      </c>
      <c r="S86" s="16">
        <v>2.7386</v>
      </c>
    </row>
    <row r="87">
      <c r="A87" s="12"/>
      <c r="C87" s="14"/>
      <c r="E87" s="15">
        <v>44676.0</v>
      </c>
      <c r="F87" s="16">
        <v>2.022</v>
      </c>
      <c r="G87" s="16">
        <v>2.8653</v>
      </c>
      <c r="H87" s="16">
        <v>2.859</v>
      </c>
      <c r="I87" s="16">
        <v>2.818</v>
      </c>
      <c r="J87" s="17">
        <v>44676.0</v>
      </c>
      <c r="K87" s="16">
        <v>2.8653</v>
      </c>
      <c r="N87" s="17">
        <v>44676.0</v>
      </c>
      <c r="O87" s="16">
        <v>2.818</v>
      </c>
      <c r="R87" s="17">
        <v>44676.0</v>
      </c>
      <c r="S87" s="16">
        <v>2.859</v>
      </c>
    </row>
    <row r="88">
      <c r="A88" s="12"/>
      <c r="C88" s="14"/>
      <c r="E88" s="15">
        <v>44675.0</v>
      </c>
      <c r="F88" s="16">
        <v>2.0848</v>
      </c>
      <c r="G88" s="16">
        <v>2.9391</v>
      </c>
      <c r="H88" s="16">
        <v>2.9262</v>
      </c>
      <c r="I88" s="16">
        <v>2.887</v>
      </c>
      <c r="J88" s="17">
        <v>44675.0</v>
      </c>
      <c r="K88" s="16">
        <v>2.9391</v>
      </c>
      <c r="N88" s="17">
        <v>44675.0</v>
      </c>
      <c r="O88" s="16">
        <v>2.887</v>
      </c>
      <c r="R88" s="17">
        <v>44675.0</v>
      </c>
      <c r="S88" s="16">
        <v>2.9262</v>
      </c>
    </row>
    <row r="89">
      <c r="A89" s="12"/>
      <c r="C89" s="14"/>
      <c r="E89" s="15">
        <v>44673.0</v>
      </c>
      <c r="F89" s="16">
        <v>2.061</v>
      </c>
      <c r="G89" s="16">
        <v>2.9519</v>
      </c>
      <c r="H89" s="16">
        <v>2.9401</v>
      </c>
      <c r="I89" s="16">
        <v>2.905</v>
      </c>
      <c r="J89" s="17">
        <v>44673.0</v>
      </c>
      <c r="K89" s="16">
        <v>2.9519</v>
      </c>
      <c r="N89" s="17">
        <v>44673.0</v>
      </c>
      <c r="O89" s="16">
        <v>2.905</v>
      </c>
      <c r="R89" s="17">
        <v>44673.0</v>
      </c>
      <c r="S89" s="16">
        <v>2.9401</v>
      </c>
    </row>
    <row r="90">
      <c r="A90" s="12"/>
      <c r="C90" s="14"/>
      <c r="E90" s="15">
        <v>44672.0</v>
      </c>
      <c r="F90" s="16">
        <v>2.017</v>
      </c>
      <c r="G90" s="16">
        <v>2.968</v>
      </c>
      <c r="H90" s="16">
        <v>2.9637</v>
      </c>
      <c r="I90" s="16">
        <v>2.908</v>
      </c>
      <c r="J90" s="17">
        <v>44672.0</v>
      </c>
      <c r="K90" s="16">
        <v>2.968</v>
      </c>
      <c r="N90" s="17">
        <v>44672.0</v>
      </c>
      <c r="O90" s="16">
        <v>2.908</v>
      </c>
      <c r="R90" s="17">
        <v>44672.0</v>
      </c>
      <c r="S90" s="16">
        <v>2.9637</v>
      </c>
    </row>
    <row r="91">
      <c r="A91" s="12"/>
      <c r="C91" s="14"/>
      <c r="E91" s="15">
        <v>44671.0</v>
      </c>
      <c r="F91" s="16">
        <v>1.936</v>
      </c>
      <c r="G91" s="16">
        <v>2.8797</v>
      </c>
      <c r="H91" s="16">
        <v>2.8615</v>
      </c>
      <c r="I91" s="16">
        <v>2.834</v>
      </c>
      <c r="J91" s="17">
        <v>44671.0</v>
      </c>
      <c r="K91" s="16">
        <v>2.8797</v>
      </c>
      <c r="N91" s="17">
        <v>44671.0</v>
      </c>
      <c r="O91" s="16">
        <v>2.834</v>
      </c>
      <c r="R91" s="17">
        <v>44671.0</v>
      </c>
      <c r="S91" s="16">
        <v>2.8615</v>
      </c>
    </row>
    <row r="92">
      <c r="A92" s="12"/>
      <c r="C92" s="14"/>
      <c r="E92" s="15">
        <v>44670.0</v>
      </c>
      <c r="F92" s="16">
        <v>1.828</v>
      </c>
      <c r="G92" s="16">
        <v>2.9599</v>
      </c>
      <c r="H92" s="16">
        <v>2.9183</v>
      </c>
      <c r="I92" s="16">
        <v>2.94</v>
      </c>
      <c r="J92" s="17">
        <v>44670.0</v>
      </c>
      <c r="K92" s="16">
        <v>2.9599</v>
      </c>
      <c r="N92" s="17">
        <v>44670.0</v>
      </c>
      <c r="O92" s="16">
        <v>2.94</v>
      </c>
      <c r="R92" s="17">
        <v>44670.0</v>
      </c>
      <c r="S92" s="16">
        <v>2.9183</v>
      </c>
    </row>
    <row r="93">
      <c r="A93" s="12"/>
      <c r="C93" s="14"/>
      <c r="E93" s="15">
        <v>44669.0</v>
      </c>
      <c r="F93" s="16">
        <v>1.768</v>
      </c>
      <c r="G93" s="16">
        <v>2.8577</v>
      </c>
      <c r="H93" s="16">
        <v>2.789</v>
      </c>
      <c r="I93" s="16">
        <v>2.857</v>
      </c>
      <c r="J93" s="17">
        <v>44669.0</v>
      </c>
      <c r="K93" s="16">
        <v>2.8577</v>
      </c>
      <c r="N93" s="17">
        <v>44669.0</v>
      </c>
      <c r="O93" s="16">
        <v>2.857</v>
      </c>
      <c r="R93" s="17">
        <v>44669.0</v>
      </c>
      <c r="S93" s="16">
        <v>2.789</v>
      </c>
    </row>
    <row r="94">
      <c r="A94" s="12"/>
      <c r="C94" s="14"/>
      <c r="E94" s="15">
        <v>44668.0</v>
      </c>
      <c r="F94" s="16">
        <v>1.7083</v>
      </c>
      <c r="G94" s="16">
        <v>2.8588</v>
      </c>
      <c r="H94" s="16">
        <v>2.806</v>
      </c>
      <c r="I94" s="16">
        <v>2.847</v>
      </c>
      <c r="J94" s="17">
        <v>44668.0</v>
      </c>
      <c r="K94" s="16">
        <v>2.8588</v>
      </c>
      <c r="N94" s="17">
        <v>44668.0</v>
      </c>
      <c r="O94" s="16">
        <v>2.847</v>
      </c>
      <c r="R94" s="17">
        <v>44668.0</v>
      </c>
      <c r="S94" s="16">
        <v>2.806</v>
      </c>
    </row>
    <row r="95">
      <c r="A95" s="12"/>
      <c r="C95" s="14"/>
      <c r="E95" s="15">
        <v>44665.0</v>
      </c>
      <c r="F95" s="16">
        <v>1.737</v>
      </c>
      <c r="G95" s="16">
        <v>2.8411</v>
      </c>
      <c r="H95" s="16">
        <v>2.7855</v>
      </c>
      <c r="I95" s="16">
        <v>2.828</v>
      </c>
      <c r="J95" s="17">
        <v>44665.0</v>
      </c>
      <c r="K95" s="16">
        <v>2.8411</v>
      </c>
      <c r="N95" s="17">
        <v>44665.0</v>
      </c>
      <c r="O95" s="16">
        <v>2.828</v>
      </c>
      <c r="R95" s="17">
        <v>44665.0</v>
      </c>
      <c r="S95" s="16">
        <v>2.7855</v>
      </c>
    </row>
    <row r="96">
      <c r="A96" s="12"/>
      <c r="C96" s="14"/>
      <c r="E96" s="15">
        <v>44664.0</v>
      </c>
      <c r="F96" s="16">
        <v>1.683</v>
      </c>
      <c r="G96" s="16">
        <v>2.7157</v>
      </c>
      <c r="H96" s="16">
        <v>2.6605</v>
      </c>
      <c r="I96" s="16">
        <v>2.703</v>
      </c>
      <c r="J96" s="17">
        <v>44664.0</v>
      </c>
      <c r="K96" s="16">
        <v>2.7157</v>
      </c>
      <c r="N96" s="17">
        <v>44664.0</v>
      </c>
      <c r="O96" s="16">
        <v>2.703</v>
      </c>
      <c r="R96" s="17">
        <v>44664.0</v>
      </c>
      <c r="S96" s="16">
        <v>2.6605</v>
      </c>
    </row>
    <row r="97">
      <c r="A97" s="12"/>
      <c r="C97" s="14"/>
      <c r="E97" s="15">
        <v>44663.0</v>
      </c>
      <c r="F97" s="16">
        <v>1.716</v>
      </c>
      <c r="G97" s="16">
        <v>2.752</v>
      </c>
      <c r="H97" s="16">
        <v>2.6961</v>
      </c>
      <c r="I97" s="16">
        <v>2.727</v>
      </c>
      <c r="J97" s="17">
        <v>44663.0</v>
      </c>
      <c r="K97" s="16">
        <v>2.752</v>
      </c>
      <c r="N97" s="17">
        <v>44663.0</v>
      </c>
      <c r="O97" s="16">
        <v>2.727</v>
      </c>
      <c r="R97" s="17">
        <v>44663.0</v>
      </c>
      <c r="S97" s="16">
        <v>2.6961</v>
      </c>
    </row>
    <row r="98">
      <c r="A98" s="12"/>
      <c r="C98" s="14"/>
      <c r="E98" s="15">
        <v>44662.0</v>
      </c>
      <c r="F98" s="16">
        <v>1.784</v>
      </c>
      <c r="G98" s="16">
        <v>2.83</v>
      </c>
      <c r="H98" s="16">
        <v>2.7846</v>
      </c>
      <c r="I98" s="16">
        <v>2.774</v>
      </c>
      <c r="J98" s="17">
        <v>44662.0</v>
      </c>
      <c r="K98" s="16">
        <v>2.83</v>
      </c>
      <c r="N98" s="17">
        <v>44662.0</v>
      </c>
      <c r="O98" s="16">
        <v>2.774</v>
      </c>
      <c r="R98" s="17">
        <v>44662.0</v>
      </c>
      <c r="S98" s="16">
        <v>2.7846</v>
      </c>
    </row>
    <row r="99">
      <c r="A99" s="12"/>
      <c r="C99" s="14"/>
      <c r="E99" s="15">
        <v>44661.0</v>
      </c>
      <c r="F99" s="16">
        <v>1.7944</v>
      </c>
      <c r="G99" s="16">
        <v>2.797</v>
      </c>
      <c r="H99" s="16">
        <v>2.7777</v>
      </c>
      <c r="I99" s="16">
        <v>2.723</v>
      </c>
      <c r="J99" s="17">
        <v>44661.0</v>
      </c>
      <c r="K99" s="16">
        <v>2.797</v>
      </c>
      <c r="N99" s="17">
        <v>44661.0</v>
      </c>
      <c r="O99" s="16">
        <v>2.723</v>
      </c>
      <c r="R99" s="17">
        <v>44661.0</v>
      </c>
      <c r="S99" s="16">
        <v>2.7777</v>
      </c>
    </row>
    <row r="100">
      <c r="A100" s="12"/>
      <c r="C100" s="14"/>
      <c r="E100" s="15">
        <v>44659.0</v>
      </c>
      <c r="F100" s="16">
        <v>1.768</v>
      </c>
      <c r="G100" s="16">
        <v>2.7769</v>
      </c>
      <c r="H100" s="16">
        <v>2.7555</v>
      </c>
      <c r="I100" s="16">
        <v>2.704</v>
      </c>
      <c r="J100" s="18">
        <v>44659.0</v>
      </c>
      <c r="K100" s="16">
        <v>2.7769</v>
      </c>
      <c r="N100" s="18">
        <v>44659.0</v>
      </c>
      <c r="O100" s="16">
        <v>2.704</v>
      </c>
      <c r="R100" s="18">
        <v>44659.0</v>
      </c>
      <c r="S100" s="16">
        <v>2.7555</v>
      </c>
    </row>
    <row r="101">
      <c r="A101" s="12"/>
      <c r="C101" s="14"/>
      <c r="E101" s="15">
        <v>44658.0</v>
      </c>
      <c r="F101" s="16">
        <v>1.735</v>
      </c>
      <c r="G101" s="16">
        <v>2.7401</v>
      </c>
      <c r="H101" s="16">
        <v>2.716</v>
      </c>
      <c r="I101" s="16">
        <v>2.665</v>
      </c>
      <c r="J101" s="18">
        <v>44658.0</v>
      </c>
      <c r="K101" s="16">
        <v>2.7401</v>
      </c>
      <c r="N101" s="18">
        <v>44658.0</v>
      </c>
      <c r="O101" s="16">
        <v>2.665</v>
      </c>
      <c r="R101" s="18">
        <v>44658.0</v>
      </c>
      <c r="S101" s="16">
        <v>2.716</v>
      </c>
    </row>
    <row r="102">
      <c r="A102" s="12"/>
      <c r="C102" s="14"/>
      <c r="E102" s="15">
        <v>44657.0</v>
      </c>
      <c r="F102" s="16">
        <v>1.763</v>
      </c>
      <c r="G102" s="16">
        <v>2.6861</v>
      </c>
      <c r="H102" s="16">
        <v>2.6888</v>
      </c>
      <c r="I102" s="16">
        <v>2.598</v>
      </c>
      <c r="J102" s="18">
        <v>44657.0</v>
      </c>
      <c r="K102" s="16">
        <v>2.6861</v>
      </c>
      <c r="N102" s="18">
        <v>44657.0</v>
      </c>
      <c r="O102" s="16">
        <v>2.598</v>
      </c>
      <c r="R102" s="18">
        <v>44657.0</v>
      </c>
      <c r="S102" s="16">
        <v>2.6888</v>
      </c>
    </row>
    <row r="103">
      <c r="A103" s="12"/>
      <c r="C103" s="14"/>
      <c r="E103" s="15">
        <v>44656.0</v>
      </c>
      <c r="F103" s="16">
        <v>1.745</v>
      </c>
      <c r="G103" s="16">
        <v>2.6673</v>
      </c>
      <c r="H103" s="16">
        <v>2.704</v>
      </c>
      <c r="I103" s="16">
        <v>2.554</v>
      </c>
      <c r="J103" s="18">
        <v>44656.0</v>
      </c>
      <c r="K103" s="16">
        <v>2.6673</v>
      </c>
      <c r="N103" s="18">
        <v>44656.0</v>
      </c>
      <c r="O103" s="16">
        <v>2.554</v>
      </c>
      <c r="R103" s="18">
        <v>44656.0</v>
      </c>
      <c r="S103" s="16">
        <v>2.704</v>
      </c>
    </row>
    <row r="104">
      <c r="A104" s="12"/>
      <c r="C104" s="14"/>
      <c r="E104" s="15">
        <v>44655.0</v>
      </c>
      <c r="F104" s="16">
        <v>1.699</v>
      </c>
      <c r="G104" s="16">
        <v>2.4975</v>
      </c>
      <c r="H104" s="16">
        <v>2.5453</v>
      </c>
      <c r="I104" s="16">
        <v>2.393</v>
      </c>
      <c r="J104" s="18">
        <v>44655.0</v>
      </c>
      <c r="K104" s="16">
        <v>2.4975</v>
      </c>
      <c r="N104" s="18">
        <v>44655.0</v>
      </c>
      <c r="O104" s="16">
        <v>2.393</v>
      </c>
      <c r="R104" s="18">
        <v>44655.0</v>
      </c>
      <c r="S104" s="16">
        <v>2.5453</v>
      </c>
    </row>
    <row r="105">
      <c r="A105" s="12"/>
      <c r="C105" s="14"/>
      <c r="E105" s="15">
        <v>44654.0</v>
      </c>
      <c r="F105" s="16">
        <v>1.7377</v>
      </c>
      <c r="G105" s="16">
        <v>2.5246</v>
      </c>
      <c r="H105" s="16">
        <v>2.5923</v>
      </c>
      <c r="I105" s="16">
        <v>2.401</v>
      </c>
      <c r="J105" s="18">
        <v>44654.0</v>
      </c>
      <c r="K105" s="16">
        <v>2.5246</v>
      </c>
      <c r="N105" s="18">
        <v>44654.0</v>
      </c>
      <c r="O105" s="16">
        <v>2.401</v>
      </c>
      <c r="R105" s="18">
        <v>44654.0</v>
      </c>
      <c r="S105" s="16">
        <v>2.5923</v>
      </c>
    </row>
    <row r="106">
      <c r="A106" s="12"/>
      <c r="C106" s="14"/>
      <c r="E106" s="15">
        <v>44652.0</v>
      </c>
      <c r="F106" s="16">
        <v>1.6935</v>
      </c>
      <c r="G106" s="16">
        <v>2.5073</v>
      </c>
      <c r="H106" s="16">
        <v>2.5654</v>
      </c>
      <c r="I106" s="16">
        <v>2.389</v>
      </c>
      <c r="J106" s="18">
        <v>44652.0</v>
      </c>
      <c r="K106" s="16">
        <v>2.5073</v>
      </c>
      <c r="N106" s="18">
        <v>44652.0</v>
      </c>
      <c r="O106" s="16">
        <v>2.389</v>
      </c>
      <c r="R106" s="18">
        <v>44652.0</v>
      </c>
      <c r="S106" s="16">
        <v>2.5654</v>
      </c>
    </row>
    <row r="107">
      <c r="A107" s="12"/>
      <c r="C107" s="14"/>
      <c r="E107" s="15">
        <v>44651.0</v>
      </c>
      <c r="F107" s="16">
        <v>1.608</v>
      </c>
      <c r="G107" s="16">
        <v>2.4385</v>
      </c>
      <c r="H107" s="16">
        <v>2.4649</v>
      </c>
      <c r="I107" s="16">
        <v>2.345</v>
      </c>
      <c r="J107" s="17">
        <v>44651.0</v>
      </c>
      <c r="K107" s="16">
        <v>2.4385</v>
      </c>
      <c r="N107" s="17">
        <v>44651.0</v>
      </c>
      <c r="O107" s="16">
        <v>2.345</v>
      </c>
      <c r="R107" s="17">
        <v>44651.0</v>
      </c>
      <c r="S107" s="16">
        <v>2.4649</v>
      </c>
    </row>
    <row r="108">
      <c r="A108" s="12"/>
      <c r="C108" s="14"/>
      <c r="E108" s="15">
        <v>44650.0</v>
      </c>
      <c r="F108" s="16">
        <v>1.642</v>
      </c>
      <c r="G108" s="16">
        <v>2.4336</v>
      </c>
      <c r="H108" s="16">
        <v>2.4416</v>
      </c>
      <c r="I108" s="16">
        <v>2.358</v>
      </c>
      <c r="J108" s="17">
        <v>44650.0</v>
      </c>
      <c r="K108" s="16">
        <v>2.4336</v>
      </c>
      <c r="N108" s="17">
        <v>44650.0</v>
      </c>
      <c r="O108" s="16">
        <v>2.358</v>
      </c>
      <c r="R108" s="17">
        <v>44650.0</v>
      </c>
      <c r="S108" s="16">
        <v>2.4416</v>
      </c>
    </row>
    <row r="109">
      <c r="A109" s="12"/>
      <c r="C109" s="14"/>
      <c r="E109" s="15">
        <v>44649.0</v>
      </c>
      <c r="F109" s="16">
        <v>1.657</v>
      </c>
      <c r="G109" s="16">
        <v>2.488</v>
      </c>
      <c r="H109" s="16">
        <v>2.5017</v>
      </c>
      <c r="I109" s="16">
        <v>2.398</v>
      </c>
      <c r="J109" s="17">
        <v>44649.0</v>
      </c>
      <c r="K109" s="16">
        <v>2.488</v>
      </c>
      <c r="N109" s="17">
        <v>44649.0</v>
      </c>
      <c r="O109" s="16">
        <v>2.398</v>
      </c>
      <c r="R109" s="17">
        <v>44649.0</v>
      </c>
      <c r="S109" s="16">
        <v>2.5017</v>
      </c>
    </row>
    <row r="110">
      <c r="A110" s="12"/>
      <c r="C110" s="14"/>
      <c r="E110" s="15">
        <v>44648.0</v>
      </c>
      <c r="F110" s="16">
        <v>1.676</v>
      </c>
      <c r="G110" s="16">
        <v>2.5562</v>
      </c>
      <c r="H110" s="16">
        <v>2.5633</v>
      </c>
      <c r="I110" s="16">
        <v>2.466</v>
      </c>
      <c r="J110" s="17">
        <v>44648.0</v>
      </c>
      <c r="K110" s="16">
        <v>2.5562</v>
      </c>
      <c r="N110" s="17">
        <v>44648.0</v>
      </c>
      <c r="O110" s="16">
        <v>2.466</v>
      </c>
      <c r="R110" s="17">
        <v>44648.0</v>
      </c>
      <c r="S110" s="16">
        <v>2.5633</v>
      </c>
    </row>
    <row r="111">
      <c r="A111" s="12"/>
      <c r="C111" s="14"/>
      <c r="E111" s="15">
        <v>44647.0</v>
      </c>
      <c r="F111" s="16">
        <v>1.6497</v>
      </c>
      <c r="G111" s="16">
        <v>2.5534</v>
      </c>
      <c r="H111" s="16">
        <v>2.5508</v>
      </c>
      <c r="I111" s="16">
        <v>2.471</v>
      </c>
      <c r="J111" s="17">
        <v>44647.0</v>
      </c>
      <c r="K111" s="16">
        <v>2.5534</v>
      </c>
      <c r="N111" s="17">
        <v>44647.0</v>
      </c>
      <c r="O111" s="16">
        <v>2.471</v>
      </c>
      <c r="R111" s="17">
        <v>44647.0</v>
      </c>
      <c r="S111" s="16">
        <v>2.5508</v>
      </c>
    </row>
    <row r="112">
      <c r="A112" s="12"/>
      <c r="C112" s="14"/>
      <c r="E112" s="15">
        <v>44645.0</v>
      </c>
      <c r="F112" s="16">
        <v>1.66</v>
      </c>
      <c r="G112" s="16">
        <v>2.5686</v>
      </c>
      <c r="H112" s="16">
        <v>2.5612</v>
      </c>
      <c r="I112" s="16">
        <v>2.488</v>
      </c>
      <c r="J112" s="17">
        <v>44645.0</v>
      </c>
      <c r="K112" s="16">
        <v>2.5686</v>
      </c>
      <c r="N112" s="17">
        <v>44645.0</v>
      </c>
      <c r="O112" s="16">
        <v>2.488</v>
      </c>
      <c r="R112" s="17">
        <v>44645.0</v>
      </c>
      <c r="S112" s="16">
        <v>2.5612</v>
      </c>
    </row>
    <row r="113">
      <c r="A113" s="12"/>
      <c r="C113" s="14"/>
      <c r="E113" s="15">
        <v>44644.0</v>
      </c>
      <c r="F113" s="16">
        <v>1.543</v>
      </c>
      <c r="G113" s="16">
        <v>2.4215</v>
      </c>
      <c r="H113" s="16">
        <v>2.3985</v>
      </c>
      <c r="I113" s="16">
        <v>2.37</v>
      </c>
      <c r="J113" s="17">
        <v>44644.0</v>
      </c>
      <c r="K113" s="16">
        <v>2.4215</v>
      </c>
      <c r="N113" s="17">
        <v>44644.0</v>
      </c>
      <c r="O113" s="16">
        <v>2.37</v>
      </c>
      <c r="R113" s="17">
        <v>44644.0</v>
      </c>
      <c r="S113" s="16">
        <v>2.3985</v>
      </c>
    </row>
    <row r="114">
      <c r="A114" s="12"/>
      <c r="C114" s="14"/>
      <c r="E114" s="15">
        <v>44643.0</v>
      </c>
      <c r="F114" s="16">
        <v>1.515</v>
      </c>
      <c r="G114" s="16">
        <v>2.3412</v>
      </c>
      <c r="H114" s="16">
        <v>2.3145</v>
      </c>
      <c r="I114" s="16">
        <v>2.29</v>
      </c>
      <c r="J114" s="17">
        <v>44643.0</v>
      </c>
      <c r="K114" s="16">
        <v>2.3412</v>
      </c>
      <c r="N114" s="17">
        <v>44643.0</v>
      </c>
      <c r="O114" s="16">
        <v>2.29</v>
      </c>
      <c r="R114" s="17">
        <v>44643.0</v>
      </c>
      <c r="S114" s="16">
        <v>2.3145</v>
      </c>
    </row>
    <row r="115">
      <c r="A115" s="12"/>
      <c r="C115" s="14"/>
      <c r="E115" s="15">
        <v>44642.0</v>
      </c>
      <c r="F115" s="16">
        <v>1.346</v>
      </c>
      <c r="G115" s="16">
        <v>2.4261</v>
      </c>
      <c r="H115" s="16">
        <v>2.3996</v>
      </c>
      <c r="I115" s="16">
        <v>2.381</v>
      </c>
      <c r="J115" s="17">
        <v>44642.0</v>
      </c>
      <c r="K115" s="16">
        <v>2.4261</v>
      </c>
      <c r="N115" s="17">
        <v>44642.0</v>
      </c>
      <c r="O115" s="16">
        <v>2.381</v>
      </c>
      <c r="R115" s="17">
        <v>44642.0</v>
      </c>
      <c r="S115" s="16">
        <v>2.3996</v>
      </c>
    </row>
    <row r="116">
      <c r="A116" s="12"/>
      <c r="C116" s="14"/>
      <c r="E116" s="15">
        <v>44641.0</v>
      </c>
      <c r="F116" s="16">
        <v>1.281</v>
      </c>
      <c r="G116" s="16">
        <v>2.3458</v>
      </c>
      <c r="H116" s="16">
        <v>2.3243</v>
      </c>
      <c r="I116" s="16">
        <v>2.297</v>
      </c>
      <c r="J116" s="17">
        <v>44641.0</v>
      </c>
      <c r="K116" s="16">
        <v>2.3458</v>
      </c>
      <c r="N116" s="17">
        <v>44641.0</v>
      </c>
      <c r="O116" s="16">
        <v>2.297</v>
      </c>
      <c r="R116" s="17">
        <v>44641.0</v>
      </c>
      <c r="S116" s="16">
        <v>2.3243</v>
      </c>
    </row>
    <row r="117">
      <c r="A117" s="12"/>
      <c r="C117" s="14"/>
      <c r="E117" s="15">
        <v>44640.0</v>
      </c>
      <c r="F117" s="16">
        <v>1.2245</v>
      </c>
      <c r="G117" s="16">
        <v>2.1796</v>
      </c>
      <c r="H117" s="16">
        <v>2.1461</v>
      </c>
      <c r="I117" s="16">
        <v>2.153</v>
      </c>
      <c r="J117" s="17">
        <v>44640.0</v>
      </c>
      <c r="K117" s="16">
        <v>2.1796</v>
      </c>
      <c r="N117" s="17">
        <v>44640.0</v>
      </c>
      <c r="O117" s="16">
        <v>2.153</v>
      </c>
      <c r="R117" s="17">
        <v>44640.0</v>
      </c>
      <c r="S117" s="16">
        <v>2.1461</v>
      </c>
    </row>
    <row r="118">
      <c r="A118" s="12"/>
      <c r="C118" s="14"/>
      <c r="E118" s="15">
        <v>44638.0</v>
      </c>
      <c r="F118" s="16">
        <v>1.225</v>
      </c>
      <c r="G118" s="16">
        <v>2.1796</v>
      </c>
      <c r="H118" s="16">
        <v>2.1461</v>
      </c>
      <c r="I118" s="16">
        <v>2.153</v>
      </c>
      <c r="J118" s="17">
        <v>44638.0</v>
      </c>
      <c r="K118" s="16">
        <v>2.1796</v>
      </c>
      <c r="N118" s="17">
        <v>44638.0</v>
      </c>
      <c r="O118" s="16">
        <v>2.153</v>
      </c>
      <c r="R118" s="17">
        <v>44638.0</v>
      </c>
      <c r="S118" s="16">
        <v>2.1461</v>
      </c>
    </row>
    <row r="119">
      <c r="A119" s="12"/>
      <c r="C119" s="14"/>
      <c r="E119" s="15">
        <v>44637.0</v>
      </c>
      <c r="F119" s="16">
        <v>1.222</v>
      </c>
      <c r="G119" s="16">
        <v>2.1879</v>
      </c>
      <c r="H119" s="16">
        <v>2.1424</v>
      </c>
      <c r="I119" s="16">
        <v>2.167</v>
      </c>
      <c r="J119" s="17">
        <v>44637.0</v>
      </c>
      <c r="K119" s="16">
        <v>2.1879</v>
      </c>
      <c r="N119" s="17">
        <v>44637.0</v>
      </c>
      <c r="O119" s="16">
        <v>2.167</v>
      </c>
      <c r="R119" s="17">
        <v>44637.0</v>
      </c>
      <c r="S119" s="16">
        <v>2.1424</v>
      </c>
    </row>
    <row r="120">
      <c r="A120" s="12"/>
      <c r="C120" s="14"/>
      <c r="E120" s="15">
        <v>44636.0</v>
      </c>
      <c r="F120" s="16">
        <v>1.299</v>
      </c>
      <c r="G120" s="16">
        <v>2.226</v>
      </c>
      <c r="H120" s="16">
        <v>2.1877</v>
      </c>
      <c r="I120" s="16">
        <v>2.192</v>
      </c>
      <c r="J120" s="17">
        <v>44636.0</v>
      </c>
      <c r="K120" s="16">
        <v>2.226</v>
      </c>
      <c r="N120" s="17">
        <v>44636.0</v>
      </c>
      <c r="O120" s="16">
        <v>2.192</v>
      </c>
      <c r="R120" s="17">
        <v>44636.0</v>
      </c>
      <c r="S120" s="16">
        <v>2.1877</v>
      </c>
    </row>
    <row r="121">
      <c r="A121" s="12"/>
      <c r="C121" s="14"/>
      <c r="E121" s="15">
        <v>44635.0</v>
      </c>
      <c r="F121" s="16">
        <v>1.212</v>
      </c>
      <c r="G121" s="16">
        <v>2.1618</v>
      </c>
      <c r="H121" s="16">
        <v>2.1068</v>
      </c>
      <c r="I121" s="16">
        <v>2.149</v>
      </c>
      <c r="J121" s="17">
        <v>44635.0</v>
      </c>
      <c r="K121" s="16">
        <v>2.1618</v>
      </c>
      <c r="N121" s="17">
        <v>44635.0</v>
      </c>
      <c r="O121" s="16">
        <v>2.149</v>
      </c>
      <c r="R121" s="17">
        <v>44635.0</v>
      </c>
      <c r="S121" s="16">
        <v>2.1068</v>
      </c>
    </row>
    <row r="122">
      <c r="A122" s="12"/>
      <c r="C122" s="14"/>
      <c r="E122" s="15">
        <v>44634.0</v>
      </c>
      <c r="F122" s="16">
        <v>1.227</v>
      </c>
      <c r="G122" s="16">
        <v>2.1544</v>
      </c>
      <c r="H122" s="16">
        <v>2.0966</v>
      </c>
      <c r="I122" s="16">
        <v>2.142</v>
      </c>
      <c r="J122" s="17">
        <v>44634.0</v>
      </c>
      <c r="K122" s="16">
        <v>2.1544</v>
      </c>
      <c r="N122" s="17">
        <v>44634.0</v>
      </c>
      <c r="O122" s="16">
        <v>2.142</v>
      </c>
      <c r="R122" s="17">
        <v>44634.0</v>
      </c>
      <c r="S122" s="16">
        <v>2.0966</v>
      </c>
    </row>
    <row r="123">
      <c r="A123" s="12"/>
      <c r="C123" s="14"/>
      <c r="E123" s="15">
        <v>44633.0</v>
      </c>
      <c r="F123" s="16">
        <v>1.1603</v>
      </c>
      <c r="G123" s="16">
        <v>2.0516</v>
      </c>
      <c r="H123" s="16">
        <v>2.0012</v>
      </c>
      <c r="I123" s="16">
        <v>2.039</v>
      </c>
      <c r="J123" s="17">
        <v>44633.0</v>
      </c>
      <c r="K123" s="16">
        <v>2.0516</v>
      </c>
      <c r="N123" s="17">
        <v>44633.0</v>
      </c>
      <c r="O123" s="16">
        <v>2.039</v>
      </c>
      <c r="R123" s="17">
        <v>44633.0</v>
      </c>
      <c r="S123" s="16">
        <v>2.0012</v>
      </c>
    </row>
    <row r="124">
      <c r="A124" s="12"/>
      <c r="C124" s="14"/>
      <c r="E124" s="15">
        <v>44631.0</v>
      </c>
      <c r="F124" s="16">
        <v>1.168</v>
      </c>
      <c r="G124" s="16">
        <v>2.0006</v>
      </c>
      <c r="H124" s="16">
        <v>1.9496</v>
      </c>
      <c r="I124" s="16">
        <v>1.997</v>
      </c>
      <c r="J124" s="17">
        <v>44631.0</v>
      </c>
      <c r="K124" s="16">
        <v>2.0006</v>
      </c>
      <c r="N124" s="17">
        <v>44631.0</v>
      </c>
      <c r="O124" s="16">
        <v>1.997</v>
      </c>
      <c r="R124" s="17">
        <v>44631.0</v>
      </c>
      <c r="S124" s="16">
        <v>1.9496</v>
      </c>
    </row>
    <row r="125">
      <c r="A125" s="12"/>
      <c r="C125" s="14"/>
      <c r="E125" s="15">
        <v>44630.0</v>
      </c>
      <c r="F125" s="16">
        <v>1.155</v>
      </c>
      <c r="G125" s="16">
        <v>1.9883</v>
      </c>
      <c r="H125" s="16">
        <v>1.9246</v>
      </c>
      <c r="I125" s="16">
        <v>1.993</v>
      </c>
      <c r="J125" s="17">
        <v>44630.0</v>
      </c>
      <c r="K125" s="16">
        <v>1.9883</v>
      </c>
      <c r="N125" s="17">
        <v>44630.0</v>
      </c>
      <c r="O125" s="16">
        <v>1.993</v>
      </c>
      <c r="R125" s="17">
        <v>44630.0</v>
      </c>
      <c r="S125" s="16">
        <v>1.9246</v>
      </c>
    </row>
    <row r="126">
      <c r="A126" s="12"/>
      <c r="C126" s="14"/>
      <c r="E126" s="15">
        <v>44629.0</v>
      </c>
      <c r="F126" s="16">
        <v>1.122</v>
      </c>
      <c r="G126" s="16">
        <v>1.9339</v>
      </c>
      <c r="H126" s="16">
        <v>1.8799</v>
      </c>
      <c r="I126" s="16">
        <v>1.951</v>
      </c>
      <c r="J126" s="18">
        <v>44629.0</v>
      </c>
      <c r="K126" s="16">
        <v>1.9339</v>
      </c>
      <c r="N126" s="18">
        <v>44629.0</v>
      </c>
      <c r="O126" s="16">
        <v>1.951</v>
      </c>
      <c r="R126" s="18">
        <v>44629.0</v>
      </c>
      <c r="S126" s="16">
        <v>1.8799</v>
      </c>
    </row>
    <row r="127">
      <c r="A127" s="12"/>
      <c r="C127" s="14"/>
      <c r="E127" s="15">
        <v>44628.0</v>
      </c>
      <c r="F127" s="16">
        <v>1.086</v>
      </c>
      <c r="G127" s="16">
        <v>1.8282</v>
      </c>
      <c r="H127" s="16">
        <v>1.7761</v>
      </c>
      <c r="I127" s="16">
        <v>1.84</v>
      </c>
      <c r="J127" s="18">
        <v>44628.0</v>
      </c>
      <c r="K127" s="16">
        <v>1.8282</v>
      </c>
      <c r="N127" s="18">
        <v>44628.0</v>
      </c>
      <c r="O127" s="16">
        <v>1.84</v>
      </c>
      <c r="R127" s="18">
        <v>44628.0</v>
      </c>
      <c r="S127" s="16">
        <v>1.7761</v>
      </c>
    </row>
    <row r="128">
      <c r="A128" s="12"/>
      <c r="C128" s="14"/>
      <c r="E128" s="15">
        <v>44627.0</v>
      </c>
      <c r="F128" s="16">
        <v>1.045</v>
      </c>
      <c r="G128" s="16">
        <v>1.7567</v>
      </c>
      <c r="H128" s="16">
        <v>1.7024</v>
      </c>
      <c r="I128" s="16">
        <v>1.777</v>
      </c>
      <c r="J128" s="18">
        <v>44627.0</v>
      </c>
      <c r="K128" s="16">
        <v>1.7567</v>
      </c>
      <c r="N128" s="18">
        <v>44627.0</v>
      </c>
      <c r="O128" s="16">
        <v>1.777</v>
      </c>
      <c r="R128" s="18">
        <v>44627.0</v>
      </c>
      <c r="S128" s="16">
        <v>1.7024</v>
      </c>
    </row>
    <row r="129">
      <c r="A129" s="12"/>
      <c r="C129" s="14"/>
      <c r="E129" s="15">
        <v>44626.0</v>
      </c>
      <c r="F129" s="16">
        <v>1.0497</v>
      </c>
      <c r="G129" s="16">
        <v>1.6384</v>
      </c>
      <c r="H129" s="16">
        <v>1.5673</v>
      </c>
      <c r="I129" s="16">
        <v>1.683</v>
      </c>
      <c r="J129" s="18">
        <v>44626.0</v>
      </c>
      <c r="K129" s="16">
        <v>1.6384</v>
      </c>
      <c r="N129" s="18">
        <v>44626.0</v>
      </c>
      <c r="O129" s="16">
        <v>1.683</v>
      </c>
      <c r="R129" s="18">
        <v>44626.0</v>
      </c>
      <c r="S129" s="16">
        <v>1.5673</v>
      </c>
    </row>
    <row r="130">
      <c r="A130" s="12"/>
      <c r="C130" s="14"/>
      <c r="E130" s="15">
        <v>44624.0</v>
      </c>
      <c r="F130" s="16">
        <v>1.029</v>
      </c>
      <c r="G130" s="16">
        <v>1.7081</v>
      </c>
      <c r="H130" s="16">
        <v>1.647</v>
      </c>
      <c r="I130" s="16">
        <v>1.737</v>
      </c>
      <c r="J130" s="18">
        <v>44624.0</v>
      </c>
      <c r="K130" s="16">
        <v>1.7081</v>
      </c>
      <c r="N130" s="18">
        <v>44624.0</v>
      </c>
      <c r="O130" s="16">
        <v>1.737</v>
      </c>
      <c r="R130" s="18">
        <v>44624.0</v>
      </c>
      <c r="S130" s="16">
        <v>1.647</v>
      </c>
    </row>
    <row r="131">
      <c r="A131" s="12"/>
      <c r="C131" s="14"/>
      <c r="E131" s="15">
        <v>44623.0</v>
      </c>
      <c r="F131" s="16">
        <v>1.07</v>
      </c>
      <c r="G131" s="16">
        <v>1.8057</v>
      </c>
      <c r="H131" s="16">
        <v>1.7306</v>
      </c>
      <c r="I131" s="16">
        <v>1.84</v>
      </c>
      <c r="J131" s="18">
        <v>44623.0</v>
      </c>
      <c r="K131" s="16">
        <v>1.8057</v>
      </c>
      <c r="N131" s="18">
        <v>44623.0</v>
      </c>
      <c r="O131" s="16">
        <v>1.84</v>
      </c>
      <c r="R131" s="18">
        <v>44623.0</v>
      </c>
      <c r="S131" s="16">
        <v>1.7306</v>
      </c>
    </row>
    <row r="132">
      <c r="A132" s="12"/>
      <c r="C132" s="14"/>
      <c r="E132" s="15">
        <v>44622.0</v>
      </c>
      <c r="F132" s="16">
        <v>1.047</v>
      </c>
      <c r="G132" s="16">
        <v>1.8451</v>
      </c>
      <c r="H132" s="16">
        <v>1.7568</v>
      </c>
      <c r="I132" s="16">
        <v>1.878</v>
      </c>
      <c r="J132" s="18">
        <v>44622.0</v>
      </c>
      <c r="K132" s="16">
        <v>1.8451</v>
      </c>
      <c r="N132" s="18">
        <v>44622.0</v>
      </c>
      <c r="O132" s="16">
        <v>1.878</v>
      </c>
      <c r="R132" s="18">
        <v>44622.0</v>
      </c>
      <c r="S132" s="16">
        <v>1.7568</v>
      </c>
    </row>
    <row r="133">
      <c r="A133" s="12"/>
      <c r="C133" s="14"/>
      <c r="E133" s="15">
        <v>44621.0</v>
      </c>
      <c r="F133" s="16">
        <v>0.89</v>
      </c>
      <c r="G133" s="16">
        <v>1.6683</v>
      </c>
      <c r="H133" s="16">
        <v>1.5697</v>
      </c>
      <c r="I133" s="16">
        <v>1.716</v>
      </c>
      <c r="J133" s="18">
        <v>44621.0</v>
      </c>
      <c r="K133" s="16">
        <v>1.6683</v>
      </c>
      <c r="N133" s="18">
        <v>44621.0</v>
      </c>
      <c r="O133" s="16">
        <v>1.716</v>
      </c>
      <c r="R133" s="18">
        <v>44621.0</v>
      </c>
      <c r="S133" s="16">
        <v>1.5697</v>
      </c>
    </row>
    <row r="134">
      <c r="A134" s="12"/>
      <c r="C134" s="14"/>
      <c r="E134" s="15">
        <v>44620.0</v>
      </c>
      <c r="F134" s="16">
        <v>1.011</v>
      </c>
      <c r="G134" s="16">
        <v>1.8034</v>
      </c>
      <c r="H134" s="16">
        <v>1.7129</v>
      </c>
      <c r="I134" s="16">
        <v>1.822</v>
      </c>
      <c r="J134" s="17">
        <v>44620.0</v>
      </c>
      <c r="K134" s="16">
        <v>1.8034</v>
      </c>
      <c r="N134" s="17">
        <v>44620.0</v>
      </c>
      <c r="O134" s="16">
        <v>1.822</v>
      </c>
      <c r="R134" s="17">
        <v>44620.0</v>
      </c>
      <c r="S134" s="16">
        <v>1.7129</v>
      </c>
    </row>
    <row r="135">
      <c r="A135" s="12"/>
      <c r="C135" s="14"/>
      <c r="E135" s="15">
        <v>44619.0</v>
      </c>
      <c r="F135" s="16">
        <v>1.1426</v>
      </c>
      <c r="G135" s="16">
        <v>1.8798</v>
      </c>
      <c r="H135" s="16">
        <v>1.7881</v>
      </c>
      <c r="I135" s="16">
        <v>1.894</v>
      </c>
      <c r="J135" s="17">
        <v>44619.0</v>
      </c>
      <c r="K135" s="16">
        <v>1.8798</v>
      </c>
      <c r="N135" s="17">
        <v>44619.0</v>
      </c>
      <c r="O135" s="16">
        <v>1.894</v>
      </c>
      <c r="R135" s="17">
        <v>44619.0</v>
      </c>
      <c r="S135" s="16">
        <v>1.7881</v>
      </c>
    </row>
    <row r="136">
      <c r="A136" s="12"/>
      <c r="C136" s="14"/>
      <c r="E136" s="15">
        <v>44617.0</v>
      </c>
      <c r="F136" s="16">
        <v>1.127</v>
      </c>
      <c r="G136" s="16">
        <v>1.959</v>
      </c>
      <c r="H136" s="16">
        <v>1.8701</v>
      </c>
      <c r="I136" s="16">
        <v>1.97</v>
      </c>
      <c r="J136" s="17">
        <v>44617.0</v>
      </c>
      <c r="K136" s="16">
        <v>1.959</v>
      </c>
      <c r="N136" s="17">
        <v>44617.0</v>
      </c>
      <c r="O136" s="16">
        <v>1.97</v>
      </c>
      <c r="R136" s="17">
        <v>44617.0</v>
      </c>
      <c r="S136" s="16">
        <v>1.8701</v>
      </c>
    </row>
    <row r="137">
      <c r="A137" s="12"/>
      <c r="C137" s="14"/>
      <c r="E137" s="15">
        <v>44616.0</v>
      </c>
      <c r="F137" s="16">
        <v>1.076</v>
      </c>
      <c r="G137" s="16">
        <v>1.957</v>
      </c>
      <c r="H137" s="16">
        <v>1.8651</v>
      </c>
      <c r="I137" s="16">
        <v>1.97</v>
      </c>
      <c r="J137" s="17">
        <v>44616.0</v>
      </c>
      <c r="K137" s="16">
        <v>1.957</v>
      </c>
      <c r="N137" s="17">
        <v>44616.0</v>
      </c>
      <c r="O137" s="16">
        <v>1.97</v>
      </c>
      <c r="R137" s="17">
        <v>44616.0</v>
      </c>
      <c r="S137" s="16">
        <v>1.8651</v>
      </c>
    </row>
    <row r="138">
      <c r="A138" s="12"/>
      <c r="C138" s="14"/>
      <c r="E138" s="15">
        <v>44615.0</v>
      </c>
      <c r="F138" s="16">
        <v>1.15</v>
      </c>
      <c r="G138" s="16">
        <v>1.9899</v>
      </c>
      <c r="H138" s="16">
        <v>1.91</v>
      </c>
      <c r="I138" s="16">
        <v>1.998</v>
      </c>
      <c r="J138" s="17">
        <v>44615.0</v>
      </c>
      <c r="K138" s="16">
        <v>1.9899</v>
      </c>
      <c r="N138" s="17">
        <v>44615.0</v>
      </c>
      <c r="O138" s="16">
        <v>1.998</v>
      </c>
      <c r="R138" s="17">
        <v>44615.0</v>
      </c>
      <c r="S138" s="16">
        <v>1.91</v>
      </c>
    </row>
    <row r="139">
      <c r="A139" s="12"/>
      <c r="C139" s="14"/>
      <c r="E139" s="15">
        <v>44614.0</v>
      </c>
      <c r="F139" s="16">
        <v>1.091</v>
      </c>
      <c r="G139" s="16">
        <v>1.941</v>
      </c>
      <c r="H139" s="16">
        <v>1.8677</v>
      </c>
      <c r="I139" s="16">
        <v>1.944</v>
      </c>
      <c r="J139" s="17">
        <v>44614.0</v>
      </c>
      <c r="K139" s="16">
        <v>1.941</v>
      </c>
      <c r="N139" s="17">
        <v>44614.0</v>
      </c>
      <c r="O139" s="16">
        <v>1.944</v>
      </c>
      <c r="R139" s="17">
        <v>44614.0</v>
      </c>
      <c r="S139" s="16">
        <v>1.8677</v>
      </c>
    </row>
    <row r="140">
      <c r="A140" s="12"/>
      <c r="C140" s="14"/>
      <c r="E140" s="15">
        <v>44613.0</v>
      </c>
      <c r="F140" s="16">
        <v>1.0262</v>
      </c>
      <c r="G140" s="16">
        <v>1.8536</v>
      </c>
      <c r="H140" s="16">
        <v>1.767</v>
      </c>
      <c r="I140" s="16">
        <v>1.873</v>
      </c>
      <c r="J140" s="17">
        <v>44613.0</v>
      </c>
      <c r="K140" s="16">
        <v>1.8536</v>
      </c>
      <c r="N140" s="17">
        <v>44613.0</v>
      </c>
      <c r="O140" s="16">
        <v>1.873</v>
      </c>
      <c r="R140" s="17">
        <v>44613.0</v>
      </c>
      <c r="S140" s="16">
        <v>1.767</v>
      </c>
    </row>
    <row r="141">
      <c r="A141" s="12"/>
      <c r="C141" s="14"/>
      <c r="E141" s="15">
        <v>44610.0</v>
      </c>
      <c r="F141" s="16">
        <v>0.993</v>
      </c>
      <c r="G141" s="16">
        <v>1.9117</v>
      </c>
      <c r="H141" s="16">
        <v>1.8188</v>
      </c>
      <c r="I141" s="16">
        <v>1.927</v>
      </c>
      <c r="J141" s="17">
        <v>44610.0</v>
      </c>
      <c r="K141" s="16">
        <v>1.9117</v>
      </c>
      <c r="N141" s="17">
        <v>44610.0</v>
      </c>
      <c r="O141" s="16">
        <v>1.927</v>
      </c>
      <c r="R141" s="17">
        <v>44610.0</v>
      </c>
      <c r="S141" s="16">
        <v>1.8188</v>
      </c>
    </row>
    <row r="142">
      <c r="A142" s="12"/>
      <c r="C142" s="14"/>
      <c r="E142" s="15">
        <v>44609.0</v>
      </c>
      <c r="F142" s="16">
        <v>1.021</v>
      </c>
      <c r="G142" s="16">
        <v>1.9431</v>
      </c>
      <c r="H142" s="16">
        <v>1.8466</v>
      </c>
      <c r="I142" s="16">
        <v>1.968</v>
      </c>
      <c r="J142" s="17">
        <v>44609.0</v>
      </c>
      <c r="K142" s="16">
        <v>1.9431</v>
      </c>
      <c r="N142" s="17">
        <v>44609.0</v>
      </c>
      <c r="O142" s="16">
        <v>1.968</v>
      </c>
      <c r="R142" s="17">
        <v>44609.0</v>
      </c>
      <c r="S142" s="16">
        <v>1.8466</v>
      </c>
    </row>
    <row r="143">
      <c r="A143" s="12"/>
      <c r="C143" s="14"/>
      <c r="E143" s="15">
        <v>44608.0</v>
      </c>
      <c r="F143" s="16">
        <v>1.049</v>
      </c>
      <c r="G143" s="16">
        <v>2.021</v>
      </c>
      <c r="H143" s="16">
        <v>1.9219</v>
      </c>
      <c r="I143" s="16">
        <v>2.04</v>
      </c>
      <c r="J143" s="17">
        <v>44608.0</v>
      </c>
      <c r="K143" s="16">
        <v>2.021</v>
      </c>
      <c r="N143" s="17">
        <v>44608.0</v>
      </c>
      <c r="O143" s="16">
        <v>2.04</v>
      </c>
      <c r="R143" s="17">
        <v>44608.0</v>
      </c>
      <c r="S143" s="16">
        <v>1.9219</v>
      </c>
    </row>
    <row r="144">
      <c r="A144" s="12"/>
      <c r="C144" s="14"/>
      <c r="E144" s="15">
        <v>44607.0</v>
      </c>
      <c r="F144" s="16">
        <v>1.073</v>
      </c>
      <c r="G144" s="16">
        <v>2.0307</v>
      </c>
      <c r="H144" s="16">
        <v>1.9368</v>
      </c>
      <c r="I144" s="16">
        <v>2.043</v>
      </c>
      <c r="J144" s="17">
        <v>44607.0</v>
      </c>
      <c r="K144" s="16">
        <v>2.0307</v>
      </c>
      <c r="N144" s="17">
        <v>44607.0</v>
      </c>
      <c r="O144" s="16">
        <v>2.043</v>
      </c>
      <c r="R144" s="17">
        <v>44607.0</v>
      </c>
      <c r="S144" s="16">
        <v>1.9368</v>
      </c>
    </row>
    <row r="145">
      <c r="A145" s="12"/>
      <c r="C145" s="14"/>
      <c r="E145" s="15">
        <v>44606.0</v>
      </c>
      <c r="F145" s="16">
        <v>1.104</v>
      </c>
      <c r="G145" s="16">
        <v>1.9891</v>
      </c>
      <c r="H145" s="16">
        <v>1.908</v>
      </c>
      <c r="I145" s="16">
        <v>1.986</v>
      </c>
      <c r="J145" s="17">
        <v>44606.0</v>
      </c>
      <c r="K145" s="16">
        <v>1.9891</v>
      </c>
      <c r="N145" s="17">
        <v>44606.0</v>
      </c>
      <c r="O145" s="16">
        <v>1.986</v>
      </c>
      <c r="R145" s="17">
        <v>44606.0</v>
      </c>
      <c r="S145" s="16">
        <v>1.908</v>
      </c>
    </row>
    <row r="146">
      <c r="A146" s="12"/>
      <c r="C146" s="14"/>
      <c r="E146" s="15">
        <v>44603.0</v>
      </c>
      <c r="F146" s="16">
        <v>1.057</v>
      </c>
      <c r="G146" s="16">
        <v>1.921</v>
      </c>
      <c r="H146" s="16">
        <v>1.8325</v>
      </c>
      <c r="I146" s="16">
        <v>1.918</v>
      </c>
      <c r="J146" s="17">
        <v>44603.0</v>
      </c>
      <c r="K146" s="16">
        <v>1.921</v>
      </c>
      <c r="N146" s="17">
        <v>44603.0</v>
      </c>
      <c r="O146" s="16">
        <v>1.918</v>
      </c>
      <c r="R146" s="17">
        <v>44603.0</v>
      </c>
      <c r="S146" s="16">
        <v>1.8325</v>
      </c>
    </row>
    <row r="147">
      <c r="A147" s="12"/>
      <c r="C147" s="14"/>
      <c r="E147" s="15">
        <v>44602.0</v>
      </c>
      <c r="F147" s="16">
        <v>1.086</v>
      </c>
      <c r="G147" s="16">
        <v>2.046</v>
      </c>
      <c r="H147" s="16">
        <v>1.9658</v>
      </c>
      <c r="I147" s="16">
        <v>2.043</v>
      </c>
      <c r="J147" s="17">
        <v>44602.0</v>
      </c>
      <c r="K147" s="16">
        <v>2.046</v>
      </c>
      <c r="N147" s="17">
        <v>44602.0</v>
      </c>
      <c r="O147" s="16">
        <v>2.043</v>
      </c>
      <c r="R147" s="17">
        <v>44602.0</v>
      </c>
      <c r="S147" s="16">
        <v>1.9658</v>
      </c>
    </row>
    <row r="148">
      <c r="A148" s="12"/>
      <c r="C148" s="14"/>
      <c r="E148" s="15">
        <v>44601.0</v>
      </c>
      <c r="F148" s="16">
        <v>0.883</v>
      </c>
      <c r="G148" s="16">
        <v>1.9232</v>
      </c>
      <c r="H148" s="16">
        <v>1.8218</v>
      </c>
      <c r="I148" s="16">
        <v>1.945</v>
      </c>
      <c r="J148" s="18">
        <v>44601.0</v>
      </c>
      <c r="K148" s="16">
        <v>1.9232</v>
      </c>
      <c r="N148" s="18">
        <v>44601.0</v>
      </c>
      <c r="O148" s="16">
        <v>1.945</v>
      </c>
      <c r="R148" s="18">
        <v>44601.0</v>
      </c>
      <c r="S148" s="16">
        <v>1.8218</v>
      </c>
    </row>
    <row r="149">
      <c r="A149" s="12"/>
      <c r="C149" s="14"/>
      <c r="E149" s="15">
        <v>44600.0</v>
      </c>
      <c r="F149" s="16">
        <v>0.883</v>
      </c>
      <c r="G149" s="16">
        <v>1.9388</v>
      </c>
      <c r="H149" s="16">
        <v>1.8167</v>
      </c>
      <c r="I149" s="16">
        <v>1.965</v>
      </c>
      <c r="J149" s="18">
        <v>44600.0</v>
      </c>
      <c r="K149" s="16">
        <v>1.9388</v>
      </c>
      <c r="N149" s="18">
        <v>44600.0</v>
      </c>
      <c r="O149" s="16">
        <v>1.965</v>
      </c>
      <c r="R149" s="18">
        <v>44600.0</v>
      </c>
      <c r="S149" s="16">
        <v>1.8167</v>
      </c>
    </row>
    <row r="150">
      <c r="A150" s="12"/>
      <c r="C150" s="14"/>
      <c r="E150" s="15">
        <v>44599.0</v>
      </c>
      <c r="F150" s="16">
        <v>0.865</v>
      </c>
      <c r="G150" s="16">
        <v>1.8916</v>
      </c>
      <c r="H150" s="16">
        <v>1.7667</v>
      </c>
      <c r="I150" s="16">
        <v>1.919</v>
      </c>
      <c r="J150" s="18">
        <v>44599.0</v>
      </c>
      <c r="K150" s="16">
        <v>1.8916</v>
      </c>
      <c r="N150" s="18">
        <v>44599.0</v>
      </c>
      <c r="O150" s="16">
        <v>1.919</v>
      </c>
      <c r="R150" s="18">
        <v>44599.0</v>
      </c>
      <c r="S150" s="16">
        <v>1.7667</v>
      </c>
    </row>
    <row r="151">
      <c r="A151" s="12"/>
      <c r="C151" s="14"/>
      <c r="E151" s="15">
        <v>44598.0</v>
      </c>
      <c r="F151" s="16">
        <v>0.898</v>
      </c>
      <c r="G151" s="16">
        <v>1.8892</v>
      </c>
      <c r="H151" s="16">
        <v>1.7765</v>
      </c>
      <c r="I151" s="16">
        <v>1.91</v>
      </c>
      <c r="J151" s="18">
        <v>44598.0</v>
      </c>
      <c r="K151" s="16">
        <v>1.8892</v>
      </c>
      <c r="N151" s="18">
        <v>44598.0</v>
      </c>
      <c r="O151" s="16">
        <v>1.91</v>
      </c>
      <c r="R151" s="18">
        <v>44598.0</v>
      </c>
      <c r="S151" s="16">
        <v>1.7765</v>
      </c>
    </row>
    <row r="152">
      <c r="A152" s="12"/>
      <c r="C152" s="14"/>
      <c r="E152" s="15">
        <v>44596.0</v>
      </c>
      <c r="F152" s="16">
        <v>0.883</v>
      </c>
      <c r="G152" s="16">
        <v>1.8916</v>
      </c>
      <c r="H152" s="16">
        <v>1.7732</v>
      </c>
      <c r="I152" s="16">
        <v>1.916</v>
      </c>
      <c r="J152" s="18">
        <v>44596.0</v>
      </c>
      <c r="K152" s="16">
        <v>1.8916</v>
      </c>
      <c r="N152" s="18">
        <v>44596.0</v>
      </c>
      <c r="O152" s="16">
        <v>1.916</v>
      </c>
      <c r="R152" s="18">
        <v>44596.0</v>
      </c>
      <c r="S152" s="16">
        <v>1.7732</v>
      </c>
    </row>
    <row r="153">
      <c r="A153" s="12"/>
      <c r="C153" s="14"/>
      <c r="E153" s="15">
        <v>44595.0</v>
      </c>
      <c r="F153" s="16">
        <v>0.767</v>
      </c>
      <c r="G153" s="16">
        <v>1.8025</v>
      </c>
      <c r="H153" s="16">
        <v>1.6737</v>
      </c>
      <c r="I153" s="16">
        <v>1.836</v>
      </c>
      <c r="J153" s="18">
        <v>44595.0</v>
      </c>
      <c r="K153" s="16">
        <v>1.8025</v>
      </c>
      <c r="N153" s="18">
        <v>44595.0</v>
      </c>
      <c r="O153" s="16">
        <v>1.836</v>
      </c>
      <c r="R153" s="18">
        <v>44595.0</v>
      </c>
      <c r="S153" s="16">
        <v>1.6737</v>
      </c>
    </row>
    <row r="154">
      <c r="A154" s="12"/>
      <c r="C154" s="14"/>
      <c r="E154" s="15">
        <v>44594.0</v>
      </c>
      <c r="F154" s="16">
        <v>0.744</v>
      </c>
      <c r="G154" s="16">
        <v>1.7345</v>
      </c>
      <c r="H154" s="16">
        <v>1.603</v>
      </c>
      <c r="I154" s="16">
        <v>1.771</v>
      </c>
      <c r="J154" s="18">
        <v>44594.0</v>
      </c>
      <c r="K154" s="16">
        <v>1.7345</v>
      </c>
      <c r="N154" s="18">
        <v>44594.0</v>
      </c>
      <c r="O154" s="16">
        <v>1.771</v>
      </c>
      <c r="R154" s="18">
        <v>44594.0</v>
      </c>
      <c r="S154" s="16">
        <v>1.603</v>
      </c>
    </row>
    <row r="155">
      <c r="A155" s="12"/>
      <c r="C155" s="14"/>
      <c r="E155" s="15">
        <v>44593.0</v>
      </c>
      <c r="F155" s="16">
        <v>0.77</v>
      </c>
      <c r="G155" s="16">
        <v>1.7583</v>
      </c>
      <c r="H155" s="16">
        <v>1.6226</v>
      </c>
      <c r="I155" s="16">
        <v>1.795</v>
      </c>
      <c r="J155" s="18">
        <v>44593.0</v>
      </c>
      <c r="K155" s="16">
        <v>1.7583</v>
      </c>
      <c r="N155" s="18">
        <v>44593.0</v>
      </c>
      <c r="O155" s="16">
        <v>1.795</v>
      </c>
      <c r="R155" s="18">
        <v>44593.0</v>
      </c>
      <c r="S155" s="16">
        <v>1.6226</v>
      </c>
    </row>
    <row r="156">
      <c r="A156" s="12"/>
      <c r="C156" s="14"/>
      <c r="E156" s="15">
        <v>44592.0</v>
      </c>
      <c r="F156" s="16">
        <v>0.767</v>
      </c>
      <c r="G156" s="16">
        <v>1.7452</v>
      </c>
      <c r="H156" s="16">
        <v>1.6144</v>
      </c>
      <c r="I156" s="16">
        <v>1.784</v>
      </c>
      <c r="J156" s="17">
        <v>44592.0</v>
      </c>
      <c r="K156" s="16">
        <v>1.7452</v>
      </c>
      <c r="N156" s="17">
        <v>44592.0</v>
      </c>
      <c r="O156" s="16">
        <v>1.784</v>
      </c>
      <c r="R156" s="17">
        <v>44592.0</v>
      </c>
      <c r="S156" s="16">
        <v>1.6144</v>
      </c>
    </row>
    <row r="157">
      <c r="A157" s="12"/>
      <c r="C157" s="14"/>
      <c r="E157" s="15">
        <v>44591.0</v>
      </c>
      <c r="F157" s="16">
        <v>0.7647</v>
      </c>
      <c r="G157" s="16">
        <v>1.7571</v>
      </c>
      <c r="H157" s="16">
        <v>1.6372</v>
      </c>
      <c r="I157" s="16">
        <v>1.791</v>
      </c>
      <c r="J157" s="17">
        <v>44591.0</v>
      </c>
      <c r="K157" s="16">
        <v>1.7571</v>
      </c>
      <c r="N157" s="17">
        <v>44591.0</v>
      </c>
      <c r="O157" s="16">
        <v>1.791</v>
      </c>
      <c r="R157" s="17">
        <v>44591.0</v>
      </c>
      <c r="S157" s="16">
        <v>1.6372</v>
      </c>
    </row>
    <row r="158">
      <c r="A158" s="12"/>
      <c r="C158" s="14"/>
      <c r="E158" s="15">
        <v>44589.0</v>
      </c>
      <c r="F158" s="16">
        <v>0.754</v>
      </c>
      <c r="G158" s="16">
        <v>1.7452</v>
      </c>
      <c r="H158" s="16">
        <v>1.6208</v>
      </c>
      <c r="I158" s="16">
        <v>1.778</v>
      </c>
      <c r="J158" s="17">
        <v>44589.0</v>
      </c>
      <c r="K158" s="16">
        <v>1.7452</v>
      </c>
      <c r="N158" s="17">
        <v>44589.0</v>
      </c>
      <c r="O158" s="16">
        <v>1.778</v>
      </c>
      <c r="R158" s="17">
        <v>44589.0</v>
      </c>
      <c r="S158" s="16">
        <v>1.6208</v>
      </c>
    </row>
    <row r="159">
      <c r="A159" s="12"/>
      <c r="C159" s="14"/>
      <c r="E159" s="15">
        <v>44588.0</v>
      </c>
      <c r="F159" s="16">
        <v>0.749</v>
      </c>
      <c r="G159" s="16">
        <v>1.7748</v>
      </c>
      <c r="H159" s="16">
        <v>1.6616</v>
      </c>
      <c r="I159" s="16">
        <v>1.803</v>
      </c>
      <c r="J159" s="17">
        <v>44588.0</v>
      </c>
      <c r="K159" s="16">
        <v>1.7748</v>
      </c>
      <c r="N159" s="17">
        <v>44588.0</v>
      </c>
      <c r="O159" s="16">
        <v>1.803</v>
      </c>
      <c r="R159" s="17">
        <v>44588.0</v>
      </c>
      <c r="S159" s="16">
        <v>1.6616</v>
      </c>
    </row>
    <row r="160">
      <c r="A160" s="12"/>
      <c r="C160" s="14"/>
      <c r="E160" s="15">
        <v>44587.0</v>
      </c>
      <c r="F160" s="16">
        <v>0.675</v>
      </c>
      <c r="G160" s="16">
        <v>1.8358</v>
      </c>
      <c r="H160" s="16">
        <v>1.6894</v>
      </c>
      <c r="I160" s="16">
        <v>1.873</v>
      </c>
      <c r="J160" s="17">
        <v>44587.0</v>
      </c>
      <c r="K160" s="16">
        <v>1.8358</v>
      </c>
      <c r="N160" s="17">
        <v>44587.0</v>
      </c>
      <c r="O160" s="16">
        <v>1.873</v>
      </c>
      <c r="R160" s="17">
        <v>44587.0</v>
      </c>
      <c r="S160" s="16">
        <v>1.6894</v>
      </c>
    </row>
    <row r="161">
      <c r="A161" s="12"/>
      <c r="C161" s="14"/>
      <c r="E161" s="15">
        <v>44586.0</v>
      </c>
      <c r="F161" s="16">
        <v>0.606</v>
      </c>
      <c r="G161" s="16">
        <v>1.7233</v>
      </c>
      <c r="H161" s="16">
        <v>1.5641</v>
      </c>
      <c r="I161" s="16">
        <v>1.776</v>
      </c>
      <c r="J161" s="17">
        <v>44586.0</v>
      </c>
      <c r="K161" s="16">
        <v>1.7233</v>
      </c>
      <c r="N161" s="17">
        <v>44586.0</v>
      </c>
      <c r="O161" s="16">
        <v>1.776</v>
      </c>
      <c r="R161" s="17">
        <v>44586.0</v>
      </c>
      <c r="S161" s="16">
        <v>1.5641</v>
      </c>
    </row>
    <row r="162">
      <c r="A162" s="12"/>
      <c r="C162" s="14"/>
      <c r="E162" s="15">
        <v>44585.0</v>
      </c>
      <c r="F162" s="16">
        <v>0.555</v>
      </c>
      <c r="G162" s="16">
        <v>1.7219</v>
      </c>
      <c r="H162" s="16">
        <v>1.5506</v>
      </c>
      <c r="I162" s="16">
        <v>1.776</v>
      </c>
      <c r="J162" s="17">
        <v>44585.0</v>
      </c>
      <c r="K162" s="16">
        <v>1.7219</v>
      </c>
      <c r="N162" s="17">
        <v>44585.0</v>
      </c>
      <c r="O162" s="16">
        <v>1.776</v>
      </c>
      <c r="R162" s="17">
        <v>44585.0</v>
      </c>
      <c r="S162" s="16">
        <v>1.5506</v>
      </c>
    </row>
    <row r="163">
      <c r="A163" s="12"/>
      <c r="C163" s="14"/>
      <c r="E163" s="15">
        <v>44584.0</v>
      </c>
      <c r="F163" s="16">
        <v>0.5598</v>
      </c>
      <c r="G163" s="16">
        <v>1.7291</v>
      </c>
      <c r="H163" s="16">
        <v>1.5771</v>
      </c>
      <c r="I163" s="16">
        <v>1.772</v>
      </c>
      <c r="J163" s="17">
        <v>44584.0</v>
      </c>
      <c r="K163" s="16">
        <v>1.7291</v>
      </c>
      <c r="N163" s="17">
        <v>44584.0</v>
      </c>
      <c r="O163" s="16">
        <v>1.772</v>
      </c>
      <c r="R163" s="17">
        <v>44584.0</v>
      </c>
      <c r="S163" s="16">
        <v>1.5771</v>
      </c>
    </row>
    <row r="164">
      <c r="A164" s="12"/>
      <c r="C164" s="14"/>
      <c r="E164" s="15">
        <v>44582.0</v>
      </c>
      <c r="F164" s="16">
        <v>0.552</v>
      </c>
      <c r="G164" s="16">
        <v>1.7279</v>
      </c>
      <c r="H164" s="16">
        <v>1.5721</v>
      </c>
      <c r="I164" s="16">
        <v>1.77</v>
      </c>
      <c r="J164" s="17">
        <v>44582.0</v>
      </c>
      <c r="K164" s="16">
        <v>1.7279</v>
      </c>
      <c r="N164" s="17">
        <v>44582.0</v>
      </c>
      <c r="O164" s="16">
        <v>1.77</v>
      </c>
      <c r="R164" s="17">
        <v>44582.0</v>
      </c>
      <c r="S164" s="16">
        <v>1.5721</v>
      </c>
    </row>
    <row r="165">
      <c r="A165" s="12"/>
      <c r="C165" s="14"/>
      <c r="E165" s="15">
        <v>44581.0</v>
      </c>
      <c r="F165" s="16">
        <v>0.562</v>
      </c>
      <c r="G165" s="16">
        <v>1.7554</v>
      </c>
      <c r="H165" s="16">
        <v>1.5915</v>
      </c>
      <c r="I165" s="16">
        <v>1.811</v>
      </c>
      <c r="J165" s="17">
        <v>44581.0</v>
      </c>
      <c r="K165" s="16">
        <v>1.7554</v>
      </c>
      <c r="N165" s="17">
        <v>44581.0</v>
      </c>
      <c r="O165" s="16">
        <v>1.811</v>
      </c>
      <c r="R165" s="17">
        <v>44581.0</v>
      </c>
      <c r="S165" s="16">
        <v>1.5915</v>
      </c>
    </row>
    <row r="166">
      <c r="A166" s="12"/>
      <c r="C166" s="14"/>
      <c r="E166" s="15">
        <v>44580.0</v>
      </c>
      <c r="F166" s="16">
        <v>0.537</v>
      </c>
      <c r="G166" s="16">
        <v>1.8065</v>
      </c>
      <c r="H166" s="16">
        <v>1.6397</v>
      </c>
      <c r="I166" s="16">
        <v>1.854</v>
      </c>
      <c r="J166" s="17">
        <v>44580.0</v>
      </c>
      <c r="K166" s="16">
        <v>1.8065</v>
      </c>
      <c r="N166" s="17">
        <v>44580.0</v>
      </c>
      <c r="O166" s="16">
        <v>1.854</v>
      </c>
      <c r="R166" s="17">
        <v>44580.0</v>
      </c>
      <c r="S166" s="16">
        <v>1.6397</v>
      </c>
    </row>
    <row r="167">
      <c r="A167" s="12"/>
      <c r="C167" s="14"/>
      <c r="E167" s="15">
        <v>44579.0</v>
      </c>
      <c r="F167" s="16">
        <v>0.55</v>
      </c>
      <c r="G167" s="16">
        <v>1.832</v>
      </c>
      <c r="H167" s="16">
        <v>1.6611</v>
      </c>
      <c r="I167" s="16">
        <v>1.875</v>
      </c>
      <c r="J167" s="17">
        <v>44579.0</v>
      </c>
      <c r="K167" s="16">
        <v>1.832</v>
      </c>
      <c r="N167" s="17">
        <v>44579.0</v>
      </c>
      <c r="O167" s="16">
        <v>1.875</v>
      </c>
      <c r="R167" s="17">
        <v>44579.0</v>
      </c>
      <c r="S167" s="16">
        <v>1.6611</v>
      </c>
    </row>
    <row r="168">
      <c r="A168" s="12"/>
      <c r="C168" s="14"/>
      <c r="E168" s="15">
        <v>44578.0</v>
      </c>
      <c r="F168" s="16">
        <v>0.5139</v>
      </c>
      <c r="G168" s="16">
        <v>1.7587</v>
      </c>
      <c r="H168" s="16">
        <v>1.5926</v>
      </c>
      <c r="I168" s="16">
        <v>1.809</v>
      </c>
      <c r="J168" s="17">
        <v>44578.0</v>
      </c>
      <c r="K168" s="16">
        <v>1.7587</v>
      </c>
      <c r="N168" s="17">
        <v>44578.0</v>
      </c>
      <c r="O168" s="16">
        <v>1.809</v>
      </c>
      <c r="R168" s="17">
        <v>44578.0</v>
      </c>
      <c r="S168" s="16">
        <v>1.5926</v>
      </c>
    </row>
    <row r="169">
      <c r="A169" s="12"/>
      <c r="C169" s="14"/>
      <c r="E169" s="15">
        <v>44575.0</v>
      </c>
      <c r="F169" s="16">
        <v>0.491</v>
      </c>
      <c r="G169" s="16">
        <v>1.7344</v>
      </c>
      <c r="H169" s="16">
        <v>1.5594</v>
      </c>
      <c r="I169" s="16">
        <v>1.793</v>
      </c>
      <c r="J169" s="17">
        <v>44575.0</v>
      </c>
      <c r="K169" s="16">
        <v>1.7344</v>
      </c>
      <c r="N169" s="17">
        <v>44575.0</v>
      </c>
      <c r="O169" s="16">
        <v>1.793</v>
      </c>
      <c r="R169" s="17">
        <v>44575.0</v>
      </c>
      <c r="S169" s="16">
        <v>1.5594</v>
      </c>
    </row>
    <row r="170">
      <c r="A170" s="12"/>
      <c r="C170" s="14"/>
      <c r="E170" s="15">
        <v>44574.0</v>
      </c>
      <c r="F170" s="16">
        <v>0.455</v>
      </c>
      <c r="G170" s="16">
        <v>1.6396</v>
      </c>
      <c r="H170" s="16">
        <v>1.4712</v>
      </c>
      <c r="I170" s="16">
        <v>1.701</v>
      </c>
      <c r="J170" s="17">
        <v>44574.0</v>
      </c>
      <c r="K170" s="16">
        <v>1.6396</v>
      </c>
      <c r="N170" s="17">
        <v>44574.0</v>
      </c>
      <c r="O170" s="16">
        <v>1.701</v>
      </c>
      <c r="R170" s="17">
        <v>44574.0</v>
      </c>
      <c r="S170" s="16">
        <v>1.4712</v>
      </c>
    </row>
    <row r="171">
      <c r="A171" s="12"/>
      <c r="C171" s="14"/>
      <c r="E171" s="15">
        <v>44573.0</v>
      </c>
      <c r="F171" s="16">
        <v>0.453</v>
      </c>
      <c r="G171" s="16">
        <v>1.6938</v>
      </c>
      <c r="H171" s="16">
        <v>1.5206</v>
      </c>
      <c r="I171" s="16">
        <v>1.752</v>
      </c>
      <c r="J171" s="17">
        <v>44573.0</v>
      </c>
      <c r="K171" s="16">
        <v>1.6938</v>
      </c>
      <c r="N171" s="17">
        <v>44573.0</v>
      </c>
      <c r="O171" s="16">
        <v>1.752</v>
      </c>
      <c r="R171" s="17">
        <v>44573.0</v>
      </c>
      <c r="S171" s="16">
        <v>1.5206</v>
      </c>
    </row>
    <row r="172">
      <c r="A172" s="12"/>
      <c r="C172" s="14"/>
      <c r="E172" s="15">
        <v>44572.0</v>
      </c>
      <c r="F172" s="16">
        <v>0.445</v>
      </c>
      <c r="G172" s="16">
        <v>1.69</v>
      </c>
      <c r="H172" s="16">
        <v>1.5072</v>
      </c>
      <c r="I172" s="16">
        <v>1.746</v>
      </c>
      <c r="J172" s="17">
        <v>44572.0</v>
      </c>
      <c r="K172" s="16">
        <v>1.69</v>
      </c>
      <c r="N172" s="17">
        <v>44572.0</v>
      </c>
      <c r="O172" s="16">
        <v>1.746</v>
      </c>
      <c r="R172" s="17">
        <v>44572.0</v>
      </c>
      <c r="S172" s="16">
        <v>1.5072</v>
      </c>
    </row>
    <row r="173">
      <c r="A173" s="12"/>
      <c r="C173" s="14"/>
      <c r="E173" s="15">
        <v>44571.0</v>
      </c>
      <c r="F173" s="16">
        <v>0.442</v>
      </c>
      <c r="G173" s="16">
        <v>1.6972</v>
      </c>
      <c r="H173" s="16">
        <v>1.5153</v>
      </c>
      <c r="I173" s="16">
        <v>1.755</v>
      </c>
      <c r="J173" s="17">
        <v>44571.0</v>
      </c>
      <c r="K173" s="16">
        <v>1.6972</v>
      </c>
      <c r="N173" s="17">
        <v>44571.0</v>
      </c>
      <c r="O173" s="16">
        <v>1.755</v>
      </c>
      <c r="R173" s="17">
        <v>44571.0</v>
      </c>
      <c r="S173" s="16">
        <v>1.5153</v>
      </c>
    </row>
    <row r="174">
      <c r="A174" s="12"/>
      <c r="C174" s="14"/>
      <c r="E174" s="15">
        <v>44570.0</v>
      </c>
      <c r="F174" s="16">
        <v>0.4195</v>
      </c>
      <c r="G174" s="16">
        <v>1.6995</v>
      </c>
      <c r="H174" s="16">
        <v>1.5036</v>
      </c>
      <c r="I174" s="16">
        <v>1.765</v>
      </c>
      <c r="J174" s="18">
        <v>44570.0</v>
      </c>
      <c r="K174" s="16">
        <v>1.6995</v>
      </c>
      <c r="N174" s="18">
        <v>44570.0</v>
      </c>
      <c r="O174" s="16">
        <v>1.765</v>
      </c>
      <c r="R174" s="18">
        <v>44570.0</v>
      </c>
      <c r="S174" s="16">
        <v>1.5036</v>
      </c>
    </row>
    <row r="175">
      <c r="A175" s="12"/>
      <c r="C175" s="14"/>
      <c r="E175" s="15">
        <v>44568.0</v>
      </c>
      <c r="F175" s="16">
        <v>0.417</v>
      </c>
      <c r="G175" s="16">
        <v>1.6995</v>
      </c>
      <c r="H175" s="16">
        <v>1.5036</v>
      </c>
      <c r="I175" s="16">
        <v>1.765</v>
      </c>
      <c r="J175" s="18">
        <v>44568.0</v>
      </c>
      <c r="K175" s="16">
        <v>1.6995</v>
      </c>
      <c r="N175" s="18">
        <v>44568.0</v>
      </c>
      <c r="O175" s="16">
        <v>1.765</v>
      </c>
      <c r="R175" s="18">
        <v>44568.0</v>
      </c>
      <c r="S175" s="16">
        <v>1.5036</v>
      </c>
    </row>
    <row r="176">
      <c r="A176" s="12"/>
      <c r="C176" s="14"/>
      <c r="E176" s="15">
        <v>44567.0</v>
      </c>
      <c r="F176" s="16">
        <v>0.432</v>
      </c>
      <c r="G176" s="16">
        <v>1.6642</v>
      </c>
      <c r="H176" s="16">
        <v>1.4736</v>
      </c>
      <c r="I176" s="16">
        <v>1.728</v>
      </c>
      <c r="J176" s="18">
        <v>44567.0</v>
      </c>
      <c r="K176" s="16">
        <v>1.6642</v>
      </c>
      <c r="N176" s="18">
        <v>44567.0</v>
      </c>
      <c r="O176" s="16">
        <v>1.728</v>
      </c>
      <c r="R176" s="18">
        <v>44567.0</v>
      </c>
      <c r="S176" s="16">
        <v>1.4736</v>
      </c>
    </row>
    <row r="177">
      <c r="A177" s="12"/>
      <c r="C177" s="14"/>
      <c r="E177" s="15">
        <v>44566.0</v>
      </c>
      <c r="F177" s="16">
        <v>0.404</v>
      </c>
      <c r="G177" s="16">
        <v>1.6244</v>
      </c>
      <c r="H177" s="16">
        <v>1.426</v>
      </c>
      <c r="I177" s="16">
        <v>1.7</v>
      </c>
      <c r="J177" s="18">
        <v>44566.0</v>
      </c>
      <c r="K177" s="16">
        <v>1.6244</v>
      </c>
      <c r="N177" s="18">
        <v>44566.0</v>
      </c>
      <c r="O177" s="16">
        <v>1.7</v>
      </c>
      <c r="R177" s="18">
        <v>44566.0</v>
      </c>
      <c r="S177" s="16">
        <v>1.426</v>
      </c>
    </row>
    <row r="178">
      <c r="A178" s="12"/>
      <c r="C178" s="14"/>
      <c r="E178" s="15">
        <v>44565.0</v>
      </c>
      <c r="F178" s="16">
        <v>0.376</v>
      </c>
      <c r="G178" s="16">
        <v>1.5634</v>
      </c>
      <c r="H178" s="16">
        <v>1.3605</v>
      </c>
      <c r="I178" s="16">
        <v>1.649</v>
      </c>
      <c r="J178" s="18">
        <v>44565.0</v>
      </c>
      <c r="K178" s="16">
        <v>1.5634</v>
      </c>
      <c r="N178" s="18">
        <v>44565.0</v>
      </c>
      <c r="O178" s="16">
        <v>1.649</v>
      </c>
      <c r="R178" s="18">
        <v>44565.0</v>
      </c>
      <c r="S178" s="16">
        <v>1.3605</v>
      </c>
    </row>
    <row r="179">
      <c r="A179" s="12"/>
      <c r="C179" s="14"/>
      <c r="E179" s="15">
        <v>44564.0</v>
      </c>
      <c r="F179" s="16">
        <v>0.397</v>
      </c>
      <c r="G179" s="16">
        <v>1.5562</v>
      </c>
      <c r="H179" s="16">
        <v>1.3605</v>
      </c>
      <c r="I179" s="16">
        <v>1.637</v>
      </c>
      <c r="J179" s="18">
        <v>44564.0</v>
      </c>
      <c r="K179" s="16">
        <v>1.5562</v>
      </c>
      <c r="N179" s="18">
        <v>44564.0</v>
      </c>
      <c r="O179" s="16">
        <v>1.637</v>
      </c>
      <c r="R179" s="18">
        <v>44564.0</v>
      </c>
      <c r="S179" s="16">
        <v>1.3605</v>
      </c>
    </row>
    <row r="180">
      <c r="A180" s="12"/>
      <c r="C180" s="14"/>
      <c r="E180" s="15">
        <v>44563.0</v>
      </c>
      <c r="F180" s="16">
        <v>0.3966</v>
      </c>
      <c r="G180" s="16">
        <v>1.4363</v>
      </c>
      <c r="H180" s="16">
        <v>1.263</v>
      </c>
      <c r="I180" s="16">
        <v>1.512</v>
      </c>
      <c r="J180" s="18">
        <v>44563.0</v>
      </c>
      <c r="K180" s="16">
        <v>1.4363</v>
      </c>
      <c r="N180" s="18">
        <v>44563.0</v>
      </c>
      <c r="O180" s="16">
        <v>1.512</v>
      </c>
      <c r="R180" s="18">
        <v>44563.0</v>
      </c>
      <c r="S180" s="16">
        <v>1.263</v>
      </c>
    </row>
    <row r="181">
      <c r="A181" s="12"/>
      <c r="C181" s="14"/>
      <c r="E181" s="15">
        <v>44561.0</v>
      </c>
      <c r="F181" s="16">
        <v>0.384</v>
      </c>
      <c r="G181" s="16">
        <v>1.4363</v>
      </c>
      <c r="H181" s="16">
        <v>1.263</v>
      </c>
      <c r="I181" s="16">
        <v>1.512</v>
      </c>
      <c r="J181" s="17">
        <v>44561.0</v>
      </c>
      <c r="K181" s="16">
        <v>1.4363</v>
      </c>
      <c r="N181" s="17">
        <v>44561.0</v>
      </c>
      <c r="O181" s="16">
        <v>1.512</v>
      </c>
      <c r="R181" s="17">
        <v>44561.0</v>
      </c>
      <c r="S181" s="16">
        <v>1.263</v>
      </c>
    </row>
    <row r="182">
      <c r="A182" s="12"/>
      <c r="C182" s="14"/>
      <c r="E182" s="15">
        <v>44560.0</v>
      </c>
      <c r="F182" s="16">
        <v>0.379</v>
      </c>
      <c r="G182" s="16">
        <v>1.4327</v>
      </c>
      <c r="H182" s="16">
        <v>1.2646</v>
      </c>
      <c r="I182" s="16">
        <v>1.507</v>
      </c>
      <c r="J182" s="17">
        <v>44560.0</v>
      </c>
      <c r="K182" s="16">
        <v>1.4327</v>
      </c>
      <c r="N182" s="17">
        <v>44560.0</v>
      </c>
      <c r="O182" s="16">
        <v>1.507</v>
      </c>
      <c r="R182" s="17">
        <v>44560.0</v>
      </c>
      <c r="S182" s="16">
        <v>1.2646</v>
      </c>
    </row>
    <row r="183">
      <c r="A183" s="12"/>
      <c r="C183" s="14"/>
      <c r="E183" s="15">
        <v>44559.0</v>
      </c>
      <c r="F183" s="16">
        <v>0.389</v>
      </c>
      <c r="G183" s="16">
        <v>1.4666</v>
      </c>
      <c r="H183" s="16">
        <v>1.3002</v>
      </c>
      <c r="I183" s="16">
        <v>1.556</v>
      </c>
      <c r="J183" s="17">
        <v>44559.0</v>
      </c>
      <c r="K183" s="16">
        <v>1.4666</v>
      </c>
      <c r="N183" s="17">
        <v>44559.0</v>
      </c>
      <c r="O183" s="16">
        <v>1.556</v>
      </c>
      <c r="R183" s="17">
        <v>44559.0</v>
      </c>
      <c r="S183" s="16">
        <v>1.3002</v>
      </c>
    </row>
    <row r="184">
      <c r="A184" s="12"/>
      <c r="C184" s="14"/>
      <c r="E184" s="15">
        <v>44558.0</v>
      </c>
      <c r="F184" s="16">
        <v>0.292</v>
      </c>
      <c r="G184" s="16">
        <v>1.4096</v>
      </c>
      <c r="H184" s="16">
        <v>1.2467</v>
      </c>
      <c r="I184" s="16">
        <v>1.484</v>
      </c>
      <c r="J184" s="17">
        <v>44558.0</v>
      </c>
      <c r="K184" s="16">
        <v>1.4096</v>
      </c>
      <c r="N184" s="17">
        <v>44558.0</v>
      </c>
      <c r="O184" s="16">
        <v>1.484</v>
      </c>
      <c r="R184" s="17">
        <v>44558.0</v>
      </c>
      <c r="S184" s="16">
        <v>1.2467</v>
      </c>
    </row>
    <row r="185">
      <c r="A185" s="12"/>
      <c r="C185" s="14"/>
      <c r="E185" s="15">
        <v>44557.0</v>
      </c>
      <c r="F185" s="16">
        <v>0.297</v>
      </c>
      <c r="G185" s="16">
        <v>1.4096</v>
      </c>
      <c r="H185" s="16">
        <v>1.2499</v>
      </c>
      <c r="I185" s="16">
        <v>1.477</v>
      </c>
      <c r="J185" s="17">
        <v>44557.0</v>
      </c>
      <c r="K185" s="16">
        <v>1.4096</v>
      </c>
      <c r="N185" s="17">
        <v>44557.0</v>
      </c>
      <c r="O185" s="16">
        <v>1.477</v>
      </c>
      <c r="R185" s="17">
        <v>44557.0</v>
      </c>
      <c r="S185" s="16">
        <v>1.2499</v>
      </c>
    </row>
    <row r="186">
      <c r="A186" s="12"/>
      <c r="C186" s="14"/>
      <c r="E186" s="15">
        <v>44556.0</v>
      </c>
      <c r="F186" s="16">
        <v>0.2845</v>
      </c>
      <c r="G186" s="16">
        <v>1.412</v>
      </c>
      <c r="H186" s="16">
        <v>1.2434</v>
      </c>
      <c r="I186" s="16">
        <v>1.486</v>
      </c>
      <c r="J186" s="17">
        <v>44556.0</v>
      </c>
      <c r="K186" s="16">
        <v>1.412</v>
      </c>
      <c r="N186" s="17">
        <v>44556.0</v>
      </c>
      <c r="O186" s="16">
        <v>1.486</v>
      </c>
      <c r="R186" s="17">
        <v>44556.0</v>
      </c>
      <c r="S186" s="16">
        <v>1.2434</v>
      </c>
    </row>
    <row r="187">
      <c r="A187" s="12"/>
      <c r="C187" s="14"/>
      <c r="E187" s="15">
        <v>44553.0</v>
      </c>
      <c r="F187" s="16">
        <v>0.282</v>
      </c>
      <c r="G187" s="16">
        <v>1.4145</v>
      </c>
      <c r="H187" s="16">
        <v>1.2434</v>
      </c>
      <c r="I187" s="16">
        <v>1.493</v>
      </c>
      <c r="J187" s="17">
        <v>44553.0</v>
      </c>
      <c r="K187" s="16">
        <v>1.4145</v>
      </c>
      <c r="N187" s="17">
        <v>44553.0</v>
      </c>
      <c r="O187" s="16">
        <v>1.493</v>
      </c>
      <c r="R187" s="17">
        <v>44553.0</v>
      </c>
      <c r="S187" s="16">
        <v>1.2434</v>
      </c>
    </row>
    <row r="188">
      <c r="A188" s="12"/>
      <c r="C188" s="14"/>
      <c r="E188" s="15">
        <v>44552.0</v>
      </c>
      <c r="F188" s="16">
        <v>0.264</v>
      </c>
      <c r="G188" s="16">
        <v>1.3815</v>
      </c>
      <c r="H188" s="16">
        <v>1.2156</v>
      </c>
      <c r="I188" s="16">
        <v>1.453</v>
      </c>
      <c r="J188" s="17">
        <v>44552.0</v>
      </c>
      <c r="K188" s="16">
        <v>1.3815</v>
      </c>
      <c r="N188" s="17">
        <v>44552.0</v>
      </c>
      <c r="O188" s="16">
        <v>1.453</v>
      </c>
      <c r="R188" s="17">
        <v>44552.0</v>
      </c>
      <c r="S188" s="16">
        <v>1.2156</v>
      </c>
    </row>
    <row r="189">
      <c r="A189" s="12"/>
      <c r="C189" s="14"/>
      <c r="E189" s="15">
        <v>44551.0</v>
      </c>
      <c r="F189" s="16">
        <v>0.267</v>
      </c>
      <c r="G189" s="16">
        <v>1.3898</v>
      </c>
      <c r="H189" s="16">
        <v>1.2205</v>
      </c>
      <c r="I189" s="16">
        <v>1.467</v>
      </c>
      <c r="J189" s="17">
        <v>44551.0</v>
      </c>
      <c r="K189" s="16">
        <v>1.3898</v>
      </c>
      <c r="N189" s="17">
        <v>44551.0</v>
      </c>
      <c r="O189" s="16">
        <v>1.467</v>
      </c>
      <c r="R189" s="17">
        <v>44551.0</v>
      </c>
      <c r="S189" s="16">
        <v>1.2205</v>
      </c>
    </row>
    <row r="190">
      <c r="A190" s="12"/>
      <c r="C190" s="14"/>
      <c r="E190" s="15">
        <v>44550.0</v>
      </c>
      <c r="F190" s="16">
        <v>0.251</v>
      </c>
      <c r="G190" s="16">
        <v>1.3439</v>
      </c>
      <c r="H190" s="16">
        <v>1.1716</v>
      </c>
      <c r="I190" s="16">
        <v>1.428</v>
      </c>
      <c r="J190" s="17">
        <v>44550.0</v>
      </c>
      <c r="K190" s="16">
        <v>1.3439</v>
      </c>
      <c r="N190" s="17">
        <v>44550.0</v>
      </c>
      <c r="O190" s="16">
        <v>1.428</v>
      </c>
      <c r="R190" s="17">
        <v>44550.0</v>
      </c>
      <c r="S190" s="16">
        <v>1.1716</v>
      </c>
    </row>
    <row r="191">
      <c r="A191" s="12"/>
      <c r="C191" s="14"/>
      <c r="E191" s="15">
        <v>44549.0</v>
      </c>
      <c r="F191" s="16">
        <v>0.259</v>
      </c>
      <c r="G191" s="16">
        <v>1.3064</v>
      </c>
      <c r="H191" s="16">
        <v>1.1457</v>
      </c>
      <c r="I191" s="16">
        <v>1.377</v>
      </c>
      <c r="J191" s="17">
        <v>44549.0</v>
      </c>
      <c r="K191" s="16">
        <v>1.3064</v>
      </c>
      <c r="N191" s="17">
        <v>44549.0</v>
      </c>
      <c r="O191" s="16">
        <v>1.377</v>
      </c>
      <c r="R191" s="17">
        <v>44549.0</v>
      </c>
      <c r="S191" s="16">
        <v>1.1457</v>
      </c>
    </row>
    <row r="192">
      <c r="A192" s="12"/>
      <c r="C192" s="14"/>
      <c r="E192" s="15">
        <v>44547.0</v>
      </c>
      <c r="F192" s="16">
        <v>0.259</v>
      </c>
      <c r="G192" s="16">
        <v>1.3392</v>
      </c>
      <c r="H192" s="16">
        <v>1.1782</v>
      </c>
      <c r="I192" s="16">
        <v>1.407</v>
      </c>
      <c r="J192" s="17">
        <v>44547.0</v>
      </c>
      <c r="K192" s="16">
        <v>1.3392</v>
      </c>
      <c r="N192" s="17">
        <v>44547.0</v>
      </c>
      <c r="O192" s="16">
        <v>1.407</v>
      </c>
      <c r="R192" s="17">
        <v>44547.0</v>
      </c>
      <c r="S192" s="16">
        <v>1.1782</v>
      </c>
    </row>
    <row r="193">
      <c r="A193" s="12"/>
      <c r="C193" s="14"/>
      <c r="E193" s="15">
        <v>44546.0</v>
      </c>
      <c r="F193" s="16">
        <v>0.246</v>
      </c>
      <c r="G193" s="16">
        <v>1.3453</v>
      </c>
      <c r="H193" s="16">
        <v>1.1751</v>
      </c>
      <c r="I193" s="16">
        <v>1.424</v>
      </c>
      <c r="J193" s="17">
        <v>44546.0</v>
      </c>
      <c r="K193" s="16">
        <v>1.3453</v>
      </c>
      <c r="N193" s="17">
        <v>44546.0</v>
      </c>
      <c r="O193" s="16">
        <v>1.424</v>
      </c>
      <c r="R193" s="17">
        <v>44546.0</v>
      </c>
      <c r="S193" s="16">
        <v>1.1751</v>
      </c>
    </row>
    <row r="194">
      <c r="A194" s="12"/>
      <c r="C194" s="14"/>
      <c r="E194" s="15">
        <v>44545.0</v>
      </c>
      <c r="F194" s="16">
        <v>0.272</v>
      </c>
      <c r="G194" s="16">
        <v>1.4006</v>
      </c>
      <c r="H194" s="16">
        <v>1.2451</v>
      </c>
      <c r="I194" s="16">
        <v>1.458</v>
      </c>
      <c r="J194" s="17">
        <v>44545.0</v>
      </c>
      <c r="K194" s="16">
        <v>1.4006</v>
      </c>
      <c r="N194" s="17">
        <v>44545.0</v>
      </c>
      <c r="O194" s="16">
        <v>1.458</v>
      </c>
      <c r="R194" s="17">
        <v>44545.0</v>
      </c>
      <c r="S194" s="16">
        <v>1.2451</v>
      </c>
    </row>
    <row r="195">
      <c r="A195" s="12"/>
      <c r="C195" s="14"/>
      <c r="E195" s="15">
        <v>44544.0</v>
      </c>
      <c r="F195" s="16">
        <v>0.249</v>
      </c>
      <c r="G195" s="16">
        <v>1.3912</v>
      </c>
      <c r="H195" s="16">
        <v>1.2337</v>
      </c>
      <c r="I195" s="16">
        <v>1.441</v>
      </c>
      <c r="J195" s="17">
        <v>44544.0</v>
      </c>
      <c r="K195" s="16">
        <v>1.3912</v>
      </c>
      <c r="N195" s="17">
        <v>44544.0</v>
      </c>
      <c r="O195" s="16">
        <v>1.441</v>
      </c>
      <c r="R195" s="17">
        <v>44544.0</v>
      </c>
      <c r="S195" s="16">
        <v>1.2337</v>
      </c>
    </row>
    <row r="196">
      <c r="A196" s="12"/>
      <c r="C196" s="14"/>
      <c r="E196" s="15">
        <v>44543.0</v>
      </c>
      <c r="F196" s="16">
        <v>0.254</v>
      </c>
      <c r="G196" s="16">
        <v>1.3596</v>
      </c>
      <c r="H196" s="16">
        <v>1.2028</v>
      </c>
      <c r="I196" s="16">
        <v>1.414</v>
      </c>
      <c r="J196" s="17">
        <v>44543.0</v>
      </c>
      <c r="K196" s="16">
        <v>1.3596</v>
      </c>
      <c r="N196" s="17">
        <v>44543.0</v>
      </c>
      <c r="O196" s="16">
        <v>1.414</v>
      </c>
      <c r="R196" s="17">
        <v>44543.0</v>
      </c>
      <c r="S196" s="16">
        <v>1.2028</v>
      </c>
    </row>
    <row r="197">
      <c r="A197" s="12"/>
      <c r="C197" s="14"/>
      <c r="E197" s="15">
        <v>44542.0</v>
      </c>
      <c r="F197" s="16">
        <v>0.259</v>
      </c>
      <c r="G197" s="16">
        <v>1.429</v>
      </c>
      <c r="H197" s="16">
        <v>1.2614</v>
      </c>
      <c r="I197" s="16">
        <v>1.492</v>
      </c>
      <c r="J197" s="17">
        <v>44542.0</v>
      </c>
      <c r="K197" s="16">
        <v>1.429</v>
      </c>
      <c r="N197" s="17">
        <v>44542.0</v>
      </c>
      <c r="O197" s="16">
        <v>1.492</v>
      </c>
      <c r="R197" s="17">
        <v>44542.0</v>
      </c>
      <c r="S197" s="16">
        <v>1.2614</v>
      </c>
    </row>
    <row r="198">
      <c r="A198" s="12"/>
      <c r="C198" s="14"/>
      <c r="E198" s="15">
        <v>44540.0</v>
      </c>
      <c r="F198" s="16">
        <v>0.262</v>
      </c>
      <c r="G198" s="16">
        <v>1.4149</v>
      </c>
      <c r="H198" s="16">
        <v>1.2467</v>
      </c>
      <c r="I198" s="16">
        <v>1.482</v>
      </c>
      <c r="J198" s="17">
        <v>44540.0</v>
      </c>
      <c r="K198" s="16">
        <v>1.4149</v>
      </c>
      <c r="N198" s="17">
        <v>44540.0</v>
      </c>
      <c r="O198" s="16">
        <v>1.482</v>
      </c>
      <c r="R198" s="17">
        <v>44540.0</v>
      </c>
      <c r="S198" s="16">
        <v>1.2467</v>
      </c>
    </row>
    <row r="199">
      <c r="A199" s="12"/>
      <c r="C199" s="14"/>
      <c r="E199" s="15">
        <v>44539.0</v>
      </c>
      <c r="F199" s="16">
        <v>0.264</v>
      </c>
      <c r="G199" s="16">
        <v>1.4338</v>
      </c>
      <c r="H199" s="16">
        <v>1.2679</v>
      </c>
      <c r="I199" s="16">
        <v>1.497</v>
      </c>
      <c r="J199" s="18">
        <v>44539.0</v>
      </c>
      <c r="K199" s="16">
        <v>1.4338</v>
      </c>
      <c r="N199" s="18">
        <v>44539.0</v>
      </c>
      <c r="O199" s="16">
        <v>1.497</v>
      </c>
      <c r="R199" s="18">
        <v>44539.0</v>
      </c>
      <c r="S199" s="16">
        <v>1.2679</v>
      </c>
    </row>
    <row r="200">
      <c r="A200" s="12"/>
      <c r="C200" s="14"/>
      <c r="E200" s="15">
        <v>44538.0</v>
      </c>
      <c r="F200" s="16">
        <v>0.287</v>
      </c>
      <c r="G200" s="16">
        <v>1.4622</v>
      </c>
      <c r="H200" s="16">
        <v>1.2809</v>
      </c>
      <c r="I200" s="16">
        <v>1.528</v>
      </c>
      <c r="J200" s="18">
        <v>44538.0</v>
      </c>
      <c r="K200" s="16">
        <v>1.4622</v>
      </c>
      <c r="N200" s="18">
        <v>44538.0</v>
      </c>
      <c r="O200" s="16">
        <v>1.528</v>
      </c>
      <c r="R200" s="18">
        <v>44538.0</v>
      </c>
      <c r="S200" s="16">
        <v>1.2809</v>
      </c>
    </row>
    <row r="201">
      <c r="A201" s="12"/>
      <c r="C201" s="14"/>
      <c r="E201" s="15">
        <v>44537.0</v>
      </c>
      <c r="F201" s="16">
        <v>0.305</v>
      </c>
      <c r="G201" s="16">
        <v>1.4303</v>
      </c>
      <c r="H201" s="16">
        <v>1.2597</v>
      </c>
      <c r="I201" s="16">
        <v>1.482</v>
      </c>
      <c r="J201" s="18">
        <v>44537.0</v>
      </c>
      <c r="K201" s="16">
        <v>1.4303</v>
      </c>
      <c r="N201" s="18">
        <v>44537.0</v>
      </c>
      <c r="O201" s="16">
        <v>1.482</v>
      </c>
      <c r="R201" s="18">
        <v>44537.0</v>
      </c>
      <c r="S201" s="16">
        <v>1.2597</v>
      </c>
    </row>
    <row r="202">
      <c r="A202" s="12"/>
      <c r="C202" s="14"/>
      <c r="E202" s="15">
        <v>44536.0</v>
      </c>
      <c r="F202" s="16">
        <v>0.279</v>
      </c>
      <c r="G202" s="16">
        <v>1.3787</v>
      </c>
      <c r="H202" s="16">
        <v>1.2046</v>
      </c>
      <c r="I202" s="16">
        <v>1.433</v>
      </c>
      <c r="J202" s="18">
        <v>44536.0</v>
      </c>
      <c r="K202" s="16">
        <v>1.3787</v>
      </c>
      <c r="N202" s="18">
        <v>44536.0</v>
      </c>
      <c r="O202" s="16">
        <v>1.433</v>
      </c>
      <c r="R202" s="18">
        <v>44536.0</v>
      </c>
      <c r="S202" s="16">
        <v>1.2046</v>
      </c>
    </row>
    <row r="203">
      <c r="A203" s="12"/>
      <c r="C203" s="14"/>
      <c r="E203" s="15">
        <v>44535.0</v>
      </c>
      <c r="F203" s="16">
        <v>0.2616</v>
      </c>
      <c r="G203" s="16">
        <v>1.3331</v>
      </c>
      <c r="H203" s="16">
        <v>1.1658</v>
      </c>
      <c r="I203" s="16">
        <v>1.38</v>
      </c>
      <c r="J203" s="18">
        <v>44535.0</v>
      </c>
      <c r="K203" s="16">
        <v>1.3331</v>
      </c>
      <c r="N203" s="18">
        <v>44535.0</v>
      </c>
      <c r="O203" s="16">
        <v>1.38</v>
      </c>
      <c r="R203" s="18">
        <v>44535.0</v>
      </c>
      <c r="S203" s="16">
        <v>1.1658</v>
      </c>
    </row>
    <row r="204">
      <c r="A204" s="12"/>
      <c r="C204" s="14"/>
      <c r="E204" s="15">
        <v>44533.0</v>
      </c>
      <c r="F204" s="16">
        <v>0.2616</v>
      </c>
      <c r="G204" s="16">
        <v>1.3074</v>
      </c>
      <c r="H204" s="16">
        <v>1.14</v>
      </c>
      <c r="I204" s="16">
        <v>1.356</v>
      </c>
      <c r="J204" s="18">
        <v>44533.0</v>
      </c>
      <c r="K204" s="16">
        <v>1.3074</v>
      </c>
      <c r="N204" s="18">
        <v>44533.0</v>
      </c>
      <c r="O204" s="16">
        <v>1.356</v>
      </c>
      <c r="R204" s="18">
        <v>44533.0</v>
      </c>
      <c r="S204" s="16">
        <v>1.14</v>
      </c>
    </row>
    <row r="205">
      <c r="A205" s="12"/>
      <c r="C205" s="14"/>
      <c r="E205" s="15">
        <v>44532.0</v>
      </c>
      <c r="F205" s="16">
        <v>0.262</v>
      </c>
      <c r="G205" s="16">
        <v>1.3824</v>
      </c>
      <c r="H205" s="16">
        <v>1.2015</v>
      </c>
      <c r="I205" s="16">
        <v>1.444</v>
      </c>
      <c r="J205" s="18">
        <v>44532.0</v>
      </c>
      <c r="K205" s="16">
        <v>1.3824</v>
      </c>
      <c r="N205" s="18">
        <v>44532.0</v>
      </c>
      <c r="O205" s="16">
        <v>1.444</v>
      </c>
      <c r="R205" s="18">
        <v>44532.0</v>
      </c>
      <c r="S205" s="16">
        <v>1.2015</v>
      </c>
    </row>
    <row r="206">
      <c r="A206" s="12"/>
      <c r="C206" s="14"/>
      <c r="E206" s="15">
        <v>44531.0</v>
      </c>
      <c r="F206" s="16">
        <v>0.254</v>
      </c>
      <c r="G206" s="16">
        <v>1.3287</v>
      </c>
      <c r="H206" s="16">
        <v>1.1322</v>
      </c>
      <c r="I206" s="16">
        <v>1.404</v>
      </c>
      <c r="J206" s="18">
        <v>44531.0</v>
      </c>
      <c r="K206" s="16">
        <v>1.3287</v>
      </c>
      <c r="N206" s="18">
        <v>44531.0</v>
      </c>
      <c r="O206" s="16">
        <v>1.404</v>
      </c>
      <c r="R206" s="18">
        <v>44531.0</v>
      </c>
      <c r="S206" s="16">
        <v>1.1322</v>
      </c>
    </row>
    <row r="207">
      <c r="A207" s="12"/>
      <c r="C207" s="14"/>
      <c r="E207" s="15">
        <v>44530.0</v>
      </c>
      <c r="F207" s="16">
        <v>0.221</v>
      </c>
      <c r="G207" s="16">
        <v>1.3813</v>
      </c>
      <c r="H207" s="16">
        <v>1.1677</v>
      </c>
      <c r="I207" s="16">
        <v>1.456</v>
      </c>
      <c r="J207" s="17">
        <v>44530.0</v>
      </c>
      <c r="K207" s="16">
        <v>1.3813</v>
      </c>
      <c r="N207" s="17">
        <v>44530.0</v>
      </c>
      <c r="O207" s="16">
        <v>1.456</v>
      </c>
      <c r="R207" s="17">
        <v>44530.0</v>
      </c>
      <c r="S207" s="16">
        <v>1.1677</v>
      </c>
    </row>
    <row r="208">
      <c r="A208" s="12"/>
      <c r="C208" s="14"/>
      <c r="E208" s="15">
        <v>44529.0</v>
      </c>
      <c r="F208" s="16">
        <v>0.193</v>
      </c>
      <c r="G208" s="16">
        <v>1.4036</v>
      </c>
      <c r="H208" s="16">
        <v>1.1581</v>
      </c>
      <c r="I208" s="16">
        <v>1.502</v>
      </c>
      <c r="J208" s="17">
        <v>44529.0</v>
      </c>
      <c r="K208" s="16">
        <v>1.4036</v>
      </c>
      <c r="N208" s="17">
        <v>44529.0</v>
      </c>
      <c r="O208" s="16">
        <v>1.502</v>
      </c>
      <c r="R208" s="17">
        <v>44529.0</v>
      </c>
      <c r="S208" s="16">
        <v>1.1581</v>
      </c>
    </row>
    <row r="209">
      <c r="A209" s="12"/>
      <c r="C209" s="14"/>
      <c r="E209" s="15">
        <v>44528.0</v>
      </c>
      <c r="F209" s="16">
        <v>0.2336</v>
      </c>
      <c r="G209" s="16">
        <v>1.4552</v>
      </c>
      <c r="H209" s="16">
        <v>1.2209</v>
      </c>
      <c r="I209" s="16">
        <v>1.531</v>
      </c>
      <c r="J209" s="17">
        <v>44528.0</v>
      </c>
      <c r="K209" s="16">
        <v>1.4552</v>
      </c>
      <c r="N209" s="17">
        <v>44528.0</v>
      </c>
      <c r="O209" s="16">
        <v>1.531</v>
      </c>
      <c r="R209" s="17">
        <v>44528.0</v>
      </c>
      <c r="S209" s="16">
        <v>1.2209</v>
      </c>
    </row>
    <row r="210">
      <c r="A210" s="12"/>
      <c r="C210" s="14"/>
      <c r="E210" s="15">
        <v>44526.0</v>
      </c>
      <c r="F210" s="16">
        <v>0.178</v>
      </c>
      <c r="G210" s="16">
        <v>1.4001</v>
      </c>
      <c r="H210" s="16">
        <v>1.1693</v>
      </c>
      <c r="I210" s="16">
        <v>1.482</v>
      </c>
      <c r="J210" s="17">
        <v>44526.0</v>
      </c>
      <c r="K210" s="16">
        <v>1.4001</v>
      </c>
      <c r="N210" s="17">
        <v>44526.0</v>
      </c>
      <c r="O210" s="16">
        <v>1.482</v>
      </c>
      <c r="R210" s="17">
        <v>44526.0</v>
      </c>
      <c r="S210" s="16">
        <v>1.1693</v>
      </c>
    </row>
    <row r="211">
      <c r="A211" s="12"/>
      <c r="C211" s="14"/>
      <c r="E211" s="15">
        <v>44525.0</v>
      </c>
      <c r="F211" s="16">
        <v>0.2158</v>
      </c>
      <c r="G211" s="16">
        <v>1.5307</v>
      </c>
      <c r="H211" s="16">
        <v>1.3002</v>
      </c>
      <c r="I211" s="16">
        <v>1.596</v>
      </c>
      <c r="J211" s="17">
        <v>44525.0</v>
      </c>
      <c r="K211" s="16">
        <v>1.5307</v>
      </c>
      <c r="N211" s="17">
        <v>44525.0</v>
      </c>
      <c r="O211" s="16">
        <v>1.596</v>
      </c>
      <c r="R211" s="17">
        <v>44525.0</v>
      </c>
      <c r="S211" s="16">
        <v>1.3002</v>
      </c>
    </row>
    <row r="212">
      <c r="A212" s="12"/>
      <c r="C212" s="14"/>
      <c r="E212" s="15">
        <v>44524.0</v>
      </c>
      <c r="F212" s="16">
        <v>0.213</v>
      </c>
      <c r="G212" s="16">
        <v>1.5781</v>
      </c>
      <c r="H212" s="16">
        <v>1.3456</v>
      </c>
      <c r="I212" s="16">
        <v>1.643</v>
      </c>
      <c r="J212" s="17">
        <v>44524.0</v>
      </c>
      <c r="K212" s="16">
        <v>1.5781</v>
      </c>
      <c r="N212" s="17">
        <v>44524.0</v>
      </c>
      <c r="O212" s="16">
        <v>1.643</v>
      </c>
      <c r="R212" s="17">
        <v>44524.0</v>
      </c>
      <c r="S212" s="16">
        <v>1.3456</v>
      </c>
    </row>
    <row r="213">
      <c r="A213" s="12"/>
      <c r="C213" s="14"/>
      <c r="E213" s="15">
        <v>44523.0</v>
      </c>
      <c r="F213" s="16">
        <v>0.193</v>
      </c>
      <c r="G213" s="16">
        <v>1.5851</v>
      </c>
      <c r="H213" s="16">
        <v>1.344</v>
      </c>
      <c r="I213" s="16">
        <v>1.676</v>
      </c>
      <c r="J213" s="17">
        <v>44523.0</v>
      </c>
      <c r="K213" s="16">
        <v>1.5851</v>
      </c>
      <c r="N213" s="17">
        <v>44523.0</v>
      </c>
      <c r="O213" s="16">
        <v>1.676</v>
      </c>
      <c r="R213" s="17">
        <v>44523.0</v>
      </c>
      <c r="S213" s="16">
        <v>1.344</v>
      </c>
    </row>
    <row r="214">
      <c r="A214" s="12"/>
      <c r="C214" s="14"/>
      <c r="E214" s="15">
        <v>44522.0</v>
      </c>
      <c r="F214" s="16">
        <v>0.185</v>
      </c>
      <c r="G214" s="16">
        <v>1.5586</v>
      </c>
      <c r="H214" s="16">
        <v>1.3234</v>
      </c>
      <c r="I214" s="16">
        <v>1.632</v>
      </c>
      <c r="J214" s="17">
        <v>44522.0</v>
      </c>
      <c r="K214" s="16">
        <v>1.5586</v>
      </c>
      <c r="N214" s="17">
        <v>44522.0</v>
      </c>
      <c r="O214" s="16">
        <v>1.632</v>
      </c>
      <c r="R214" s="17">
        <v>44522.0</v>
      </c>
      <c r="S214" s="16">
        <v>1.3234</v>
      </c>
    </row>
    <row r="215">
      <c r="A215" s="12"/>
      <c r="C215" s="14"/>
      <c r="E215" s="15">
        <v>44521.0</v>
      </c>
      <c r="F215" s="16">
        <v>0.1599</v>
      </c>
      <c r="G215" s="16">
        <v>1.4653</v>
      </c>
      <c r="H215" s="16">
        <v>1.2378</v>
      </c>
      <c r="I215" s="16">
        <v>1.558</v>
      </c>
      <c r="J215" s="17">
        <v>44521.0</v>
      </c>
      <c r="K215" s="16">
        <v>1.4653</v>
      </c>
      <c r="N215" s="17">
        <v>44521.0</v>
      </c>
      <c r="O215" s="16">
        <v>1.558</v>
      </c>
      <c r="R215" s="17">
        <v>44521.0</v>
      </c>
      <c r="S215" s="16">
        <v>1.2378</v>
      </c>
    </row>
    <row r="216">
      <c r="A216" s="12"/>
      <c r="C216" s="14"/>
      <c r="E216" s="15">
        <v>44519.0</v>
      </c>
      <c r="F216" s="16">
        <v>0.157</v>
      </c>
      <c r="G216" s="16">
        <v>1.4533</v>
      </c>
      <c r="H216" s="16">
        <v>1.223</v>
      </c>
      <c r="I216" s="16">
        <v>1.548</v>
      </c>
      <c r="J216" s="17">
        <v>44519.0</v>
      </c>
      <c r="K216" s="16">
        <v>1.4533</v>
      </c>
      <c r="N216" s="17">
        <v>44519.0</v>
      </c>
      <c r="O216" s="16">
        <v>1.548</v>
      </c>
      <c r="R216" s="17">
        <v>44519.0</v>
      </c>
      <c r="S216" s="16">
        <v>1.223</v>
      </c>
    </row>
    <row r="217">
      <c r="A217" s="12"/>
      <c r="C217" s="14"/>
      <c r="E217" s="15">
        <v>44518.0</v>
      </c>
      <c r="F217" s="16">
        <v>0.157</v>
      </c>
      <c r="G217" s="16">
        <v>1.4699</v>
      </c>
      <c r="H217" s="16">
        <v>1.2196</v>
      </c>
      <c r="I217" s="16">
        <v>1.587</v>
      </c>
      <c r="J217" s="17">
        <v>44518.0</v>
      </c>
      <c r="K217" s="16">
        <v>1.4699</v>
      </c>
      <c r="N217" s="17">
        <v>44518.0</v>
      </c>
      <c r="O217" s="16">
        <v>1.587</v>
      </c>
      <c r="R217" s="17">
        <v>44518.0</v>
      </c>
      <c r="S217" s="16">
        <v>1.2196</v>
      </c>
    </row>
    <row r="218">
      <c r="A218" s="12"/>
      <c r="C218" s="14"/>
      <c r="E218" s="15">
        <v>44517.0</v>
      </c>
      <c r="F218" s="16">
        <v>0.16</v>
      </c>
      <c r="G218" s="16">
        <v>1.4735</v>
      </c>
      <c r="H218" s="16">
        <v>1.2294</v>
      </c>
      <c r="I218" s="16">
        <v>1.585</v>
      </c>
      <c r="J218" s="17">
        <v>44517.0</v>
      </c>
      <c r="K218" s="16">
        <v>1.4735</v>
      </c>
      <c r="N218" s="17">
        <v>44517.0</v>
      </c>
      <c r="O218" s="16">
        <v>1.585</v>
      </c>
      <c r="R218" s="17">
        <v>44517.0</v>
      </c>
      <c r="S218" s="16">
        <v>1.2294</v>
      </c>
    </row>
    <row r="219">
      <c r="A219" s="12"/>
      <c r="C219" s="14"/>
      <c r="E219" s="15">
        <v>44516.0</v>
      </c>
      <c r="F219" s="16">
        <v>0.165</v>
      </c>
      <c r="G219" s="16">
        <v>1.5271</v>
      </c>
      <c r="H219" s="16">
        <v>1.2703</v>
      </c>
      <c r="I219" s="16">
        <v>1.64</v>
      </c>
      <c r="J219" s="17">
        <v>44516.0</v>
      </c>
      <c r="K219" s="16">
        <v>1.5271</v>
      </c>
      <c r="N219" s="17">
        <v>44516.0</v>
      </c>
      <c r="O219" s="16">
        <v>1.64</v>
      </c>
      <c r="R219" s="17">
        <v>44516.0</v>
      </c>
      <c r="S219" s="16">
        <v>1.2703</v>
      </c>
    </row>
    <row r="220">
      <c r="A220" s="12"/>
      <c r="C220" s="14"/>
      <c r="E220" s="15">
        <v>44515.0</v>
      </c>
      <c r="F220" s="16">
        <v>0.165</v>
      </c>
      <c r="G220" s="16">
        <v>1.502</v>
      </c>
      <c r="H220" s="16">
        <v>1.2554</v>
      </c>
      <c r="I220" s="16">
        <v>1.618</v>
      </c>
      <c r="J220" s="17">
        <v>44515.0</v>
      </c>
      <c r="K220" s="16">
        <v>1.502</v>
      </c>
      <c r="N220" s="17">
        <v>44515.0</v>
      </c>
      <c r="O220" s="16">
        <v>1.618</v>
      </c>
      <c r="R220" s="17">
        <v>44515.0</v>
      </c>
      <c r="S220" s="16">
        <v>1.2554</v>
      </c>
    </row>
    <row r="221">
      <c r="A221" s="12"/>
      <c r="C221" s="14"/>
      <c r="E221" s="15">
        <v>44514.0</v>
      </c>
      <c r="F221" s="16">
        <v>0.1624</v>
      </c>
      <c r="G221" s="16">
        <v>1.465</v>
      </c>
      <c r="H221" s="16">
        <v>1.2309</v>
      </c>
      <c r="I221" s="16">
        <v>1.573</v>
      </c>
      <c r="J221" s="17">
        <v>44514.0</v>
      </c>
      <c r="K221" s="16">
        <v>1.465</v>
      </c>
      <c r="N221" s="17">
        <v>44514.0</v>
      </c>
      <c r="O221" s="16">
        <v>1.573</v>
      </c>
      <c r="R221" s="17">
        <v>44514.0</v>
      </c>
      <c r="S221" s="16">
        <v>1.2309</v>
      </c>
    </row>
    <row r="222">
      <c r="A222" s="12"/>
      <c r="C222" s="14"/>
      <c r="E222" s="15">
        <v>44512.0</v>
      </c>
      <c r="F222" s="16">
        <v>0.165</v>
      </c>
      <c r="G222" s="16">
        <v>1.4615</v>
      </c>
      <c r="H222" s="16">
        <v>1.2276</v>
      </c>
      <c r="I222" s="16">
        <v>1.57</v>
      </c>
      <c r="J222" s="17">
        <v>44512.0</v>
      </c>
      <c r="K222" s="16">
        <v>1.4615</v>
      </c>
      <c r="N222" s="17">
        <v>44512.0</v>
      </c>
      <c r="O222" s="16">
        <v>1.57</v>
      </c>
      <c r="R222" s="17">
        <v>44512.0</v>
      </c>
      <c r="S222" s="16">
        <v>1.2276</v>
      </c>
    </row>
    <row r="223">
      <c r="A223" s="12"/>
      <c r="C223" s="14"/>
      <c r="E223" s="15">
        <v>44511.0</v>
      </c>
      <c r="F223" s="16">
        <v>0.165</v>
      </c>
      <c r="G223" s="16">
        <v>1.4816</v>
      </c>
      <c r="H223" s="16">
        <v>1.2552</v>
      </c>
      <c r="I223" s="16">
        <v>1.578</v>
      </c>
      <c r="J223" s="17">
        <v>44511.0</v>
      </c>
      <c r="K223" s="16">
        <v>1.4816</v>
      </c>
      <c r="N223" s="17">
        <v>44511.0</v>
      </c>
      <c r="O223" s="16">
        <v>1.578</v>
      </c>
      <c r="R223" s="17">
        <v>44511.0</v>
      </c>
      <c r="S223" s="16">
        <v>1.2552</v>
      </c>
    </row>
    <row r="224">
      <c r="A224" s="12"/>
      <c r="C224" s="14"/>
      <c r="E224" s="15">
        <v>44510.0</v>
      </c>
      <c r="F224" s="16">
        <v>0.162</v>
      </c>
      <c r="G224" s="16">
        <v>1.4602</v>
      </c>
      <c r="H224" s="16">
        <v>1.2258</v>
      </c>
      <c r="I224" s="16">
        <v>1.57</v>
      </c>
      <c r="J224" s="17">
        <v>44510.0</v>
      </c>
      <c r="K224" s="16">
        <v>1.4602</v>
      </c>
      <c r="N224" s="17">
        <v>44510.0</v>
      </c>
      <c r="O224" s="16">
        <v>1.57</v>
      </c>
      <c r="R224" s="17">
        <v>44510.0</v>
      </c>
      <c r="S224" s="16">
        <v>1.2258</v>
      </c>
    </row>
    <row r="225">
      <c r="A225" s="12"/>
      <c r="C225" s="14"/>
      <c r="E225" s="15">
        <v>44509.0</v>
      </c>
      <c r="F225" s="16">
        <v>0.137</v>
      </c>
      <c r="G225" s="16">
        <v>1.322</v>
      </c>
      <c r="H225" s="16">
        <v>1.0813</v>
      </c>
      <c r="I225" s="16">
        <v>1.439</v>
      </c>
      <c r="J225" s="18">
        <v>44509.0</v>
      </c>
      <c r="K225" s="16">
        <v>1.322</v>
      </c>
      <c r="N225" s="18">
        <v>44509.0</v>
      </c>
      <c r="O225" s="16">
        <v>1.439</v>
      </c>
      <c r="R225" s="18">
        <v>44509.0</v>
      </c>
      <c r="S225" s="16">
        <v>1.0813</v>
      </c>
    </row>
    <row r="226">
      <c r="A226" s="12"/>
      <c r="C226" s="14"/>
      <c r="E226" s="15">
        <v>44508.0</v>
      </c>
      <c r="F226" s="16">
        <v>0.152</v>
      </c>
      <c r="G226" s="16">
        <v>1.3762</v>
      </c>
      <c r="H226" s="16">
        <v>1.1218</v>
      </c>
      <c r="I226" s="16">
        <v>1.493</v>
      </c>
      <c r="J226" s="18">
        <v>44508.0</v>
      </c>
      <c r="K226" s="16">
        <v>1.3762</v>
      </c>
      <c r="N226" s="18">
        <v>44508.0</v>
      </c>
      <c r="O226" s="16">
        <v>1.493</v>
      </c>
      <c r="R226" s="18">
        <v>44508.0</v>
      </c>
      <c r="S226" s="16">
        <v>1.1218</v>
      </c>
    </row>
    <row r="227">
      <c r="A227" s="12"/>
      <c r="C227" s="14"/>
      <c r="E227" s="15">
        <v>44507.0</v>
      </c>
      <c r="F227" s="16">
        <v>0.1421</v>
      </c>
      <c r="G227" s="16">
        <v>1.3232</v>
      </c>
      <c r="H227" s="16">
        <v>1.0588</v>
      </c>
      <c r="I227" s="16">
        <v>1.462</v>
      </c>
      <c r="J227" s="18">
        <v>44507.0</v>
      </c>
      <c r="K227" s="16">
        <v>1.3232</v>
      </c>
      <c r="N227" s="18">
        <v>44507.0</v>
      </c>
      <c r="O227" s="16">
        <v>1.462</v>
      </c>
      <c r="R227" s="18">
        <v>44507.0</v>
      </c>
      <c r="S227" s="16">
        <v>1.0588</v>
      </c>
    </row>
    <row r="228">
      <c r="A228" s="12"/>
      <c r="C228" s="14"/>
      <c r="E228" s="15">
        <v>44505.0</v>
      </c>
      <c r="F228" s="16">
        <v>0.145</v>
      </c>
      <c r="G228" s="16">
        <v>1.3186</v>
      </c>
      <c r="H228" s="16">
        <v>1.0555</v>
      </c>
      <c r="I228" s="16">
        <v>1.455</v>
      </c>
      <c r="J228" s="18">
        <v>44505.0</v>
      </c>
      <c r="K228" s="16">
        <v>1.3186</v>
      </c>
      <c r="N228" s="18">
        <v>44505.0</v>
      </c>
      <c r="O228" s="16">
        <v>1.455</v>
      </c>
      <c r="R228" s="18">
        <v>44505.0</v>
      </c>
      <c r="S228" s="16">
        <v>1.0555</v>
      </c>
    </row>
    <row r="229">
      <c r="A229" s="12"/>
      <c r="C229" s="14"/>
      <c r="E229" s="15">
        <v>44504.0</v>
      </c>
      <c r="F229" s="16">
        <v>0.15</v>
      </c>
      <c r="G229" s="16">
        <v>1.3844</v>
      </c>
      <c r="H229" s="16">
        <v>1.1137</v>
      </c>
      <c r="I229" s="16">
        <v>1.53</v>
      </c>
      <c r="J229" s="18">
        <v>44504.0</v>
      </c>
      <c r="K229" s="16">
        <v>1.3844</v>
      </c>
      <c r="N229" s="18">
        <v>44504.0</v>
      </c>
      <c r="O229" s="16">
        <v>1.53</v>
      </c>
      <c r="R229" s="18">
        <v>44504.0</v>
      </c>
      <c r="S229" s="16">
        <v>1.1137</v>
      </c>
    </row>
    <row r="230">
      <c r="A230" s="12"/>
      <c r="C230" s="14"/>
      <c r="E230" s="15">
        <v>44503.0</v>
      </c>
      <c r="F230" s="16">
        <v>0.17</v>
      </c>
      <c r="G230" s="16">
        <v>1.4599</v>
      </c>
      <c r="H230" s="16">
        <v>1.1897</v>
      </c>
      <c r="I230" s="16">
        <v>1.603</v>
      </c>
      <c r="J230" s="18">
        <v>44503.0</v>
      </c>
      <c r="K230" s="16">
        <v>1.4599</v>
      </c>
      <c r="N230" s="18">
        <v>44503.0</v>
      </c>
      <c r="O230" s="16">
        <v>1.603</v>
      </c>
      <c r="R230" s="18">
        <v>44503.0</v>
      </c>
      <c r="S230" s="16">
        <v>1.1897</v>
      </c>
    </row>
    <row r="231">
      <c r="A231" s="12"/>
      <c r="C231" s="14"/>
      <c r="E231" s="15">
        <v>44502.0</v>
      </c>
      <c r="F231" s="16">
        <v>0.124</v>
      </c>
      <c r="G231" s="16">
        <v>1.4138</v>
      </c>
      <c r="H231" s="16">
        <v>1.1427</v>
      </c>
      <c r="I231" s="16">
        <v>1.547</v>
      </c>
      <c r="J231" s="18">
        <v>44502.0</v>
      </c>
      <c r="K231" s="16">
        <v>1.4138</v>
      </c>
      <c r="N231" s="18">
        <v>44502.0</v>
      </c>
      <c r="O231" s="16">
        <v>1.547</v>
      </c>
      <c r="R231" s="18">
        <v>44502.0</v>
      </c>
      <c r="S231" s="16">
        <v>1.1427</v>
      </c>
    </row>
    <row r="232">
      <c r="A232" s="12"/>
      <c r="C232" s="14"/>
      <c r="E232" s="15">
        <v>44501.0</v>
      </c>
      <c r="F232" s="16">
        <v>0.127</v>
      </c>
      <c r="G232" s="16">
        <v>1.4457</v>
      </c>
      <c r="H232" s="16">
        <v>1.1815</v>
      </c>
      <c r="I232" s="16">
        <v>1.561</v>
      </c>
      <c r="J232" s="18">
        <v>44501.0</v>
      </c>
      <c r="K232" s="16">
        <v>1.4457</v>
      </c>
      <c r="N232" s="18">
        <v>44501.0</v>
      </c>
      <c r="O232" s="16">
        <v>1.561</v>
      </c>
      <c r="R232" s="18">
        <v>44501.0</v>
      </c>
      <c r="S232" s="16">
        <v>1.1815</v>
      </c>
    </row>
    <row r="233">
      <c r="A233" s="12"/>
      <c r="C233" s="14"/>
      <c r="E233" s="15">
        <v>44500.0</v>
      </c>
      <c r="F233" s="16">
        <v>0.1345</v>
      </c>
      <c r="G233" s="16">
        <v>1.4764</v>
      </c>
      <c r="H233" s="16">
        <v>1.2123</v>
      </c>
      <c r="I233" s="16">
        <v>1.577</v>
      </c>
      <c r="J233" s="17">
        <v>44500.0</v>
      </c>
      <c r="K233" s="16">
        <v>1.4764</v>
      </c>
      <c r="N233" s="17">
        <v>44500.0</v>
      </c>
      <c r="O233" s="16">
        <v>1.577</v>
      </c>
      <c r="R233" s="17">
        <v>44500.0</v>
      </c>
      <c r="S233" s="16">
        <v>1.2123</v>
      </c>
    </row>
    <row r="234">
      <c r="A234" s="12"/>
      <c r="C234" s="14"/>
      <c r="E234" s="15">
        <v>44498.0</v>
      </c>
      <c r="F234" s="16">
        <v>0.127</v>
      </c>
      <c r="G234" s="16">
        <v>1.4575</v>
      </c>
      <c r="H234" s="16">
        <v>1.1848</v>
      </c>
      <c r="I234" s="16">
        <v>1.561</v>
      </c>
      <c r="J234" s="17">
        <v>44498.0</v>
      </c>
      <c r="K234" s="16">
        <v>1.4575</v>
      </c>
      <c r="N234" s="17">
        <v>44498.0</v>
      </c>
      <c r="O234" s="16">
        <v>1.561</v>
      </c>
      <c r="R234" s="17">
        <v>44498.0</v>
      </c>
      <c r="S234" s="16">
        <v>1.1848</v>
      </c>
    </row>
    <row r="235">
      <c r="A235" s="12"/>
      <c r="C235" s="14"/>
      <c r="E235" s="15">
        <v>44497.0</v>
      </c>
      <c r="F235" s="16">
        <v>0.119</v>
      </c>
      <c r="G235" s="16">
        <v>1.45</v>
      </c>
      <c r="H235" s="16">
        <v>1.1831</v>
      </c>
      <c r="I235" s="16">
        <v>1.578</v>
      </c>
      <c r="J235" s="17">
        <v>44497.0</v>
      </c>
      <c r="K235" s="16">
        <v>1.45</v>
      </c>
      <c r="N235" s="17">
        <v>44497.0</v>
      </c>
      <c r="O235" s="16">
        <v>1.578</v>
      </c>
      <c r="R235" s="17">
        <v>44497.0</v>
      </c>
      <c r="S235" s="16">
        <v>1.1831</v>
      </c>
    </row>
    <row r="236">
      <c r="A236" s="12"/>
      <c r="C236" s="14"/>
      <c r="E236" s="15">
        <v>44496.0</v>
      </c>
      <c r="F236" s="16">
        <v>0.119</v>
      </c>
      <c r="G236" s="16">
        <v>1.4116</v>
      </c>
      <c r="H236" s="16">
        <v>1.15</v>
      </c>
      <c r="I236" s="16">
        <v>1.55</v>
      </c>
      <c r="J236" s="17">
        <v>44496.0</v>
      </c>
      <c r="K236" s="16">
        <v>1.4116</v>
      </c>
      <c r="N236" s="17">
        <v>44496.0</v>
      </c>
      <c r="O236" s="16">
        <v>1.55</v>
      </c>
      <c r="R236" s="17">
        <v>44496.0</v>
      </c>
      <c r="S236" s="16">
        <v>1.15</v>
      </c>
    </row>
    <row r="237">
      <c r="A237" s="12"/>
      <c r="C237" s="14"/>
      <c r="E237" s="15">
        <v>44495.0</v>
      </c>
      <c r="F237" s="16">
        <v>0.122</v>
      </c>
      <c r="G237" s="16">
        <v>1.4546</v>
      </c>
      <c r="H237" s="16">
        <v>1.1778</v>
      </c>
      <c r="I237" s="16">
        <v>1.61</v>
      </c>
      <c r="J237" s="17">
        <v>44495.0</v>
      </c>
      <c r="K237" s="16">
        <v>1.4546</v>
      </c>
      <c r="N237" s="17">
        <v>44495.0</v>
      </c>
      <c r="O237" s="16">
        <v>1.61</v>
      </c>
      <c r="R237" s="17">
        <v>44495.0</v>
      </c>
      <c r="S237" s="16">
        <v>1.1778</v>
      </c>
    </row>
    <row r="238">
      <c r="A238" s="12"/>
      <c r="C238" s="14"/>
      <c r="E238" s="15">
        <v>44494.0</v>
      </c>
      <c r="F238" s="16">
        <v>0.119</v>
      </c>
      <c r="G238" s="16">
        <v>1.4617</v>
      </c>
      <c r="H238" s="16">
        <v>1.1711</v>
      </c>
      <c r="I238" s="16">
        <v>1.633</v>
      </c>
      <c r="J238" s="17">
        <v>44494.0</v>
      </c>
      <c r="K238" s="16">
        <v>1.4617</v>
      </c>
      <c r="N238" s="17">
        <v>44494.0</v>
      </c>
      <c r="O238" s="16">
        <v>1.633</v>
      </c>
      <c r="R238" s="17">
        <v>44494.0</v>
      </c>
      <c r="S238" s="16">
        <v>1.1711</v>
      </c>
    </row>
    <row r="239">
      <c r="A239" s="12"/>
      <c r="C239" s="14"/>
      <c r="E239" s="15">
        <v>44493.0</v>
      </c>
      <c r="F239" s="16">
        <v>0.1218</v>
      </c>
      <c r="G239" s="16">
        <v>1.488</v>
      </c>
      <c r="H239" s="16">
        <v>1.2072</v>
      </c>
      <c r="I239" s="16">
        <v>1.648</v>
      </c>
      <c r="J239" s="17">
        <v>44493.0</v>
      </c>
      <c r="K239" s="16">
        <v>1.488</v>
      </c>
      <c r="N239" s="17">
        <v>44493.0</v>
      </c>
      <c r="O239" s="16">
        <v>1.648</v>
      </c>
      <c r="R239" s="17">
        <v>44493.0</v>
      </c>
      <c r="S239" s="16">
        <v>1.2072</v>
      </c>
    </row>
    <row r="240">
      <c r="A240" s="12"/>
      <c r="C240" s="14"/>
      <c r="E240" s="15">
        <v>44491.0</v>
      </c>
      <c r="F240" s="16">
        <v>0.119</v>
      </c>
      <c r="G240" s="16">
        <v>1.4796</v>
      </c>
      <c r="H240" s="16">
        <v>1.2006</v>
      </c>
      <c r="I240" s="16">
        <v>1.638</v>
      </c>
      <c r="J240" s="17">
        <v>44491.0</v>
      </c>
      <c r="K240" s="16">
        <v>1.4796</v>
      </c>
      <c r="N240" s="17">
        <v>44491.0</v>
      </c>
      <c r="O240" s="16">
        <v>1.638</v>
      </c>
      <c r="R240" s="17">
        <v>44491.0</v>
      </c>
      <c r="S240" s="16">
        <v>1.2006</v>
      </c>
    </row>
    <row r="241">
      <c r="A241" s="12"/>
      <c r="C241" s="14"/>
      <c r="E241" s="15">
        <v>44490.0</v>
      </c>
      <c r="F241" s="16">
        <v>0.107</v>
      </c>
      <c r="G241" s="16">
        <v>1.531</v>
      </c>
      <c r="H241" s="16">
        <v>1.2347</v>
      </c>
      <c r="I241" s="16">
        <v>1.696</v>
      </c>
      <c r="J241" s="17">
        <v>44490.0</v>
      </c>
      <c r="K241" s="16">
        <v>1.531</v>
      </c>
      <c r="N241" s="17">
        <v>44490.0</v>
      </c>
      <c r="O241" s="16">
        <v>1.696</v>
      </c>
      <c r="R241" s="17">
        <v>44490.0</v>
      </c>
      <c r="S241" s="16">
        <v>1.2347</v>
      </c>
    </row>
    <row r="242">
      <c r="A242" s="12"/>
      <c r="C242" s="14"/>
      <c r="E242" s="15">
        <v>44489.0</v>
      </c>
      <c r="F242" s="16">
        <v>0.094</v>
      </c>
      <c r="G242" s="16">
        <v>1.4805</v>
      </c>
      <c r="H242" s="16">
        <v>1.167</v>
      </c>
      <c r="I242" s="16">
        <v>1.66</v>
      </c>
      <c r="J242" s="17">
        <v>44489.0</v>
      </c>
      <c r="K242" s="16">
        <v>1.4805</v>
      </c>
      <c r="N242" s="17">
        <v>44489.0</v>
      </c>
      <c r="O242" s="16">
        <v>1.66</v>
      </c>
      <c r="R242" s="17">
        <v>44489.0</v>
      </c>
      <c r="S242" s="16">
        <v>1.167</v>
      </c>
    </row>
    <row r="243">
      <c r="A243" s="12"/>
      <c r="C243" s="14"/>
      <c r="E243" s="15">
        <v>44488.0</v>
      </c>
      <c r="F243" s="16">
        <v>0.101</v>
      </c>
      <c r="G243" s="16">
        <v>1.4732</v>
      </c>
      <c r="H243" s="16">
        <v>1.1652</v>
      </c>
      <c r="I243" s="16">
        <v>1.641</v>
      </c>
      <c r="J243" s="17">
        <v>44488.0</v>
      </c>
      <c r="K243" s="16">
        <v>1.4732</v>
      </c>
      <c r="N243" s="17">
        <v>44488.0</v>
      </c>
      <c r="O243" s="16">
        <v>1.641</v>
      </c>
      <c r="R243" s="17">
        <v>44488.0</v>
      </c>
      <c r="S243" s="16">
        <v>1.1652</v>
      </c>
    </row>
    <row r="244">
      <c r="A244" s="12"/>
      <c r="C244" s="14"/>
      <c r="E244" s="15">
        <v>44487.0</v>
      </c>
      <c r="F244" s="16">
        <v>0.104</v>
      </c>
      <c r="G244" s="16">
        <v>1.4444</v>
      </c>
      <c r="H244" s="16">
        <v>1.165</v>
      </c>
      <c r="I244" s="16">
        <v>1.591</v>
      </c>
      <c r="J244" s="17">
        <v>44487.0</v>
      </c>
      <c r="K244" s="16">
        <v>1.4444</v>
      </c>
      <c r="N244" s="17">
        <v>44487.0</v>
      </c>
      <c r="O244" s="16">
        <v>1.591</v>
      </c>
      <c r="R244" s="17">
        <v>44487.0</v>
      </c>
      <c r="S244" s="16">
        <v>1.165</v>
      </c>
    </row>
    <row r="245">
      <c r="A245" s="12"/>
      <c r="C245" s="14"/>
      <c r="E245" s="15">
        <v>44486.0</v>
      </c>
      <c r="F245" s="16">
        <v>0.1015</v>
      </c>
      <c r="G245" s="16">
        <v>1.4324</v>
      </c>
      <c r="H245" s="16">
        <v>1.1468</v>
      </c>
      <c r="I245" s="16">
        <v>1.589</v>
      </c>
      <c r="J245" s="17">
        <v>44486.0</v>
      </c>
      <c r="K245" s="16">
        <v>1.4324</v>
      </c>
      <c r="N245" s="17">
        <v>44486.0</v>
      </c>
      <c r="O245" s="16">
        <v>1.589</v>
      </c>
      <c r="R245" s="17">
        <v>44486.0</v>
      </c>
      <c r="S245" s="16">
        <v>1.1468</v>
      </c>
    </row>
    <row r="246">
      <c r="A246" s="12"/>
      <c r="C246" s="14"/>
      <c r="E246" s="15">
        <v>44484.0</v>
      </c>
      <c r="F246" s="16">
        <v>0.101</v>
      </c>
      <c r="G246" s="16">
        <v>1.411</v>
      </c>
      <c r="H246" s="16">
        <v>1.1239</v>
      </c>
      <c r="I246" s="16">
        <v>1.574</v>
      </c>
      <c r="J246" s="17">
        <v>44484.0</v>
      </c>
      <c r="K246" s="16">
        <v>1.411</v>
      </c>
      <c r="N246" s="17">
        <v>44484.0</v>
      </c>
      <c r="O246" s="16">
        <v>1.574</v>
      </c>
      <c r="R246" s="17">
        <v>44484.0</v>
      </c>
      <c r="S246" s="16">
        <v>1.1239</v>
      </c>
    </row>
    <row r="247">
      <c r="A247" s="12"/>
      <c r="C247" s="14"/>
      <c r="E247" s="15">
        <v>44483.0</v>
      </c>
      <c r="F247" s="16">
        <v>0.096</v>
      </c>
      <c r="G247" s="16">
        <v>1.342</v>
      </c>
      <c r="H247" s="16">
        <v>1.0533</v>
      </c>
      <c r="I247" s="16">
        <v>1.516</v>
      </c>
      <c r="J247" s="17">
        <v>44483.0</v>
      </c>
      <c r="K247" s="16">
        <v>1.342</v>
      </c>
      <c r="N247" s="17">
        <v>44483.0</v>
      </c>
      <c r="O247" s="16">
        <v>1.516</v>
      </c>
      <c r="R247" s="17">
        <v>44483.0</v>
      </c>
      <c r="S247" s="16">
        <v>1.0533</v>
      </c>
    </row>
    <row r="248">
      <c r="A248" s="12"/>
      <c r="C248" s="14"/>
      <c r="E248" s="15">
        <v>44482.0</v>
      </c>
      <c r="F248" s="16">
        <v>0.099</v>
      </c>
      <c r="G248" s="16">
        <v>1.368</v>
      </c>
      <c r="H248" s="16">
        <v>1.0744</v>
      </c>
      <c r="I248" s="16">
        <v>1.542</v>
      </c>
      <c r="J248" s="17">
        <v>44482.0</v>
      </c>
      <c r="K248" s="16">
        <v>1.368</v>
      </c>
      <c r="N248" s="17">
        <v>44482.0</v>
      </c>
      <c r="O248" s="16">
        <v>1.542</v>
      </c>
      <c r="R248" s="17">
        <v>44482.0</v>
      </c>
      <c r="S248" s="16">
        <v>1.0744</v>
      </c>
    </row>
    <row r="249">
      <c r="A249" s="12"/>
      <c r="C249" s="14"/>
      <c r="E249" s="15">
        <v>44481.0</v>
      </c>
      <c r="F249" s="16">
        <v>0.099</v>
      </c>
      <c r="G249" s="16">
        <v>1.3822</v>
      </c>
      <c r="H249" s="16">
        <v>1.071</v>
      </c>
      <c r="I249" s="16">
        <v>1.572</v>
      </c>
      <c r="J249" s="17">
        <v>44481.0</v>
      </c>
      <c r="K249" s="16">
        <v>1.3822</v>
      </c>
      <c r="N249" s="17">
        <v>44481.0</v>
      </c>
      <c r="O249" s="16">
        <v>1.572</v>
      </c>
      <c r="R249" s="17">
        <v>44481.0</v>
      </c>
      <c r="S249" s="16">
        <v>1.071</v>
      </c>
    </row>
    <row r="250">
      <c r="A250" s="12"/>
      <c r="C250" s="14"/>
      <c r="E250" s="15">
        <v>44480.0</v>
      </c>
      <c r="F250" s="16">
        <v>0.0913</v>
      </c>
      <c r="G250" s="16">
        <v>1.4225</v>
      </c>
      <c r="H250" s="16">
        <v>1.0921</v>
      </c>
      <c r="I250" s="16">
        <v>1.628</v>
      </c>
      <c r="J250" s="17">
        <v>44480.0</v>
      </c>
      <c r="K250" s="16">
        <v>1.4225</v>
      </c>
      <c r="N250" s="17">
        <v>44480.0</v>
      </c>
      <c r="O250" s="16">
        <v>1.628</v>
      </c>
      <c r="R250" s="17">
        <v>44480.0</v>
      </c>
      <c r="S250" s="16">
        <v>1.0921</v>
      </c>
    </row>
    <row r="251">
      <c r="A251" s="12"/>
      <c r="C251" s="14"/>
      <c r="E251" s="15">
        <v>44477.0</v>
      </c>
      <c r="F251" s="16">
        <v>0.094</v>
      </c>
      <c r="G251" s="16">
        <v>1.394</v>
      </c>
      <c r="H251" s="16">
        <v>1.0563</v>
      </c>
      <c r="I251" s="16">
        <v>1.612</v>
      </c>
      <c r="J251" s="18">
        <v>44477.0</v>
      </c>
      <c r="K251" s="16">
        <v>1.394</v>
      </c>
      <c r="N251" s="18">
        <v>44477.0</v>
      </c>
      <c r="O251" s="16">
        <v>1.612</v>
      </c>
      <c r="R251" s="18">
        <v>44477.0</v>
      </c>
      <c r="S251" s="16">
        <v>1.0563</v>
      </c>
    </row>
    <row r="252">
      <c r="A252" s="12"/>
      <c r="C252" s="14"/>
      <c r="E252" s="15">
        <v>44476.0</v>
      </c>
      <c r="F252" s="16">
        <v>0.094</v>
      </c>
      <c r="G252" s="16">
        <v>1.363</v>
      </c>
      <c r="H252" s="16">
        <v>1.0251</v>
      </c>
      <c r="I252" s="16">
        <v>1.576</v>
      </c>
      <c r="J252" s="18">
        <v>44476.0</v>
      </c>
      <c r="K252" s="16">
        <v>1.363</v>
      </c>
      <c r="N252" s="18">
        <v>44476.0</v>
      </c>
      <c r="O252" s="16">
        <v>1.576</v>
      </c>
      <c r="R252" s="18">
        <v>44476.0</v>
      </c>
      <c r="S252" s="16">
        <v>1.0251</v>
      </c>
    </row>
    <row r="253">
      <c r="A253" s="12"/>
      <c r="C253" s="14"/>
      <c r="E253" s="15">
        <v>44475.0</v>
      </c>
      <c r="F253" s="16">
        <v>0.091</v>
      </c>
      <c r="G253" s="16">
        <v>1.3181</v>
      </c>
      <c r="H253" s="16">
        <v>0.9878</v>
      </c>
      <c r="I253" s="16">
        <v>1.528</v>
      </c>
      <c r="J253" s="18">
        <v>44475.0</v>
      </c>
      <c r="K253" s="16">
        <v>1.3181</v>
      </c>
      <c r="N253" s="18">
        <v>44475.0</v>
      </c>
      <c r="O253" s="16">
        <v>1.528</v>
      </c>
      <c r="R253" s="18">
        <v>44475.0</v>
      </c>
      <c r="S253" s="16">
        <v>0.9878</v>
      </c>
    </row>
    <row r="254">
      <c r="A254" s="12"/>
      <c r="C254" s="14"/>
      <c r="E254" s="15">
        <v>44474.0</v>
      </c>
      <c r="F254" s="16">
        <v>0.084</v>
      </c>
      <c r="G254" s="16">
        <v>1.311</v>
      </c>
      <c r="H254" s="16">
        <v>0.9764</v>
      </c>
      <c r="I254" s="16">
        <v>1.528</v>
      </c>
      <c r="J254" s="18">
        <v>44474.0</v>
      </c>
      <c r="K254" s="16">
        <v>1.311</v>
      </c>
      <c r="N254" s="18">
        <v>44474.0</v>
      </c>
      <c r="O254" s="16">
        <v>1.528</v>
      </c>
      <c r="R254" s="18">
        <v>44474.0</v>
      </c>
      <c r="S254" s="16">
        <v>0.9764</v>
      </c>
    </row>
    <row r="255">
      <c r="A255" s="12"/>
      <c r="C255" s="14"/>
      <c r="E255" s="15">
        <v>44473.0</v>
      </c>
      <c r="F255" s="16">
        <v>0.079</v>
      </c>
      <c r="G255" s="16">
        <v>1.2734</v>
      </c>
      <c r="H255" s="16">
        <v>0.9457</v>
      </c>
      <c r="I255" s="16">
        <v>1.481</v>
      </c>
      <c r="J255" s="18">
        <v>44473.0</v>
      </c>
      <c r="K255" s="16">
        <v>1.2734</v>
      </c>
      <c r="N255" s="18">
        <v>44473.0</v>
      </c>
      <c r="O255" s="16">
        <v>1.481</v>
      </c>
      <c r="R255" s="18">
        <v>44473.0</v>
      </c>
      <c r="S255" s="16">
        <v>0.9457</v>
      </c>
    </row>
    <row r="256">
      <c r="A256" s="12"/>
      <c r="C256" s="14"/>
      <c r="E256" s="15">
        <v>44472.0</v>
      </c>
      <c r="F256" s="16">
        <v>0.0786</v>
      </c>
      <c r="G256" s="16">
        <v>1.2523</v>
      </c>
      <c r="H256" s="16">
        <v>0.9232</v>
      </c>
      <c r="I256" s="16">
        <v>1.46</v>
      </c>
      <c r="J256" s="18">
        <v>44472.0</v>
      </c>
      <c r="K256" s="16">
        <v>1.2523</v>
      </c>
      <c r="N256" s="18">
        <v>44472.0</v>
      </c>
      <c r="O256" s="16">
        <v>1.46</v>
      </c>
      <c r="R256" s="18">
        <v>44472.0</v>
      </c>
      <c r="S256" s="16">
        <v>0.9232</v>
      </c>
    </row>
    <row r="257">
      <c r="A257" s="12"/>
      <c r="C257" s="14"/>
      <c r="E257" s="15">
        <v>44470.0</v>
      </c>
      <c r="F257" s="16">
        <v>0.079</v>
      </c>
      <c r="G257" s="16">
        <v>1.257</v>
      </c>
      <c r="H257" s="16">
        <v>0.9296</v>
      </c>
      <c r="I257" s="16">
        <v>1.465</v>
      </c>
      <c r="J257" s="18">
        <v>44470.0</v>
      </c>
      <c r="K257" s="16">
        <v>1.257</v>
      </c>
      <c r="N257" s="18">
        <v>44470.0</v>
      </c>
      <c r="O257" s="16">
        <v>1.465</v>
      </c>
      <c r="R257" s="18">
        <v>44470.0</v>
      </c>
      <c r="S257" s="16">
        <v>0.9296</v>
      </c>
    </row>
    <row r="258">
      <c r="A258" s="12"/>
      <c r="C258" s="14"/>
      <c r="E258" s="15">
        <v>44469.0</v>
      </c>
      <c r="F258" s="16">
        <v>0.079</v>
      </c>
      <c r="G258" s="16">
        <v>1.2945</v>
      </c>
      <c r="H258" s="16">
        <v>0.9713</v>
      </c>
      <c r="I258" s="16">
        <v>1.492</v>
      </c>
      <c r="J258" s="17">
        <v>44469.0</v>
      </c>
      <c r="K258" s="16">
        <v>1.2945</v>
      </c>
      <c r="N258" s="17">
        <v>44469.0</v>
      </c>
      <c r="O258" s="16">
        <v>1.492</v>
      </c>
      <c r="R258" s="17">
        <v>44469.0</v>
      </c>
      <c r="S258" s="16">
        <v>0.9713</v>
      </c>
    </row>
    <row r="259">
      <c r="A259" s="12"/>
      <c r="C259" s="14"/>
      <c r="E259" s="15">
        <v>44468.0</v>
      </c>
      <c r="F259" s="16">
        <v>0.079</v>
      </c>
      <c r="G259" s="16">
        <v>1.3274</v>
      </c>
      <c r="H259" s="16">
        <v>0.9954</v>
      </c>
      <c r="I259" s="16">
        <v>1.524</v>
      </c>
      <c r="J259" s="17">
        <v>44468.0</v>
      </c>
      <c r="K259" s="16">
        <v>1.3274</v>
      </c>
      <c r="N259" s="17">
        <v>44468.0</v>
      </c>
      <c r="O259" s="16">
        <v>1.524</v>
      </c>
      <c r="R259" s="17">
        <v>44468.0</v>
      </c>
      <c r="S259" s="16">
        <v>0.9954</v>
      </c>
    </row>
    <row r="260">
      <c r="A260" s="12"/>
      <c r="C260" s="14"/>
      <c r="E260" s="15">
        <v>44467.0</v>
      </c>
      <c r="F260" s="16">
        <v>0.081</v>
      </c>
      <c r="G260" s="16">
        <v>1.3408</v>
      </c>
      <c r="H260" s="16">
        <v>1.0244</v>
      </c>
      <c r="I260" s="16">
        <v>1.546</v>
      </c>
      <c r="J260" s="17">
        <v>44467.0</v>
      </c>
      <c r="K260" s="16">
        <v>1.3408</v>
      </c>
      <c r="N260" s="17">
        <v>44467.0</v>
      </c>
      <c r="O260" s="16">
        <v>1.546</v>
      </c>
      <c r="R260" s="17">
        <v>44467.0</v>
      </c>
      <c r="S260" s="16">
        <v>1.0244</v>
      </c>
    </row>
    <row r="261">
      <c r="A261" s="12"/>
      <c r="C261" s="14"/>
      <c r="E261" s="15">
        <v>44466.0</v>
      </c>
      <c r="F261" s="16">
        <v>0.079</v>
      </c>
      <c r="G261" s="16">
        <v>1.3002</v>
      </c>
      <c r="H261" s="16">
        <v>0.9879</v>
      </c>
      <c r="I261" s="16">
        <v>1.491</v>
      </c>
      <c r="J261" s="17">
        <v>44466.0</v>
      </c>
      <c r="K261" s="16">
        <v>1.3002</v>
      </c>
      <c r="N261" s="17">
        <v>44466.0</v>
      </c>
      <c r="O261" s="16">
        <v>1.491</v>
      </c>
      <c r="R261" s="17">
        <v>44466.0</v>
      </c>
      <c r="S261" s="16">
        <v>0.9879</v>
      </c>
    </row>
    <row r="262">
      <c r="A262" s="12"/>
      <c r="C262" s="14"/>
      <c r="E262" s="15">
        <v>44465.0</v>
      </c>
      <c r="F262" s="16">
        <v>0.0786</v>
      </c>
      <c r="G262" s="16">
        <v>1.2632</v>
      </c>
      <c r="H262" s="16">
        <v>0.9567</v>
      </c>
      <c r="I262" s="16">
        <v>1.465</v>
      </c>
      <c r="J262" s="17">
        <v>44465.0</v>
      </c>
      <c r="K262" s="16">
        <v>1.2632</v>
      </c>
      <c r="N262" s="17">
        <v>44465.0</v>
      </c>
      <c r="O262" s="16">
        <v>1.465</v>
      </c>
      <c r="R262" s="17">
        <v>44465.0</v>
      </c>
      <c r="S262" s="16">
        <v>0.9567</v>
      </c>
    </row>
    <row r="263">
      <c r="A263" s="12"/>
      <c r="C263" s="14"/>
      <c r="E263" s="15">
        <v>44463.0</v>
      </c>
      <c r="F263" s="16">
        <v>0.079</v>
      </c>
      <c r="G263" s="16">
        <v>1.2525</v>
      </c>
      <c r="H263" s="16">
        <v>0.9485</v>
      </c>
      <c r="I263" s="16">
        <v>1.453</v>
      </c>
      <c r="J263" s="17">
        <v>44463.0</v>
      </c>
      <c r="K263" s="16">
        <v>1.2525</v>
      </c>
      <c r="N263" s="17">
        <v>44463.0</v>
      </c>
      <c r="O263" s="16">
        <v>1.453</v>
      </c>
      <c r="R263" s="17">
        <v>44463.0</v>
      </c>
      <c r="S263" s="16">
        <v>0.9485</v>
      </c>
    </row>
    <row r="264">
      <c r="A264" s="12"/>
      <c r="C264" s="14"/>
      <c r="E264" s="15">
        <v>44462.0</v>
      </c>
      <c r="F264" s="16">
        <v>0.074</v>
      </c>
      <c r="G264" s="16">
        <v>1.2429</v>
      </c>
      <c r="H264" s="16">
        <v>0.9482</v>
      </c>
      <c r="I264" s="16">
        <v>1.435</v>
      </c>
      <c r="J264" s="17">
        <v>44462.0</v>
      </c>
      <c r="K264" s="16">
        <v>1.2429</v>
      </c>
      <c r="N264" s="17">
        <v>44462.0</v>
      </c>
      <c r="O264" s="16">
        <v>1.435</v>
      </c>
      <c r="R264" s="17">
        <v>44462.0</v>
      </c>
      <c r="S264" s="16">
        <v>0.9482</v>
      </c>
    </row>
    <row r="265">
      <c r="A265" s="12"/>
      <c r="C265" s="14"/>
      <c r="E265" s="15">
        <v>44461.0</v>
      </c>
      <c r="F265" s="16">
        <v>0.076</v>
      </c>
      <c r="G265" s="16">
        <v>1.125</v>
      </c>
      <c r="H265" s="16">
        <v>0.8536</v>
      </c>
      <c r="I265" s="16">
        <v>1.304</v>
      </c>
      <c r="J265" s="17">
        <v>44461.0</v>
      </c>
      <c r="K265" s="16">
        <v>1.125</v>
      </c>
      <c r="N265" s="17">
        <v>44461.0</v>
      </c>
      <c r="O265" s="16">
        <v>1.304</v>
      </c>
      <c r="R265" s="17">
        <v>44461.0</v>
      </c>
      <c r="S265" s="16">
        <v>0.8536</v>
      </c>
    </row>
    <row r="266">
      <c r="A266" s="12"/>
      <c r="C266" s="14"/>
      <c r="E266" s="15">
        <v>44460.0</v>
      </c>
      <c r="F266" s="16">
        <v>0.068</v>
      </c>
      <c r="G266" s="16">
        <v>1.1273</v>
      </c>
      <c r="H266" s="16">
        <v>0.8341</v>
      </c>
      <c r="I266" s="16">
        <v>1.328</v>
      </c>
      <c r="J266" s="17">
        <v>44460.0</v>
      </c>
      <c r="K266" s="16">
        <v>1.1273</v>
      </c>
      <c r="N266" s="17">
        <v>44460.0</v>
      </c>
      <c r="O266" s="16">
        <v>1.328</v>
      </c>
      <c r="R266" s="17">
        <v>44460.0</v>
      </c>
      <c r="S266" s="16">
        <v>0.8341</v>
      </c>
    </row>
    <row r="267">
      <c r="A267" s="12"/>
      <c r="C267" s="14"/>
      <c r="E267" s="15">
        <v>44459.0</v>
      </c>
      <c r="F267" s="16">
        <v>0.068</v>
      </c>
      <c r="G267" s="16">
        <v>1.1156</v>
      </c>
      <c r="H267" s="16">
        <v>0.826</v>
      </c>
      <c r="I267" s="16">
        <v>1.312</v>
      </c>
      <c r="J267" s="17">
        <v>44459.0</v>
      </c>
      <c r="K267" s="16">
        <v>1.1156</v>
      </c>
      <c r="N267" s="17">
        <v>44459.0</v>
      </c>
      <c r="O267" s="16">
        <v>1.312</v>
      </c>
      <c r="R267" s="17">
        <v>44459.0</v>
      </c>
      <c r="S267" s="16">
        <v>0.826</v>
      </c>
    </row>
    <row r="268">
      <c r="A268" s="12"/>
      <c r="C268" s="14"/>
      <c r="E268" s="15">
        <v>44458.0</v>
      </c>
      <c r="F268" s="16">
        <v>0.071</v>
      </c>
      <c r="G268" s="16">
        <v>1.1626</v>
      </c>
      <c r="H268" s="16">
        <v>0.8616</v>
      </c>
      <c r="I268" s="16">
        <v>1.363</v>
      </c>
      <c r="J268" s="17">
        <v>44458.0</v>
      </c>
      <c r="K268" s="16">
        <v>1.1626</v>
      </c>
      <c r="N268" s="17">
        <v>44458.0</v>
      </c>
      <c r="O268" s="16">
        <v>1.363</v>
      </c>
      <c r="R268" s="17">
        <v>44458.0</v>
      </c>
      <c r="S268" s="16">
        <v>0.8616</v>
      </c>
    </row>
    <row r="269">
      <c r="A269" s="12"/>
      <c r="C269" s="14"/>
      <c r="E269" s="15">
        <v>44456.0</v>
      </c>
      <c r="F269" s="16">
        <v>0.071</v>
      </c>
      <c r="G269" s="16">
        <v>1.1626</v>
      </c>
      <c r="H269" s="16">
        <v>0.8616</v>
      </c>
      <c r="I269" s="16">
        <v>1.363</v>
      </c>
      <c r="J269" s="17">
        <v>44456.0</v>
      </c>
      <c r="K269" s="16">
        <v>1.1626</v>
      </c>
      <c r="N269" s="17">
        <v>44456.0</v>
      </c>
      <c r="O269" s="16">
        <v>1.363</v>
      </c>
      <c r="R269" s="17">
        <v>44456.0</v>
      </c>
      <c r="S269" s="16">
        <v>0.8616</v>
      </c>
    </row>
    <row r="270">
      <c r="A270" s="12"/>
      <c r="C270" s="14"/>
      <c r="E270" s="15">
        <v>44455.0</v>
      </c>
      <c r="F270" s="16">
        <v>0.071</v>
      </c>
      <c r="G270" s="16">
        <v>1.1344</v>
      </c>
      <c r="H270" s="16">
        <v>0.8404</v>
      </c>
      <c r="I270" s="16">
        <v>1.336</v>
      </c>
      <c r="J270" s="17">
        <v>44455.0</v>
      </c>
      <c r="K270" s="16">
        <v>1.1344</v>
      </c>
      <c r="N270" s="17">
        <v>44455.0</v>
      </c>
      <c r="O270" s="16">
        <v>1.336</v>
      </c>
      <c r="R270" s="17">
        <v>44455.0</v>
      </c>
      <c r="S270" s="16">
        <v>0.8404</v>
      </c>
    </row>
    <row r="271">
      <c r="A271" s="12"/>
      <c r="C271" s="14"/>
      <c r="E271" s="15">
        <v>44454.0</v>
      </c>
      <c r="F271" s="16">
        <v>0.071</v>
      </c>
      <c r="G271" s="16">
        <v>1.0946</v>
      </c>
      <c r="H271" s="16">
        <v>0.7999</v>
      </c>
      <c r="I271" s="16">
        <v>1.304</v>
      </c>
      <c r="J271" s="17">
        <v>44454.0</v>
      </c>
      <c r="K271" s="16">
        <v>1.0946</v>
      </c>
      <c r="N271" s="17">
        <v>44454.0</v>
      </c>
      <c r="O271" s="16">
        <v>1.304</v>
      </c>
      <c r="R271" s="17">
        <v>44454.0</v>
      </c>
      <c r="S271" s="16">
        <v>0.7999</v>
      </c>
    </row>
    <row r="272">
      <c r="A272" s="12"/>
      <c r="C272" s="14"/>
      <c r="E272" s="15">
        <v>44453.0</v>
      </c>
      <c r="F272" s="16">
        <v>0.071</v>
      </c>
      <c r="G272" s="16">
        <v>1.0759</v>
      </c>
      <c r="H272" s="16">
        <v>0.7854</v>
      </c>
      <c r="I272" s="16">
        <v>1.284</v>
      </c>
      <c r="J272" s="17">
        <v>44453.0</v>
      </c>
      <c r="K272" s="16">
        <v>1.0759</v>
      </c>
      <c r="N272" s="17">
        <v>44453.0</v>
      </c>
      <c r="O272" s="16">
        <v>1.284</v>
      </c>
      <c r="R272" s="17">
        <v>44453.0</v>
      </c>
      <c r="S272" s="16">
        <v>0.7854</v>
      </c>
    </row>
    <row r="273">
      <c r="A273" s="12"/>
      <c r="C273" s="14"/>
      <c r="E273" s="15">
        <v>44452.0</v>
      </c>
      <c r="F273" s="16">
        <v>0.074</v>
      </c>
      <c r="G273" s="16">
        <v>1.1063</v>
      </c>
      <c r="H273" s="16">
        <v>0.8063</v>
      </c>
      <c r="I273" s="16">
        <v>1.326</v>
      </c>
      <c r="J273" s="17">
        <v>44452.0</v>
      </c>
      <c r="K273" s="16">
        <v>1.1063</v>
      </c>
      <c r="N273" s="17">
        <v>44452.0</v>
      </c>
      <c r="O273" s="16">
        <v>1.326</v>
      </c>
      <c r="R273" s="17">
        <v>44452.0</v>
      </c>
      <c r="S273" s="16">
        <v>0.8063</v>
      </c>
    </row>
    <row r="274">
      <c r="A274" s="12"/>
      <c r="C274" s="14"/>
      <c r="E274" s="15">
        <v>44451.0</v>
      </c>
      <c r="F274" s="16">
        <v>0.0735</v>
      </c>
      <c r="G274" s="16">
        <v>1.1226</v>
      </c>
      <c r="H274" s="16">
        <v>0.8176</v>
      </c>
      <c r="I274" s="16">
        <v>1.341</v>
      </c>
      <c r="J274" s="17">
        <v>44451.0</v>
      </c>
      <c r="K274" s="16">
        <v>1.1226</v>
      </c>
      <c r="N274" s="17">
        <v>44451.0</v>
      </c>
      <c r="O274" s="16">
        <v>1.341</v>
      </c>
      <c r="R274" s="17">
        <v>44451.0</v>
      </c>
      <c r="S274" s="16">
        <v>0.8176</v>
      </c>
    </row>
    <row r="275">
      <c r="A275" s="12"/>
      <c r="C275" s="14"/>
      <c r="E275" s="15">
        <v>44449.0</v>
      </c>
      <c r="F275" s="16">
        <v>0.071</v>
      </c>
      <c r="G275" s="16">
        <v>1.1226</v>
      </c>
      <c r="H275" s="16">
        <v>0.816</v>
      </c>
      <c r="I275" s="16">
        <v>1.343</v>
      </c>
      <c r="J275" s="17">
        <v>44449.0</v>
      </c>
      <c r="K275" s="16">
        <v>1.1226</v>
      </c>
      <c r="N275" s="17">
        <v>44449.0</v>
      </c>
      <c r="O275" s="16">
        <v>1.343</v>
      </c>
      <c r="R275" s="17">
        <v>44449.0</v>
      </c>
      <c r="S275" s="16">
        <v>0.816</v>
      </c>
    </row>
    <row r="276">
      <c r="A276" s="12"/>
      <c r="C276" s="14"/>
      <c r="E276" s="15">
        <v>44448.0</v>
      </c>
      <c r="F276" s="16">
        <v>0.074</v>
      </c>
      <c r="G276" s="16">
        <v>1.0807</v>
      </c>
      <c r="H276" s="16">
        <v>0.7885</v>
      </c>
      <c r="I276" s="16">
        <v>1.297</v>
      </c>
      <c r="J276" s="18">
        <v>44448.0</v>
      </c>
      <c r="K276" s="16">
        <v>1.0807</v>
      </c>
      <c r="N276" s="18">
        <v>44448.0</v>
      </c>
      <c r="O276" s="16">
        <v>1.297</v>
      </c>
      <c r="R276" s="18">
        <v>44448.0</v>
      </c>
      <c r="S276" s="16">
        <v>0.7885</v>
      </c>
    </row>
    <row r="277">
      <c r="A277" s="12"/>
      <c r="C277" s="14"/>
      <c r="E277" s="15">
        <v>44447.0</v>
      </c>
      <c r="F277" s="16">
        <v>0.074</v>
      </c>
      <c r="G277" s="16">
        <v>1.111</v>
      </c>
      <c r="H277" s="16">
        <v>0.8062</v>
      </c>
      <c r="I277" s="16">
        <v>1.336</v>
      </c>
      <c r="J277" s="18">
        <v>44447.0</v>
      </c>
      <c r="K277" s="16">
        <v>1.111</v>
      </c>
      <c r="N277" s="18">
        <v>44447.0</v>
      </c>
      <c r="O277" s="16">
        <v>1.336</v>
      </c>
      <c r="R277" s="18">
        <v>44447.0</v>
      </c>
      <c r="S277" s="16">
        <v>0.8062</v>
      </c>
    </row>
    <row r="278">
      <c r="A278" s="12"/>
      <c r="C278" s="14"/>
      <c r="E278" s="15">
        <v>44446.0</v>
      </c>
      <c r="F278" s="16">
        <v>0.066</v>
      </c>
      <c r="G278" s="16">
        <v>1.1413</v>
      </c>
      <c r="H278" s="16">
        <v>0.8238</v>
      </c>
      <c r="I278" s="16">
        <v>1.377</v>
      </c>
      <c r="J278" s="18">
        <v>44446.0</v>
      </c>
      <c r="K278" s="16">
        <v>1.1413</v>
      </c>
      <c r="N278" s="18">
        <v>44446.0</v>
      </c>
      <c r="O278" s="16">
        <v>1.377</v>
      </c>
      <c r="R278" s="18">
        <v>44446.0</v>
      </c>
      <c r="S278" s="16">
        <v>0.8238</v>
      </c>
    </row>
    <row r="279">
      <c r="A279" s="12"/>
      <c r="C279" s="14"/>
      <c r="E279" s="15">
        <v>44445.0</v>
      </c>
      <c r="F279" s="16">
        <v>0.0685</v>
      </c>
      <c r="G279" s="16">
        <v>1.104</v>
      </c>
      <c r="H279" s="16">
        <v>0.7901</v>
      </c>
      <c r="I279" s="16">
        <v>1.336</v>
      </c>
      <c r="J279" s="18">
        <v>44445.0</v>
      </c>
      <c r="K279" s="16">
        <v>1.104</v>
      </c>
      <c r="N279" s="18">
        <v>44445.0</v>
      </c>
      <c r="O279" s="16">
        <v>1.336</v>
      </c>
      <c r="R279" s="18">
        <v>44445.0</v>
      </c>
      <c r="S279" s="16">
        <v>0.7901</v>
      </c>
    </row>
    <row r="280">
      <c r="A280" s="12"/>
      <c r="C280" s="14"/>
      <c r="E280" s="15">
        <v>44442.0</v>
      </c>
      <c r="F280" s="16">
        <v>0.066</v>
      </c>
      <c r="G280" s="16">
        <v>1.0947</v>
      </c>
      <c r="H280" s="16">
        <v>0.7853</v>
      </c>
      <c r="I280" s="16">
        <v>1.326</v>
      </c>
      <c r="J280" s="18">
        <v>44442.0</v>
      </c>
      <c r="K280" s="16">
        <v>1.0947</v>
      </c>
      <c r="N280" s="18">
        <v>44442.0</v>
      </c>
      <c r="O280" s="16">
        <v>1.326</v>
      </c>
      <c r="R280" s="18">
        <v>44442.0</v>
      </c>
      <c r="S280" s="16">
        <v>0.7853</v>
      </c>
    </row>
    <row r="281">
      <c r="A281" s="12"/>
      <c r="C281" s="14"/>
      <c r="E281" s="15">
        <v>44441.0</v>
      </c>
      <c r="F281" s="16">
        <v>0.066</v>
      </c>
      <c r="G281" s="16">
        <v>1.068</v>
      </c>
      <c r="H281" s="16">
        <v>0.7692</v>
      </c>
      <c r="I281" s="16">
        <v>1.285</v>
      </c>
      <c r="J281" s="18">
        <v>44441.0</v>
      </c>
      <c r="K281" s="16">
        <v>1.068</v>
      </c>
      <c r="N281" s="18">
        <v>44441.0</v>
      </c>
      <c r="O281" s="16">
        <v>1.285</v>
      </c>
      <c r="R281" s="18">
        <v>44441.0</v>
      </c>
      <c r="S281" s="16">
        <v>0.7692</v>
      </c>
    </row>
    <row r="282">
      <c r="A282" s="12"/>
      <c r="C282" s="14"/>
      <c r="E282" s="15">
        <v>44440.0</v>
      </c>
      <c r="F282" s="16">
        <v>0.068</v>
      </c>
      <c r="G282" s="16">
        <v>1.0773</v>
      </c>
      <c r="H282" s="16">
        <v>0.7756</v>
      </c>
      <c r="I282" s="16">
        <v>1.299</v>
      </c>
      <c r="J282" s="18">
        <v>44440.0</v>
      </c>
      <c r="K282" s="16">
        <v>1.0773</v>
      </c>
      <c r="N282" s="18">
        <v>44440.0</v>
      </c>
      <c r="O282" s="16">
        <v>1.299</v>
      </c>
      <c r="R282" s="18">
        <v>44440.0</v>
      </c>
      <c r="S282" s="16">
        <v>0.7756</v>
      </c>
    </row>
    <row r="283">
      <c r="A283" s="12"/>
      <c r="C283" s="14"/>
      <c r="E283" s="15">
        <v>44439.0</v>
      </c>
      <c r="F283" s="16">
        <v>0.068</v>
      </c>
      <c r="G283" s="16">
        <v>1.0855</v>
      </c>
      <c r="H283" s="16">
        <v>0.7755</v>
      </c>
      <c r="I283" s="16">
        <v>1.307</v>
      </c>
      <c r="J283" s="17">
        <v>44439.0</v>
      </c>
      <c r="K283" s="16">
        <v>1.0855</v>
      </c>
      <c r="N283" s="17">
        <v>44439.0</v>
      </c>
      <c r="O283" s="16">
        <v>1.307</v>
      </c>
      <c r="R283" s="17">
        <v>44439.0</v>
      </c>
      <c r="S283" s="16">
        <v>0.7755</v>
      </c>
    </row>
    <row r="284">
      <c r="A284" s="12"/>
      <c r="C284" s="14"/>
      <c r="E284" s="15">
        <v>44438.0</v>
      </c>
      <c r="F284" s="16">
        <v>0.066</v>
      </c>
      <c r="G284" s="16">
        <v>1.0646</v>
      </c>
      <c r="H284" s="16">
        <v>0.7675</v>
      </c>
      <c r="I284" s="16">
        <v>1.28</v>
      </c>
      <c r="J284" s="17">
        <v>44438.0</v>
      </c>
      <c r="K284" s="16">
        <v>1.0646</v>
      </c>
      <c r="N284" s="17">
        <v>44438.0</v>
      </c>
      <c r="O284" s="16">
        <v>1.28</v>
      </c>
      <c r="R284" s="17">
        <v>44438.0</v>
      </c>
      <c r="S284" s="16">
        <v>0.7675</v>
      </c>
    </row>
    <row r="285">
      <c r="A285" s="12"/>
      <c r="C285" s="14"/>
      <c r="E285" s="15">
        <v>44437.0</v>
      </c>
      <c r="F285" s="16">
        <v>0.071</v>
      </c>
      <c r="G285" s="16">
        <v>1.0948</v>
      </c>
      <c r="H285" s="16">
        <v>0.7963</v>
      </c>
      <c r="I285" s="16">
        <v>1.309</v>
      </c>
      <c r="J285" s="17">
        <v>44437.0</v>
      </c>
      <c r="K285" s="16">
        <v>1.0948</v>
      </c>
      <c r="N285" s="17">
        <v>44437.0</v>
      </c>
      <c r="O285" s="16">
        <v>1.309</v>
      </c>
      <c r="R285" s="17">
        <v>44437.0</v>
      </c>
      <c r="S285" s="16">
        <v>0.7963</v>
      </c>
    </row>
    <row r="286">
      <c r="A286" s="12"/>
      <c r="C286" s="14"/>
      <c r="E286" s="15">
        <v>44435.0</v>
      </c>
      <c r="F286" s="16">
        <v>0.068</v>
      </c>
      <c r="G286" s="16">
        <v>1.0971</v>
      </c>
      <c r="H286" s="16">
        <v>0.8011</v>
      </c>
      <c r="I286" s="16">
        <v>1.31</v>
      </c>
      <c r="J286" s="17">
        <v>44435.0</v>
      </c>
      <c r="K286" s="16">
        <v>1.0971</v>
      </c>
      <c r="N286" s="17">
        <v>44435.0</v>
      </c>
      <c r="O286" s="16">
        <v>1.31</v>
      </c>
      <c r="R286" s="17">
        <v>44435.0</v>
      </c>
      <c r="S286" s="16">
        <v>0.8011</v>
      </c>
    </row>
    <row r="287">
      <c r="A287" s="12"/>
      <c r="C287" s="14"/>
      <c r="E287" s="15">
        <v>44434.0</v>
      </c>
      <c r="F287" s="16">
        <v>0.066</v>
      </c>
      <c r="G287" s="16">
        <v>1.1352</v>
      </c>
      <c r="H287" s="16">
        <v>0.8508</v>
      </c>
      <c r="I287" s="16">
        <v>1.354</v>
      </c>
      <c r="J287" s="17">
        <v>44434.0</v>
      </c>
      <c r="K287" s="16">
        <v>1.1352</v>
      </c>
      <c r="N287" s="17">
        <v>44434.0</v>
      </c>
      <c r="O287" s="16">
        <v>1.354</v>
      </c>
      <c r="R287" s="17">
        <v>44434.0</v>
      </c>
      <c r="S287" s="16">
        <v>0.8508</v>
      </c>
    </row>
    <row r="288">
      <c r="A288" s="12"/>
      <c r="C288" s="14"/>
      <c r="E288" s="15">
        <v>44433.0</v>
      </c>
      <c r="F288" s="16">
        <v>0.066</v>
      </c>
      <c r="G288" s="16">
        <v>1.1257</v>
      </c>
      <c r="H288" s="16">
        <v>0.8243</v>
      </c>
      <c r="I288" s="16">
        <v>1.349</v>
      </c>
      <c r="J288" s="17">
        <v>44433.0</v>
      </c>
      <c r="K288" s="16">
        <v>1.1257</v>
      </c>
      <c r="N288" s="17">
        <v>44433.0</v>
      </c>
      <c r="O288" s="16">
        <v>1.349</v>
      </c>
      <c r="R288" s="17">
        <v>44433.0</v>
      </c>
      <c r="S288" s="16">
        <v>0.8243</v>
      </c>
    </row>
    <row r="289">
      <c r="A289" s="12"/>
      <c r="C289" s="14"/>
      <c r="E289" s="15">
        <v>44432.0</v>
      </c>
      <c r="F289" s="16">
        <v>0.063</v>
      </c>
      <c r="G289" s="16">
        <v>1.0809</v>
      </c>
      <c r="H289" s="16">
        <v>0.7982</v>
      </c>
      <c r="I289" s="16">
        <v>1.297</v>
      </c>
      <c r="J289" s="17">
        <v>44432.0</v>
      </c>
      <c r="K289" s="16">
        <v>1.0809</v>
      </c>
      <c r="N289" s="17">
        <v>44432.0</v>
      </c>
      <c r="O289" s="16">
        <v>1.297</v>
      </c>
      <c r="R289" s="17">
        <v>44432.0</v>
      </c>
      <c r="S289" s="16">
        <v>0.7982</v>
      </c>
    </row>
    <row r="290">
      <c r="A290" s="12"/>
      <c r="C290" s="14"/>
      <c r="E290" s="15">
        <v>44431.0</v>
      </c>
      <c r="F290" s="16">
        <v>0.063</v>
      </c>
      <c r="G290" s="16">
        <v>1.0445</v>
      </c>
      <c r="H290" s="16">
        <v>0.7705</v>
      </c>
      <c r="I290" s="16">
        <v>1.253</v>
      </c>
      <c r="J290" s="17">
        <v>44431.0</v>
      </c>
      <c r="K290" s="16">
        <v>1.0445</v>
      </c>
      <c r="N290" s="17">
        <v>44431.0</v>
      </c>
      <c r="O290" s="16">
        <v>1.253</v>
      </c>
      <c r="R290" s="17">
        <v>44431.0</v>
      </c>
      <c r="S290" s="16">
        <v>0.7705</v>
      </c>
    </row>
    <row r="291">
      <c r="A291" s="12"/>
      <c r="C291" s="14"/>
      <c r="E291" s="15">
        <v>44430.0</v>
      </c>
      <c r="F291" s="16">
        <v>0.0659</v>
      </c>
      <c r="G291" s="16">
        <v>1.0574</v>
      </c>
      <c r="H291" s="16">
        <v>0.7866</v>
      </c>
      <c r="I291" s="16">
        <v>1.26</v>
      </c>
      <c r="J291" s="17">
        <v>44430.0</v>
      </c>
      <c r="K291" s="16">
        <v>1.0574</v>
      </c>
      <c r="N291" s="17">
        <v>44430.0</v>
      </c>
      <c r="O291" s="16">
        <v>1.26</v>
      </c>
      <c r="R291" s="17">
        <v>44430.0</v>
      </c>
      <c r="S291" s="16">
        <v>0.7866</v>
      </c>
    </row>
    <row r="292">
      <c r="A292" s="12"/>
      <c r="C292" s="14"/>
      <c r="E292" s="15">
        <v>44428.0</v>
      </c>
      <c r="F292" s="16">
        <v>0.063</v>
      </c>
      <c r="G292" s="16">
        <v>1.0527</v>
      </c>
      <c r="H292" s="16">
        <v>0.7834</v>
      </c>
      <c r="I292" s="16">
        <v>1.255</v>
      </c>
      <c r="J292" s="17">
        <v>44428.0</v>
      </c>
      <c r="K292" s="16">
        <v>1.0527</v>
      </c>
      <c r="N292" s="17">
        <v>44428.0</v>
      </c>
      <c r="O292" s="16">
        <v>1.255</v>
      </c>
      <c r="R292" s="17">
        <v>44428.0</v>
      </c>
      <c r="S292" s="16">
        <v>0.7834</v>
      </c>
    </row>
    <row r="293">
      <c r="A293" s="12"/>
      <c r="C293" s="14"/>
      <c r="E293" s="15">
        <v>44427.0</v>
      </c>
      <c r="F293" s="16">
        <v>0.066</v>
      </c>
      <c r="G293" s="16">
        <v>1.0362</v>
      </c>
      <c r="H293" s="16">
        <v>0.7702</v>
      </c>
      <c r="I293" s="16">
        <v>1.243</v>
      </c>
      <c r="J293" s="17">
        <v>44427.0</v>
      </c>
      <c r="K293" s="16">
        <v>1.0362</v>
      </c>
      <c r="N293" s="17">
        <v>44427.0</v>
      </c>
      <c r="O293" s="16">
        <v>1.243</v>
      </c>
      <c r="R293" s="17">
        <v>44427.0</v>
      </c>
      <c r="S293" s="16">
        <v>0.7702</v>
      </c>
    </row>
    <row r="294">
      <c r="A294" s="12"/>
      <c r="C294" s="14"/>
      <c r="E294" s="15">
        <v>44426.0</v>
      </c>
      <c r="F294" s="16">
        <v>0.068</v>
      </c>
      <c r="G294" s="16">
        <v>1.042</v>
      </c>
      <c r="H294" s="16">
        <v>0.7685</v>
      </c>
      <c r="I294" s="16">
        <v>1.26</v>
      </c>
      <c r="J294" s="17">
        <v>44426.0</v>
      </c>
      <c r="K294" s="16">
        <v>1.042</v>
      </c>
      <c r="N294" s="17">
        <v>44426.0</v>
      </c>
      <c r="O294" s="16">
        <v>1.26</v>
      </c>
      <c r="R294" s="17">
        <v>44426.0</v>
      </c>
      <c r="S294" s="16">
        <v>0.7685</v>
      </c>
    </row>
    <row r="295">
      <c r="A295" s="12"/>
      <c r="C295" s="14"/>
      <c r="E295" s="15">
        <v>44425.0</v>
      </c>
      <c r="F295" s="16">
        <v>0.071</v>
      </c>
      <c r="G295" s="16">
        <v>1.049</v>
      </c>
      <c r="H295" s="16">
        <v>0.77</v>
      </c>
      <c r="I295" s="16">
        <v>1.267</v>
      </c>
      <c r="J295" s="17">
        <v>44425.0</v>
      </c>
      <c r="K295" s="16">
        <v>1.049</v>
      </c>
      <c r="N295" s="17">
        <v>44425.0</v>
      </c>
      <c r="O295" s="16">
        <v>1.267</v>
      </c>
      <c r="R295" s="17">
        <v>44425.0</v>
      </c>
      <c r="S295" s="16">
        <v>0.77</v>
      </c>
    </row>
    <row r="296">
      <c r="A296" s="12"/>
      <c r="C296" s="14"/>
      <c r="E296" s="15">
        <v>44424.0</v>
      </c>
      <c r="F296" s="16">
        <v>0.074</v>
      </c>
      <c r="G296" s="16">
        <v>1.0467</v>
      </c>
      <c r="H296" s="16">
        <v>0.7618</v>
      </c>
      <c r="I296" s="16">
        <v>1.268</v>
      </c>
      <c r="J296" s="17">
        <v>44424.0</v>
      </c>
      <c r="K296" s="16">
        <v>1.0467</v>
      </c>
      <c r="N296" s="17">
        <v>44424.0</v>
      </c>
      <c r="O296" s="16">
        <v>1.268</v>
      </c>
      <c r="R296" s="17">
        <v>44424.0</v>
      </c>
      <c r="S296" s="16">
        <v>0.7618</v>
      </c>
    </row>
    <row r="297">
      <c r="A297" s="12"/>
      <c r="C297" s="14"/>
      <c r="E297" s="15">
        <v>44423.0</v>
      </c>
      <c r="F297" s="16">
        <v>0.0761</v>
      </c>
      <c r="G297" s="16">
        <v>1.0619</v>
      </c>
      <c r="H297" s="16">
        <v>0.7779</v>
      </c>
      <c r="I297" s="16">
        <v>1.283</v>
      </c>
      <c r="J297" s="17">
        <v>44423.0</v>
      </c>
      <c r="K297" s="16">
        <v>1.0619</v>
      </c>
      <c r="N297" s="17">
        <v>44423.0</v>
      </c>
      <c r="O297" s="16">
        <v>1.283</v>
      </c>
      <c r="R297" s="17">
        <v>44423.0</v>
      </c>
      <c r="S297" s="16">
        <v>0.7779</v>
      </c>
    </row>
    <row r="298">
      <c r="A298" s="12"/>
      <c r="C298" s="14"/>
      <c r="E298" s="15">
        <v>44421.0</v>
      </c>
      <c r="F298" s="16">
        <v>0.074</v>
      </c>
      <c r="G298" s="16">
        <v>1.0631</v>
      </c>
      <c r="H298" s="16">
        <v>0.7763</v>
      </c>
      <c r="I298" s="16">
        <v>1.283</v>
      </c>
      <c r="J298" s="17">
        <v>44421.0</v>
      </c>
      <c r="K298" s="16">
        <v>1.0631</v>
      </c>
      <c r="N298" s="17">
        <v>44421.0</v>
      </c>
      <c r="O298" s="16">
        <v>1.283</v>
      </c>
      <c r="R298" s="17">
        <v>44421.0</v>
      </c>
      <c r="S298" s="16">
        <v>0.7763</v>
      </c>
    </row>
    <row r="299">
      <c r="A299" s="12"/>
      <c r="C299" s="14"/>
      <c r="E299" s="15">
        <v>44420.0</v>
      </c>
      <c r="F299" s="16">
        <v>0.079</v>
      </c>
      <c r="G299" s="16">
        <v>1.131</v>
      </c>
      <c r="H299" s="16">
        <v>0.8278</v>
      </c>
      <c r="I299" s="16">
        <v>1.361</v>
      </c>
      <c r="J299" s="17">
        <v>44420.0</v>
      </c>
      <c r="K299" s="16">
        <v>1.131</v>
      </c>
      <c r="N299" s="17">
        <v>44420.0</v>
      </c>
      <c r="O299" s="16">
        <v>1.361</v>
      </c>
      <c r="R299" s="17">
        <v>44420.0</v>
      </c>
      <c r="S299" s="16">
        <v>0.8278</v>
      </c>
    </row>
    <row r="300">
      <c r="A300" s="12"/>
      <c r="C300" s="14"/>
      <c r="E300" s="15">
        <v>44419.0</v>
      </c>
      <c r="F300" s="16">
        <v>0.081</v>
      </c>
      <c r="G300" s="16">
        <v>1.1145</v>
      </c>
      <c r="H300" s="16">
        <v>0.8067</v>
      </c>
      <c r="I300" s="16">
        <v>1.335</v>
      </c>
      <c r="J300" s="17">
        <v>44419.0</v>
      </c>
      <c r="K300" s="16">
        <v>1.1145</v>
      </c>
      <c r="N300" s="17">
        <v>44419.0</v>
      </c>
      <c r="O300" s="16">
        <v>1.335</v>
      </c>
      <c r="R300" s="17">
        <v>44419.0</v>
      </c>
      <c r="S300" s="16">
        <v>0.8067</v>
      </c>
    </row>
    <row r="301">
      <c r="A301" s="12"/>
      <c r="C301" s="14"/>
      <c r="E301" s="15">
        <v>44418.0</v>
      </c>
      <c r="F301" s="16">
        <v>0.076</v>
      </c>
      <c r="G301" s="16">
        <v>1.1309</v>
      </c>
      <c r="H301" s="16">
        <v>0.8292</v>
      </c>
      <c r="I301" s="16">
        <v>1.354</v>
      </c>
      <c r="J301" s="17">
        <v>44418.0</v>
      </c>
      <c r="K301" s="16">
        <v>1.1309</v>
      </c>
      <c r="N301" s="17">
        <v>44418.0</v>
      </c>
      <c r="O301" s="16">
        <v>1.354</v>
      </c>
      <c r="R301" s="17">
        <v>44418.0</v>
      </c>
      <c r="S301" s="16">
        <v>0.8292</v>
      </c>
    </row>
    <row r="302">
      <c r="A302" s="12"/>
      <c r="C302" s="14"/>
      <c r="E302" s="15">
        <v>44417.0</v>
      </c>
      <c r="F302" s="16">
        <v>0.076</v>
      </c>
      <c r="G302" s="16">
        <v>1.1027</v>
      </c>
      <c r="H302" s="16">
        <v>0.7984</v>
      </c>
      <c r="I302" s="16">
        <v>1.325</v>
      </c>
      <c r="J302" s="18">
        <v>44417.0</v>
      </c>
      <c r="K302" s="16">
        <v>1.1027</v>
      </c>
      <c r="N302" s="18">
        <v>44417.0</v>
      </c>
      <c r="O302" s="16">
        <v>1.325</v>
      </c>
      <c r="R302" s="18">
        <v>44417.0</v>
      </c>
      <c r="S302" s="16">
        <v>0.7984</v>
      </c>
    </row>
    <row r="303">
      <c r="A303" s="12"/>
      <c r="C303" s="14"/>
      <c r="E303" s="15">
        <v>44414.0</v>
      </c>
      <c r="F303" s="16">
        <v>0.074</v>
      </c>
      <c r="G303" s="16">
        <v>1.0804</v>
      </c>
      <c r="H303" s="16">
        <v>0.7741</v>
      </c>
      <c r="I303" s="16">
        <v>1.305</v>
      </c>
      <c r="J303" s="18">
        <v>44414.0</v>
      </c>
      <c r="K303" s="16">
        <v>1.0804</v>
      </c>
      <c r="N303" s="18">
        <v>44414.0</v>
      </c>
      <c r="O303" s="16">
        <v>1.305</v>
      </c>
      <c r="R303" s="18">
        <v>44414.0</v>
      </c>
      <c r="S303" s="16">
        <v>0.7741</v>
      </c>
    </row>
    <row r="304">
      <c r="A304" s="12"/>
      <c r="C304" s="14"/>
      <c r="E304" s="15">
        <v>44413.0</v>
      </c>
      <c r="F304" s="16">
        <v>0.071</v>
      </c>
      <c r="G304" s="16">
        <v>1.0163</v>
      </c>
      <c r="H304" s="16">
        <v>0.7257</v>
      </c>
      <c r="I304" s="16">
        <v>1.225</v>
      </c>
      <c r="J304" s="18">
        <v>44413.0</v>
      </c>
      <c r="K304" s="16">
        <v>1.0163</v>
      </c>
      <c r="N304" s="18">
        <v>44413.0</v>
      </c>
      <c r="O304" s="16">
        <v>1.225</v>
      </c>
      <c r="R304" s="18">
        <v>44413.0</v>
      </c>
      <c r="S304" s="16">
        <v>0.7257</v>
      </c>
    </row>
    <row r="305">
      <c r="A305" s="12"/>
      <c r="C305" s="14"/>
      <c r="E305" s="15">
        <v>44412.0</v>
      </c>
      <c r="F305" s="16">
        <v>0.066</v>
      </c>
      <c r="G305" s="16">
        <v>0.9652</v>
      </c>
      <c r="H305" s="16">
        <v>0.6745</v>
      </c>
      <c r="I305" s="16">
        <v>1.18</v>
      </c>
      <c r="J305" s="18">
        <v>44412.0</v>
      </c>
      <c r="K305" s="16">
        <v>0.9652</v>
      </c>
      <c r="N305" s="18">
        <v>44412.0</v>
      </c>
      <c r="O305" s="16">
        <v>1.18</v>
      </c>
      <c r="R305" s="18">
        <v>44412.0</v>
      </c>
      <c r="S305" s="16">
        <v>0.6745</v>
      </c>
    </row>
    <row r="306">
      <c r="A306" s="12"/>
      <c r="C306" s="14"/>
      <c r="E306" s="15">
        <v>44411.0</v>
      </c>
      <c r="F306" s="16">
        <v>0.066</v>
      </c>
      <c r="G306" s="16">
        <v>0.9444</v>
      </c>
      <c r="H306" s="16">
        <v>0.6473</v>
      </c>
      <c r="I306" s="16">
        <v>1.174</v>
      </c>
      <c r="J306" s="18">
        <v>44411.0</v>
      </c>
      <c r="K306" s="16">
        <v>0.9444</v>
      </c>
      <c r="N306" s="18">
        <v>44411.0</v>
      </c>
      <c r="O306" s="16">
        <v>1.174</v>
      </c>
      <c r="R306" s="18">
        <v>44411.0</v>
      </c>
      <c r="S306" s="16">
        <v>0.6473</v>
      </c>
    </row>
    <row r="307">
      <c r="A307" s="12"/>
      <c r="C307" s="14"/>
      <c r="E307" s="15">
        <v>44410.0</v>
      </c>
      <c r="F307" s="16">
        <v>0.068</v>
      </c>
      <c r="G307" s="16">
        <v>0.9537</v>
      </c>
      <c r="H307" s="16">
        <v>0.6553</v>
      </c>
      <c r="I307" s="16">
        <v>1.179</v>
      </c>
      <c r="J307" s="18">
        <v>44410.0</v>
      </c>
      <c r="K307" s="16">
        <v>0.9537</v>
      </c>
      <c r="N307" s="18">
        <v>44410.0</v>
      </c>
      <c r="O307" s="16">
        <v>1.179</v>
      </c>
      <c r="R307" s="18">
        <v>44410.0</v>
      </c>
      <c r="S307" s="16">
        <v>0.6553</v>
      </c>
    </row>
    <row r="308">
      <c r="A308" s="12"/>
      <c r="C308" s="14"/>
      <c r="E308" s="15">
        <v>44407.0</v>
      </c>
      <c r="F308" s="16">
        <v>0.066</v>
      </c>
      <c r="G308" s="16">
        <v>1.0</v>
      </c>
      <c r="H308" s="16">
        <v>0.6935</v>
      </c>
      <c r="I308" s="16">
        <v>1.226</v>
      </c>
      <c r="J308" s="17">
        <v>44407.0</v>
      </c>
      <c r="K308" s="16">
        <v>1.0</v>
      </c>
      <c r="N308" s="17">
        <v>44407.0</v>
      </c>
      <c r="O308" s="16">
        <v>1.226</v>
      </c>
      <c r="R308" s="17">
        <v>44407.0</v>
      </c>
      <c r="S308" s="16">
        <v>0.6935</v>
      </c>
    </row>
    <row r="309">
      <c r="A309" s="12"/>
      <c r="C309" s="14"/>
      <c r="E309" s="15">
        <v>44406.0</v>
      </c>
      <c r="F309" s="16">
        <v>0.066</v>
      </c>
      <c r="G309" s="16">
        <v>1.0225</v>
      </c>
      <c r="H309" s="16">
        <v>0.7319</v>
      </c>
      <c r="I309" s="16">
        <v>1.266</v>
      </c>
      <c r="J309" s="17">
        <v>44406.0</v>
      </c>
      <c r="K309" s="16">
        <v>1.0225</v>
      </c>
      <c r="N309" s="17">
        <v>44406.0</v>
      </c>
      <c r="O309" s="16">
        <v>1.266</v>
      </c>
      <c r="R309" s="17">
        <v>44406.0</v>
      </c>
      <c r="S309" s="16">
        <v>0.7319</v>
      </c>
    </row>
    <row r="310">
      <c r="A310" s="12"/>
      <c r="C310" s="14"/>
      <c r="E310" s="15">
        <v>44405.0</v>
      </c>
      <c r="F310" s="16">
        <v>0.066</v>
      </c>
      <c r="G310" s="16">
        <v>0.997</v>
      </c>
      <c r="H310" s="16">
        <v>0.7143</v>
      </c>
      <c r="I310" s="16">
        <v>1.238</v>
      </c>
      <c r="J310" s="17">
        <v>44405.0</v>
      </c>
      <c r="K310" s="16">
        <v>0.997</v>
      </c>
      <c r="N310" s="17">
        <v>44405.0</v>
      </c>
      <c r="O310" s="16">
        <v>1.238</v>
      </c>
      <c r="R310" s="17">
        <v>44405.0</v>
      </c>
      <c r="S310" s="16">
        <v>0.7143</v>
      </c>
    </row>
    <row r="311">
      <c r="A311" s="12"/>
      <c r="C311" s="14"/>
      <c r="E311" s="15">
        <v>44404.0</v>
      </c>
      <c r="F311" s="16">
        <v>0.068</v>
      </c>
      <c r="G311" s="16">
        <v>0.9994</v>
      </c>
      <c r="H311" s="16">
        <v>0.702</v>
      </c>
      <c r="I311" s="16">
        <v>1.239</v>
      </c>
      <c r="J311" s="17">
        <v>44404.0</v>
      </c>
      <c r="K311" s="16">
        <v>0.9994</v>
      </c>
      <c r="N311" s="17">
        <v>44404.0</v>
      </c>
      <c r="O311" s="16">
        <v>1.239</v>
      </c>
      <c r="R311" s="17">
        <v>44404.0</v>
      </c>
      <c r="S311" s="16">
        <v>0.702</v>
      </c>
    </row>
    <row r="312">
      <c r="A312" s="12"/>
      <c r="C312" s="14"/>
      <c r="E312" s="15">
        <v>44403.0</v>
      </c>
      <c r="F312" s="16">
        <v>0.071</v>
      </c>
      <c r="G312" s="16">
        <v>1.0414</v>
      </c>
      <c r="H312" s="16">
        <v>0.7262</v>
      </c>
      <c r="I312" s="16">
        <v>1.295</v>
      </c>
      <c r="J312" s="17">
        <v>44403.0</v>
      </c>
      <c r="K312" s="16">
        <v>1.0414</v>
      </c>
      <c r="N312" s="17">
        <v>44403.0</v>
      </c>
      <c r="O312" s="16">
        <v>1.295</v>
      </c>
      <c r="R312" s="17">
        <v>44403.0</v>
      </c>
      <c r="S312" s="16">
        <v>0.7262</v>
      </c>
    </row>
    <row r="313">
      <c r="A313" s="12"/>
      <c r="C313" s="14"/>
      <c r="E313" s="15">
        <v>44402.0</v>
      </c>
      <c r="F313" s="16">
        <v>0.0786</v>
      </c>
      <c r="G313" s="16">
        <v>1.0321</v>
      </c>
      <c r="H313" s="16">
        <v>0.7166</v>
      </c>
      <c r="I313" s="16">
        <v>1.283</v>
      </c>
      <c r="J313" s="17">
        <v>44402.0</v>
      </c>
      <c r="K313" s="16">
        <v>1.0321</v>
      </c>
      <c r="N313" s="17">
        <v>44402.0</v>
      </c>
      <c r="O313" s="16">
        <v>1.283</v>
      </c>
      <c r="R313" s="17">
        <v>44402.0</v>
      </c>
      <c r="S313" s="16">
        <v>0.7166</v>
      </c>
    </row>
    <row r="314">
      <c r="A314" s="12"/>
      <c r="C314" s="14"/>
      <c r="E314" s="15">
        <v>44400.0</v>
      </c>
      <c r="F314" s="16">
        <v>0.071</v>
      </c>
      <c r="G314" s="16">
        <v>1.0275</v>
      </c>
      <c r="H314" s="16">
        <v>0.7134</v>
      </c>
      <c r="I314" s="16">
        <v>1.281</v>
      </c>
      <c r="J314" s="17">
        <v>44400.0</v>
      </c>
      <c r="K314" s="16">
        <v>1.0275</v>
      </c>
      <c r="N314" s="17">
        <v>44400.0</v>
      </c>
      <c r="O314" s="16">
        <v>1.281</v>
      </c>
      <c r="R314" s="17">
        <v>44400.0</v>
      </c>
      <c r="S314" s="16">
        <v>0.7134</v>
      </c>
    </row>
    <row r="315">
      <c r="A315" s="12"/>
      <c r="C315" s="14"/>
      <c r="E315" s="15">
        <v>44399.0</v>
      </c>
      <c r="F315" s="16">
        <v>0.071</v>
      </c>
      <c r="G315" s="16">
        <v>1.0301</v>
      </c>
      <c r="H315" s="16">
        <v>0.7201</v>
      </c>
      <c r="I315" s="16">
        <v>1.277</v>
      </c>
      <c r="J315" s="17">
        <v>44399.0</v>
      </c>
      <c r="K315" s="16">
        <v>1.0301</v>
      </c>
      <c r="N315" s="17">
        <v>44399.0</v>
      </c>
      <c r="O315" s="16">
        <v>1.277</v>
      </c>
      <c r="R315" s="17">
        <v>44399.0</v>
      </c>
      <c r="S315" s="16">
        <v>0.7201</v>
      </c>
    </row>
    <row r="316">
      <c r="A316" s="12"/>
      <c r="C316" s="14"/>
      <c r="E316" s="15">
        <v>44398.0</v>
      </c>
      <c r="F316" s="16">
        <v>0.071</v>
      </c>
      <c r="G316" s="16">
        <v>1.0464</v>
      </c>
      <c r="H316" s="16">
        <v>0.7378</v>
      </c>
      <c r="I316" s="16">
        <v>1.292</v>
      </c>
      <c r="J316" s="17">
        <v>44398.0</v>
      </c>
      <c r="K316" s="16">
        <v>1.0464</v>
      </c>
      <c r="N316" s="17">
        <v>44398.0</v>
      </c>
      <c r="O316" s="16">
        <v>1.292</v>
      </c>
      <c r="R316" s="17">
        <v>44398.0</v>
      </c>
      <c r="S316" s="16">
        <v>0.7378</v>
      </c>
    </row>
    <row r="317">
      <c r="A317" s="12"/>
      <c r="C317" s="14"/>
      <c r="E317" s="15">
        <v>44397.0</v>
      </c>
      <c r="F317" s="16">
        <v>0.074</v>
      </c>
      <c r="G317" s="16">
        <v>0.9793</v>
      </c>
      <c r="H317" s="16">
        <v>0.685</v>
      </c>
      <c r="I317" s="16">
        <v>1.222</v>
      </c>
      <c r="J317" s="17">
        <v>44397.0</v>
      </c>
      <c r="K317" s="16">
        <v>0.9793</v>
      </c>
      <c r="N317" s="17">
        <v>44397.0</v>
      </c>
      <c r="O317" s="16">
        <v>1.222</v>
      </c>
      <c r="R317" s="17">
        <v>44397.0</v>
      </c>
      <c r="S317" s="16">
        <v>0.685</v>
      </c>
    </row>
    <row r="318">
      <c r="A318" s="12"/>
      <c r="C318" s="14"/>
      <c r="E318" s="15">
        <v>44396.0</v>
      </c>
      <c r="F318" s="16">
        <v>0.074</v>
      </c>
      <c r="G318" s="16">
        <v>0.9817</v>
      </c>
      <c r="H318" s="16">
        <v>0.7075</v>
      </c>
      <c r="I318" s="16">
        <v>1.199</v>
      </c>
      <c r="J318" s="17">
        <v>44396.0</v>
      </c>
      <c r="K318" s="16">
        <v>0.9817</v>
      </c>
      <c r="N318" s="17">
        <v>44396.0</v>
      </c>
      <c r="O318" s="16">
        <v>1.199</v>
      </c>
      <c r="R318" s="17">
        <v>44396.0</v>
      </c>
      <c r="S318" s="16">
        <v>0.7075</v>
      </c>
    </row>
    <row r="319">
      <c r="A319" s="12"/>
      <c r="C319" s="14"/>
      <c r="E319" s="15">
        <v>44395.0</v>
      </c>
      <c r="F319" s="16">
        <v>0.0761</v>
      </c>
      <c r="G319" s="16">
        <v>1.0431</v>
      </c>
      <c r="H319" s="16">
        <v>0.7573</v>
      </c>
      <c r="I319" s="16">
        <v>1.269</v>
      </c>
      <c r="J319" s="17">
        <v>44395.0</v>
      </c>
      <c r="K319" s="16">
        <v>1.0431</v>
      </c>
      <c r="N319" s="17">
        <v>44395.0</v>
      </c>
      <c r="O319" s="16">
        <v>1.269</v>
      </c>
      <c r="R319" s="17">
        <v>44395.0</v>
      </c>
      <c r="S319" s="16">
        <v>0.7573</v>
      </c>
    </row>
    <row r="320">
      <c r="A320" s="12"/>
      <c r="C320" s="14"/>
      <c r="E320" s="15">
        <v>44393.0</v>
      </c>
      <c r="F320" s="16">
        <v>0.076</v>
      </c>
      <c r="G320" s="16">
        <v>1.0722</v>
      </c>
      <c r="H320" s="16">
        <v>0.7815</v>
      </c>
      <c r="I320" s="16">
        <v>1.3</v>
      </c>
      <c r="J320" s="17">
        <v>44393.0</v>
      </c>
      <c r="K320" s="16">
        <v>1.0722</v>
      </c>
      <c r="N320" s="17">
        <v>44393.0</v>
      </c>
      <c r="O320" s="16">
        <v>1.3</v>
      </c>
      <c r="R320" s="17">
        <v>44393.0</v>
      </c>
      <c r="S320" s="16">
        <v>0.7815</v>
      </c>
    </row>
    <row r="321">
      <c r="A321" s="12"/>
      <c r="C321" s="14"/>
      <c r="E321" s="15">
        <v>44392.0</v>
      </c>
      <c r="F321" s="16">
        <v>0.074</v>
      </c>
      <c r="G321" s="16">
        <v>1.0724</v>
      </c>
      <c r="H321" s="16">
        <v>0.78</v>
      </c>
      <c r="I321" s="16">
        <v>1.301</v>
      </c>
      <c r="J321" s="17">
        <v>44392.0</v>
      </c>
      <c r="K321" s="16">
        <v>1.0724</v>
      </c>
      <c r="N321" s="17">
        <v>44392.0</v>
      </c>
      <c r="O321" s="16">
        <v>1.301</v>
      </c>
      <c r="R321" s="17">
        <v>44392.0</v>
      </c>
      <c r="S321" s="16">
        <v>0.78</v>
      </c>
    </row>
    <row r="322">
      <c r="A322" s="12"/>
      <c r="C322" s="14"/>
      <c r="E322" s="15">
        <v>44391.0</v>
      </c>
      <c r="F322" s="16">
        <v>0.074</v>
      </c>
      <c r="G322" s="16">
        <v>1.1026</v>
      </c>
      <c r="H322" s="16">
        <v>0.7945</v>
      </c>
      <c r="I322" s="16">
        <v>1.349</v>
      </c>
      <c r="J322" s="17">
        <v>44391.0</v>
      </c>
      <c r="K322" s="16">
        <v>1.1026</v>
      </c>
      <c r="N322" s="17">
        <v>44391.0</v>
      </c>
      <c r="O322" s="16">
        <v>1.349</v>
      </c>
      <c r="R322" s="17">
        <v>44391.0</v>
      </c>
      <c r="S322" s="16">
        <v>0.7945</v>
      </c>
    </row>
    <row r="323">
      <c r="A323" s="12"/>
      <c r="C323" s="14"/>
      <c r="E323" s="15">
        <v>44390.0</v>
      </c>
      <c r="F323" s="16">
        <v>0.074</v>
      </c>
      <c r="G323" s="16">
        <v>1.1656</v>
      </c>
      <c r="H323" s="16">
        <v>0.846</v>
      </c>
      <c r="I323" s="16">
        <v>1.418</v>
      </c>
      <c r="J323" s="17">
        <v>44390.0</v>
      </c>
      <c r="K323" s="16">
        <v>1.1656</v>
      </c>
      <c r="N323" s="17">
        <v>44390.0</v>
      </c>
      <c r="O323" s="16">
        <v>1.418</v>
      </c>
      <c r="R323" s="17">
        <v>44390.0</v>
      </c>
      <c r="S323" s="16">
        <v>0.846</v>
      </c>
    </row>
    <row r="324">
      <c r="A324" s="12"/>
      <c r="C324" s="14"/>
      <c r="E324" s="15">
        <v>44389.0</v>
      </c>
      <c r="F324" s="16">
        <v>0.068</v>
      </c>
      <c r="G324" s="16">
        <v>1.1156</v>
      </c>
      <c r="H324" s="16">
        <v>0.7946</v>
      </c>
      <c r="I324" s="16">
        <v>1.368</v>
      </c>
      <c r="J324" s="17">
        <v>44389.0</v>
      </c>
      <c r="K324" s="16">
        <v>1.1156</v>
      </c>
      <c r="N324" s="17">
        <v>44389.0</v>
      </c>
      <c r="O324" s="16">
        <v>1.368</v>
      </c>
      <c r="R324" s="17">
        <v>44389.0</v>
      </c>
      <c r="S324" s="16">
        <v>0.7946</v>
      </c>
    </row>
    <row r="325">
      <c r="A325" s="12"/>
      <c r="C325" s="14"/>
      <c r="E325" s="15">
        <v>44388.0</v>
      </c>
      <c r="F325" s="16">
        <v>0.071</v>
      </c>
      <c r="G325" s="16">
        <v>1.1144</v>
      </c>
      <c r="H325" s="16">
        <v>0.7866</v>
      </c>
      <c r="I325" s="16">
        <v>1.363</v>
      </c>
      <c r="J325" s="17">
        <v>44388.0</v>
      </c>
      <c r="K325" s="16">
        <v>1.1144</v>
      </c>
      <c r="N325" s="17">
        <v>44388.0</v>
      </c>
      <c r="O325" s="16">
        <v>1.363</v>
      </c>
      <c r="R325" s="17">
        <v>44388.0</v>
      </c>
      <c r="S325" s="16">
        <v>0.7866</v>
      </c>
    </row>
    <row r="326">
      <c r="A326" s="12"/>
      <c r="C326" s="14"/>
      <c r="E326" s="15">
        <v>44386.0</v>
      </c>
      <c r="F326" s="16">
        <v>0.068</v>
      </c>
      <c r="G326" s="16">
        <v>1.1144</v>
      </c>
      <c r="H326" s="16">
        <v>0.7866</v>
      </c>
      <c r="I326" s="16">
        <v>1.361</v>
      </c>
      <c r="J326" s="18">
        <v>44386.0</v>
      </c>
      <c r="K326" s="16">
        <v>1.1144</v>
      </c>
      <c r="N326" s="18">
        <v>44386.0</v>
      </c>
      <c r="O326" s="16">
        <v>1.361</v>
      </c>
      <c r="R326" s="18">
        <v>44386.0</v>
      </c>
      <c r="S326" s="16">
        <v>0.7866</v>
      </c>
    </row>
    <row r="327">
      <c r="A327" s="12"/>
      <c r="C327" s="14"/>
      <c r="E327" s="15">
        <v>44385.0</v>
      </c>
      <c r="F327" s="16">
        <v>0.063</v>
      </c>
      <c r="G327" s="16">
        <v>1.0613</v>
      </c>
      <c r="H327" s="16">
        <v>0.742</v>
      </c>
      <c r="I327" s="16">
        <v>1.294</v>
      </c>
      <c r="J327" s="18">
        <v>44385.0</v>
      </c>
      <c r="K327" s="16">
        <v>1.0613</v>
      </c>
      <c r="N327" s="18">
        <v>44385.0</v>
      </c>
      <c r="O327" s="16">
        <v>1.294</v>
      </c>
      <c r="R327" s="18">
        <v>44385.0</v>
      </c>
      <c r="S327" s="16">
        <v>0.742</v>
      </c>
    </row>
    <row r="328">
      <c r="A328" s="12"/>
      <c r="C328" s="14"/>
      <c r="E328" s="15">
        <v>44384.0</v>
      </c>
      <c r="F328" s="16">
        <v>0.068</v>
      </c>
      <c r="G328" s="16">
        <v>1.0961</v>
      </c>
      <c r="H328" s="16">
        <v>0.7852</v>
      </c>
      <c r="I328" s="16">
        <v>1.323</v>
      </c>
      <c r="J328" s="18">
        <v>44384.0</v>
      </c>
      <c r="K328" s="16">
        <v>1.0961</v>
      </c>
      <c r="N328" s="18">
        <v>44384.0</v>
      </c>
      <c r="O328" s="16">
        <v>1.323</v>
      </c>
      <c r="R328" s="18">
        <v>44384.0</v>
      </c>
      <c r="S328" s="16">
        <v>0.7852</v>
      </c>
    </row>
    <row r="329">
      <c r="A329" s="12"/>
      <c r="C329" s="14"/>
      <c r="E329" s="15">
        <v>44383.0</v>
      </c>
      <c r="F329" s="16">
        <v>0.066</v>
      </c>
      <c r="G329" s="16">
        <v>1.117</v>
      </c>
      <c r="H329" s="16">
        <v>0.7965</v>
      </c>
      <c r="I329" s="16">
        <v>1.352</v>
      </c>
      <c r="J329" s="18">
        <v>44383.0</v>
      </c>
      <c r="K329" s="16">
        <v>1.117</v>
      </c>
      <c r="N329" s="18">
        <v>44383.0</v>
      </c>
      <c r="O329" s="16">
        <v>1.352</v>
      </c>
      <c r="R329" s="18">
        <v>44383.0</v>
      </c>
      <c r="S329" s="16">
        <v>0.7965</v>
      </c>
    </row>
    <row r="330">
      <c r="A330" s="12"/>
      <c r="C330" s="14"/>
      <c r="E330" s="15">
        <v>44382.0</v>
      </c>
      <c r="F330" s="16">
        <v>0.0761</v>
      </c>
      <c r="G330" s="16">
        <v>1.1985</v>
      </c>
      <c r="H330" s="16">
        <v>0.8606</v>
      </c>
      <c r="I330" s="16">
        <v>1.436</v>
      </c>
      <c r="J330" s="18">
        <v>44382.0</v>
      </c>
      <c r="K330" s="16">
        <v>1.1985</v>
      </c>
      <c r="N330" s="18">
        <v>44382.0</v>
      </c>
      <c r="O330" s="16">
        <v>1.436</v>
      </c>
      <c r="R330" s="18">
        <v>44382.0</v>
      </c>
      <c r="S330" s="16">
        <v>0.8606</v>
      </c>
    </row>
    <row r="331">
      <c r="A331" s="12"/>
      <c r="C331" s="14"/>
      <c r="E331" s="15">
        <v>44379.0</v>
      </c>
      <c r="F331" s="16">
        <v>0.071</v>
      </c>
      <c r="G331" s="16">
        <v>1.1939</v>
      </c>
      <c r="H331" s="16">
        <v>0.859</v>
      </c>
      <c r="I331" s="16">
        <v>1.431</v>
      </c>
      <c r="J331" s="18">
        <v>44379.0</v>
      </c>
      <c r="K331" s="16">
        <v>1.1939</v>
      </c>
      <c r="N331" s="18">
        <v>44379.0</v>
      </c>
      <c r="O331" s="16">
        <v>1.431</v>
      </c>
      <c r="R331" s="18">
        <v>44379.0</v>
      </c>
      <c r="S331" s="16">
        <v>0.859</v>
      </c>
    </row>
    <row r="332">
      <c r="A332" s="12"/>
      <c r="C332" s="14"/>
      <c r="E332" s="15">
        <v>44378.0</v>
      </c>
      <c r="F332" s="16">
        <v>0.071</v>
      </c>
      <c r="G332" s="16">
        <v>1.2313</v>
      </c>
      <c r="H332" s="16">
        <v>0.8926</v>
      </c>
      <c r="I332" s="16">
        <v>1.459</v>
      </c>
      <c r="J332" s="18">
        <v>44378.0</v>
      </c>
      <c r="K332" s="16">
        <v>1.2313</v>
      </c>
      <c r="N332" s="18">
        <v>44378.0</v>
      </c>
      <c r="O332" s="16">
        <v>1.459</v>
      </c>
      <c r="R332" s="18">
        <v>44378.0</v>
      </c>
      <c r="S332" s="16">
        <v>0.8926</v>
      </c>
    </row>
    <row r="333">
      <c r="A333" s="12"/>
      <c r="C333" s="14"/>
      <c r="E333" s="15">
        <v>44377.0</v>
      </c>
      <c r="F333" s="16">
        <v>0.071</v>
      </c>
      <c r="G333" s="16">
        <v>1.2383</v>
      </c>
      <c r="H333" s="16">
        <v>0.891</v>
      </c>
      <c r="I333" s="16">
        <v>1.468</v>
      </c>
      <c r="J333" s="17">
        <v>44377.0</v>
      </c>
      <c r="K333" s="16">
        <v>1.2383</v>
      </c>
      <c r="N333" s="17">
        <v>44377.0</v>
      </c>
      <c r="O333" s="16">
        <v>1.468</v>
      </c>
      <c r="R333" s="17">
        <v>44377.0</v>
      </c>
      <c r="S333" s="16">
        <v>0.891</v>
      </c>
    </row>
    <row r="334">
      <c r="A334" s="12"/>
      <c r="C334" s="14"/>
      <c r="E334" s="15">
        <v>44376.0</v>
      </c>
      <c r="F334" s="16">
        <v>0.074</v>
      </c>
      <c r="G334" s="16">
        <v>1.243</v>
      </c>
      <c r="H334" s="16">
        <v>0.891</v>
      </c>
      <c r="I334" s="16">
        <v>1.475</v>
      </c>
      <c r="J334" s="17">
        <v>44376.0</v>
      </c>
      <c r="K334" s="16">
        <v>1.243</v>
      </c>
      <c r="N334" s="17">
        <v>44376.0</v>
      </c>
      <c r="O334" s="16">
        <v>1.475</v>
      </c>
      <c r="R334" s="17">
        <v>44376.0</v>
      </c>
      <c r="S334" s="16">
        <v>0.891</v>
      </c>
    </row>
    <row r="335">
      <c r="A335" s="12"/>
      <c r="C335" s="14"/>
      <c r="E335" s="15">
        <v>44375.0</v>
      </c>
      <c r="F335" s="16">
        <v>0.076</v>
      </c>
      <c r="G335" s="16">
        <v>1.25</v>
      </c>
      <c r="H335" s="16">
        <v>0.899</v>
      </c>
      <c r="I335" s="16">
        <v>1.482</v>
      </c>
      <c r="J335" s="17">
        <v>44375.0</v>
      </c>
      <c r="K335" s="16">
        <v>1.25</v>
      </c>
      <c r="N335" s="17">
        <v>44375.0</v>
      </c>
      <c r="O335" s="16">
        <v>1.482</v>
      </c>
      <c r="R335" s="17">
        <v>44375.0</v>
      </c>
      <c r="S335" s="16">
        <v>0.899</v>
      </c>
    </row>
    <row r="336">
      <c r="A336" s="12"/>
      <c r="C336" s="14"/>
      <c r="E336" s="15">
        <v>44374.0</v>
      </c>
      <c r="F336" s="16">
        <v>0.0812</v>
      </c>
      <c r="G336" s="16">
        <v>1.2851</v>
      </c>
      <c r="H336" s="16">
        <v>0.9247</v>
      </c>
      <c r="I336" s="16">
        <v>1.528</v>
      </c>
      <c r="J336" s="17">
        <v>44374.0</v>
      </c>
      <c r="K336" s="16">
        <v>1.2851</v>
      </c>
      <c r="N336" s="17">
        <v>44374.0</v>
      </c>
      <c r="O336" s="16">
        <v>1.528</v>
      </c>
      <c r="R336" s="17">
        <v>44374.0</v>
      </c>
      <c r="S336" s="16">
        <v>0.9247</v>
      </c>
    </row>
    <row r="337">
      <c r="A337" s="12"/>
      <c r="C337" s="14"/>
      <c r="E337" s="15">
        <v>44372.0</v>
      </c>
      <c r="F337" s="16">
        <v>0.0812</v>
      </c>
      <c r="G337" s="16">
        <v>1.2828</v>
      </c>
      <c r="H337" s="16">
        <v>0.9247</v>
      </c>
      <c r="I337" s="16">
        <v>1.524</v>
      </c>
      <c r="J337" s="17">
        <v>44372.0</v>
      </c>
      <c r="K337" s="16">
        <v>1.2828</v>
      </c>
      <c r="N337" s="17">
        <v>44372.0</v>
      </c>
      <c r="O337" s="16">
        <v>1.524</v>
      </c>
      <c r="R337" s="17">
        <v>44372.0</v>
      </c>
      <c r="S337" s="16">
        <v>0.9247</v>
      </c>
    </row>
    <row r="338">
      <c r="A338" s="12"/>
      <c r="C338" s="14"/>
      <c r="E338" s="15">
        <v>44371.0</v>
      </c>
      <c r="F338" s="16">
        <v>0.081</v>
      </c>
      <c r="G338" s="16">
        <v>1.2535</v>
      </c>
      <c r="H338" s="16">
        <v>0.915</v>
      </c>
      <c r="I338" s="16">
        <v>1.499</v>
      </c>
      <c r="J338" s="17">
        <v>44371.0</v>
      </c>
      <c r="K338" s="16">
        <v>1.2535</v>
      </c>
      <c r="N338" s="17">
        <v>44371.0</v>
      </c>
      <c r="O338" s="16">
        <v>1.499</v>
      </c>
      <c r="R338" s="17">
        <v>44371.0</v>
      </c>
      <c r="S338" s="16">
        <v>0.915</v>
      </c>
    </row>
    <row r="339">
      <c r="A339" s="12"/>
      <c r="C339" s="14"/>
      <c r="E339" s="15">
        <v>44370.0</v>
      </c>
      <c r="F339" s="16">
        <v>0.084</v>
      </c>
      <c r="G339" s="16">
        <v>1.2405</v>
      </c>
      <c r="H339" s="16">
        <v>0.8797</v>
      </c>
      <c r="I339" s="16">
        <v>1.485</v>
      </c>
      <c r="J339" s="17">
        <v>44370.0</v>
      </c>
      <c r="K339" s="16">
        <v>1.2405</v>
      </c>
      <c r="N339" s="17">
        <v>44370.0</v>
      </c>
      <c r="O339" s="16">
        <v>1.485</v>
      </c>
      <c r="R339" s="17">
        <v>44370.0</v>
      </c>
      <c r="S339" s="16">
        <v>0.8797</v>
      </c>
    </row>
    <row r="340">
      <c r="A340" s="12"/>
      <c r="C340" s="14"/>
      <c r="E340" s="15">
        <v>44369.0</v>
      </c>
      <c r="F340" s="16">
        <v>0.081</v>
      </c>
      <c r="G340" s="16">
        <v>1.217</v>
      </c>
      <c r="H340" s="16">
        <v>0.8569</v>
      </c>
      <c r="I340" s="16">
        <v>1.467</v>
      </c>
      <c r="J340" s="17">
        <v>44369.0</v>
      </c>
      <c r="K340" s="16">
        <v>1.217</v>
      </c>
      <c r="N340" s="17">
        <v>44369.0</v>
      </c>
      <c r="O340" s="16">
        <v>1.467</v>
      </c>
      <c r="R340" s="17">
        <v>44369.0</v>
      </c>
      <c r="S340" s="16">
        <v>0.8569</v>
      </c>
    </row>
    <row r="341">
      <c r="A341" s="12"/>
      <c r="C341" s="14"/>
      <c r="E341" s="15">
        <v>44368.0</v>
      </c>
      <c r="F341" s="16">
        <v>0.089</v>
      </c>
      <c r="G341" s="16">
        <v>1.2429</v>
      </c>
      <c r="H341" s="16">
        <v>0.8877</v>
      </c>
      <c r="I341" s="16">
        <v>1.497</v>
      </c>
      <c r="J341" s="17">
        <v>44368.0</v>
      </c>
      <c r="K341" s="16">
        <v>1.2429</v>
      </c>
      <c r="N341" s="17">
        <v>44368.0</v>
      </c>
      <c r="O341" s="16">
        <v>1.497</v>
      </c>
      <c r="R341" s="17">
        <v>44368.0</v>
      </c>
      <c r="S341" s="16">
        <v>0.8877</v>
      </c>
    </row>
    <row r="342">
      <c r="A342" s="12"/>
      <c r="C342" s="14"/>
      <c r="E342" s="15">
        <v>44367.0</v>
      </c>
      <c r="F342" s="16">
        <v>0.0888</v>
      </c>
      <c r="G342" s="16">
        <v>1.2123</v>
      </c>
      <c r="H342" s="16">
        <v>0.8811</v>
      </c>
      <c r="I342" s="16">
        <v>1.441</v>
      </c>
      <c r="J342" s="17">
        <v>44367.0</v>
      </c>
      <c r="K342" s="16">
        <v>1.2123</v>
      </c>
      <c r="N342" s="17">
        <v>44367.0</v>
      </c>
      <c r="O342" s="16">
        <v>1.441</v>
      </c>
      <c r="R342" s="17">
        <v>44367.0</v>
      </c>
      <c r="S342" s="16">
        <v>0.8811</v>
      </c>
    </row>
    <row r="343">
      <c r="A343" s="12"/>
      <c r="C343" s="14"/>
      <c r="E343" s="15">
        <v>44365.0</v>
      </c>
      <c r="F343" s="16">
        <v>0.089</v>
      </c>
      <c r="G343" s="16">
        <v>1.2123</v>
      </c>
      <c r="H343" s="16">
        <v>0.8762</v>
      </c>
      <c r="I343" s="16">
        <v>1.443</v>
      </c>
      <c r="J343" s="17">
        <v>44365.0</v>
      </c>
      <c r="K343" s="16">
        <v>1.2123</v>
      </c>
      <c r="N343" s="17">
        <v>44365.0</v>
      </c>
      <c r="O343" s="16">
        <v>1.443</v>
      </c>
      <c r="R343" s="17">
        <v>44365.0</v>
      </c>
      <c r="S343" s="16">
        <v>0.8762</v>
      </c>
    </row>
    <row r="344">
      <c r="A344" s="12"/>
      <c r="C344" s="14"/>
      <c r="E344" s="15">
        <v>44364.0</v>
      </c>
      <c r="F344" s="16">
        <v>0.071</v>
      </c>
      <c r="G344" s="16">
        <v>1.2547</v>
      </c>
      <c r="H344" s="16">
        <v>0.8809</v>
      </c>
      <c r="I344" s="16">
        <v>1.511</v>
      </c>
      <c r="J344" s="17">
        <v>44364.0</v>
      </c>
      <c r="K344" s="16">
        <v>1.2547</v>
      </c>
      <c r="N344" s="17">
        <v>44364.0</v>
      </c>
      <c r="O344" s="16">
        <v>1.511</v>
      </c>
      <c r="R344" s="17">
        <v>44364.0</v>
      </c>
      <c r="S344" s="16">
        <v>0.8809</v>
      </c>
    </row>
    <row r="345">
      <c r="A345" s="12"/>
      <c r="C345" s="14"/>
      <c r="E345" s="15">
        <v>44363.0</v>
      </c>
      <c r="F345" s="16">
        <v>0.084</v>
      </c>
      <c r="G345" s="16">
        <v>1.2995</v>
      </c>
      <c r="H345" s="16">
        <v>0.897</v>
      </c>
      <c r="I345" s="16">
        <v>1.581</v>
      </c>
      <c r="J345" s="17">
        <v>44363.0</v>
      </c>
      <c r="K345" s="16">
        <v>1.2995</v>
      </c>
      <c r="N345" s="17">
        <v>44363.0</v>
      </c>
      <c r="O345" s="16">
        <v>1.581</v>
      </c>
      <c r="R345" s="17">
        <v>44363.0</v>
      </c>
      <c r="S345" s="16">
        <v>0.897</v>
      </c>
    </row>
    <row r="346">
      <c r="A346" s="12"/>
      <c r="C346" s="14"/>
      <c r="E346" s="15">
        <v>44362.0</v>
      </c>
      <c r="F346" s="16">
        <v>0.061</v>
      </c>
      <c r="G346" s="16">
        <v>1.1866</v>
      </c>
      <c r="H346" s="16">
        <v>0.779</v>
      </c>
      <c r="I346" s="16">
        <v>1.489</v>
      </c>
      <c r="J346" s="17">
        <v>44362.0</v>
      </c>
      <c r="K346" s="16">
        <v>1.1866</v>
      </c>
      <c r="N346" s="17">
        <v>44362.0</v>
      </c>
      <c r="O346" s="16">
        <v>1.489</v>
      </c>
      <c r="R346" s="17">
        <v>44362.0</v>
      </c>
      <c r="S346" s="16">
        <v>0.779</v>
      </c>
    </row>
    <row r="347">
      <c r="A347" s="12"/>
      <c r="C347" s="14"/>
      <c r="E347" s="15">
        <v>44361.0</v>
      </c>
      <c r="F347" s="16">
        <v>0.051</v>
      </c>
      <c r="G347" s="16">
        <v>1.196</v>
      </c>
      <c r="H347" s="16">
        <v>0.787</v>
      </c>
      <c r="I347" s="16">
        <v>1.497</v>
      </c>
      <c r="J347" s="17">
        <v>44361.0</v>
      </c>
      <c r="K347" s="16">
        <v>1.196</v>
      </c>
      <c r="N347" s="17">
        <v>44361.0</v>
      </c>
      <c r="O347" s="16">
        <v>1.497</v>
      </c>
      <c r="R347" s="17">
        <v>44361.0</v>
      </c>
      <c r="S347" s="16">
        <v>0.787</v>
      </c>
    </row>
    <row r="348">
      <c r="A348" s="12"/>
      <c r="C348" s="14"/>
      <c r="E348" s="15">
        <v>44360.0</v>
      </c>
      <c r="F348" s="16">
        <v>0.0507</v>
      </c>
      <c r="G348" s="16">
        <v>1.1516</v>
      </c>
      <c r="H348" s="16">
        <v>0.7484</v>
      </c>
      <c r="I348" s="16">
        <v>1.46</v>
      </c>
      <c r="J348" s="17">
        <v>44360.0</v>
      </c>
      <c r="K348" s="16">
        <v>1.1516</v>
      </c>
      <c r="N348" s="17">
        <v>44360.0</v>
      </c>
      <c r="O348" s="16">
        <v>1.46</v>
      </c>
      <c r="R348" s="17">
        <v>44360.0</v>
      </c>
      <c r="S348" s="16">
        <v>0.7484</v>
      </c>
    </row>
    <row r="349">
      <c r="A349" s="12"/>
      <c r="C349" s="14"/>
      <c r="E349" s="15">
        <v>44358.0</v>
      </c>
      <c r="F349" s="16">
        <v>0.051</v>
      </c>
      <c r="G349" s="16">
        <v>1.1469</v>
      </c>
      <c r="H349" s="16">
        <v>0.7436</v>
      </c>
      <c r="I349" s="16">
        <v>1.454</v>
      </c>
      <c r="J349" s="17">
        <v>44358.0</v>
      </c>
      <c r="K349" s="16">
        <v>1.1469</v>
      </c>
      <c r="N349" s="17">
        <v>44358.0</v>
      </c>
      <c r="O349" s="16">
        <v>1.454</v>
      </c>
      <c r="R349" s="17">
        <v>44358.0</v>
      </c>
      <c r="S349" s="16">
        <v>0.7436</v>
      </c>
    </row>
    <row r="350">
      <c r="A350" s="12"/>
      <c r="C350" s="14"/>
      <c r="E350" s="15">
        <v>44357.0</v>
      </c>
      <c r="F350" s="16">
        <v>0.048</v>
      </c>
      <c r="G350" s="16">
        <v>1.1238</v>
      </c>
      <c r="H350" s="16">
        <v>0.7163</v>
      </c>
      <c r="I350" s="16">
        <v>1.437</v>
      </c>
      <c r="J350" s="17">
        <v>44357.0</v>
      </c>
      <c r="K350" s="16">
        <v>1.1238</v>
      </c>
      <c r="N350" s="17">
        <v>44357.0</v>
      </c>
      <c r="O350" s="16">
        <v>1.437</v>
      </c>
      <c r="R350" s="17">
        <v>44357.0</v>
      </c>
      <c r="S350" s="16">
        <v>0.7163</v>
      </c>
    </row>
    <row r="351">
      <c r="A351" s="12"/>
      <c r="C351" s="14"/>
      <c r="E351" s="15">
        <v>44356.0</v>
      </c>
      <c r="F351" s="16">
        <v>0.051</v>
      </c>
      <c r="G351" s="16">
        <v>1.1681</v>
      </c>
      <c r="H351" s="16">
        <v>0.75</v>
      </c>
      <c r="I351" s="16">
        <v>1.492</v>
      </c>
      <c r="J351" s="18">
        <v>44356.0</v>
      </c>
      <c r="K351" s="16">
        <v>1.1681</v>
      </c>
      <c r="N351" s="18">
        <v>44356.0</v>
      </c>
      <c r="O351" s="16">
        <v>1.492</v>
      </c>
      <c r="R351" s="18">
        <v>44356.0</v>
      </c>
      <c r="S351" s="16">
        <v>0.75</v>
      </c>
    </row>
    <row r="352">
      <c r="A352" s="12"/>
      <c r="C352" s="14"/>
      <c r="E352" s="15">
        <v>44355.0</v>
      </c>
      <c r="F352" s="16">
        <v>0.051</v>
      </c>
      <c r="G352" s="16">
        <v>1.2102</v>
      </c>
      <c r="H352" s="16">
        <v>0.7757</v>
      </c>
      <c r="I352" s="16">
        <v>1.538</v>
      </c>
      <c r="J352" s="18">
        <v>44355.0</v>
      </c>
      <c r="K352" s="16">
        <v>1.2102</v>
      </c>
      <c r="N352" s="18">
        <v>44355.0</v>
      </c>
      <c r="O352" s="16">
        <v>1.538</v>
      </c>
      <c r="R352" s="18">
        <v>44355.0</v>
      </c>
      <c r="S352" s="16">
        <v>0.7757</v>
      </c>
    </row>
    <row r="353">
      <c r="A353" s="12"/>
      <c r="C353" s="14"/>
      <c r="E353" s="15">
        <v>44354.0</v>
      </c>
      <c r="F353" s="16">
        <v>0.051</v>
      </c>
      <c r="G353" s="16">
        <v>1.2383</v>
      </c>
      <c r="H353" s="16">
        <v>0.7933</v>
      </c>
      <c r="I353" s="16">
        <v>1.569</v>
      </c>
      <c r="J353" s="18">
        <v>44354.0</v>
      </c>
      <c r="K353" s="16">
        <v>1.2383</v>
      </c>
      <c r="N353" s="18">
        <v>44354.0</v>
      </c>
      <c r="O353" s="16">
        <v>1.569</v>
      </c>
      <c r="R353" s="18">
        <v>44354.0</v>
      </c>
      <c r="S353" s="16">
        <v>0.7933</v>
      </c>
    </row>
    <row r="354">
      <c r="A354" s="12"/>
      <c r="C354" s="14"/>
      <c r="E354" s="15">
        <v>44353.0</v>
      </c>
      <c r="F354" s="16">
        <v>0.0482</v>
      </c>
      <c r="G354" s="16">
        <v>1.2371</v>
      </c>
      <c r="H354" s="16">
        <v>0.7901</v>
      </c>
      <c r="I354" s="16">
        <v>1.569</v>
      </c>
      <c r="J354" s="18">
        <v>44353.0</v>
      </c>
      <c r="K354" s="16">
        <v>1.2371</v>
      </c>
      <c r="N354" s="18">
        <v>44353.0</v>
      </c>
      <c r="O354" s="16">
        <v>1.569</v>
      </c>
      <c r="R354" s="18">
        <v>44353.0</v>
      </c>
      <c r="S354" s="16">
        <v>0.7901</v>
      </c>
    </row>
    <row r="355">
      <c r="A355" s="12"/>
      <c r="C355" s="14"/>
      <c r="E355" s="15">
        <v>44351.0</v>
      </c>
      <c r="F355" s="16">
        <v>0.046</v>
      </c>
      <c r="G355" s="16">
        <v>1.2277</v>
      </c>
      <c r="H355" s="16">
        <v>0.7804</v>
      </c>
      <c r="I355" s="16">
        <v>1.557</v>
      </c>
      <c r="J355" s="18">
        <v>44351.0</v>
      </c>
      <c r="K355" s="16">
        <v>1.2277</v>
      </c>
      <c r="N355" s="18">
        <v>44351.0</v>
      </c>
      <c r="O355" s="16">
        <v>1.557</v>
      </c>
      <c r="R355" s="18">
        <v>44351.0</v>
      </c>
      <c r="S355" s="16">
        <v>0.7804</v>
      </c>
    </row>
    <row r="356">
      <c r="A356" s="12"/>
      <c r="C356" s="14"/>
      <c r="E356" s="15">
        <v>44350.0</v>
      </c>
      <c r="F356" s="16">
        <v>0.046</v>
      </c>
      <c r="G356" s="16">
        <v>1.2946</v>
      </c>
      <c r="H356" s="16">
        <v>0.8397</v>
      </c>
      <c r="I356" s="16">
        <v>1.625</v>
      </c>
      <c r="J356" s="18">
        <v>44350.0</v>
      </c>
      <c r="K356" s="16">
        <v>1.2946</v>
      </c>
      <c r="N356" s="18">
        <v>44350.0</v>
      </c>
      <c r="O356" s="16">
        <v>1.625</v>
      </c>
      <c r="R356" s="18">
        <v>44350.0</v>
      </c>
      <c r="S356" s="16">
        <v>0.8397</v>
      </c>
    </row>
    <row r="357">
      <c r="A357" s="12"/>
      <c r="C357" s="14"/>
      <c r="E357" s="15">
        <v>44349.0</v>
      </c>
      <c r="F357" s="16">
        <v>0.046</v>
      </c>
      <c r="G357" s="16">
        <v>1.257</v>
      </c>
      <c r="H357" s="16">
        <v>0.7948</v>
      </c>
      <c r="I357" s="16">
        <v>1.589</v>
      </c>
      <c r="J357" s="18">
        <v>44349.0</v>
      </c>
      <c r="K357" s="16">
        <v>1.257</v>
      </c>
      <c r="N357" s="18">
        <v>44349.0</v>
      </c>
      <c r="O357" s="16">
        <v>1.589</v>
      </c>
      <c r="R357" s="18">
        <v>44349.0</v>
      </c>
      <c r="S357" s="16">
        <v>0.7948</v>
      </c>
    </row>
    <row r="358">
      <c r="A358" s="12"/>
      <c r="C358" s="14"/>
      <c r="E358" s="15">
        <v>44348.0</v>
      </c>
      <c r="F358" s="16">
        <v>0.043</v>
      </c>
      <c r="G358" s="16">
        <v>1.2687</v>
      </c>
      <c r="H358" s="16">
        <v>0.8028</v>
      </c>
      <c r="I358" s="16">
        <v>1.606</v>
      </c>
      <c r="J358" s="18">
        <v>44348.0</v>
      </c>
      <c r="K358" s="16">
        <v>1.2687</v>
      </c>
      <c r="N358" s="18">
        <v>44348.0</v>
      </c>
      <c r="O358" s="16">
        <v>1.606</v>
      </c>
      <c r="R358" s="18">
        <v>44348.0</v>
      </c>
      <c r="S358" s="16">
        <v>0.8028</v>
      </c>
    </row>
    <row r="359">
      <c r="A359" s="12"/>
      <c r="C359" s="14"/>
      <c r="E359" s="15">
        <v>44347.0</v>
      </c>
      <c r="F359" s="16">
        <v>0.0431</v>
      </c>
      <c r="G359" s="16">
        <v>1.2746</v>
      </c>
      <c r="H359" s="16">
        <v>0.8075</v>
      </c>
      <c r="I359" s="16">
        <v>1.61</v>
      </c>
      <c r="J359" s="19">
        <v>44347.0</v>
      </c>
      <c r="K359" s="16">
        <v>1.2746</v>
      </c>
      <c r="N359" s="19">
        <v>44347.0</v>
      </c>
      <c r="O359" s="16">
        <v>1.61</v>
      </c>
      <c r="R359" s="19">
        <v>44347.0</v>
      </c>
      <c r="S359" s="16">
        <v>0.8075</v>
      </c>
    </row>
    <row r="360">
      <c r="A360" s="12"/>
      <c r="C360" s="14"/>
      <c r="E360" s="15">
        <v>44344.0</v>
      </c>
      <c r="F360" s="16">
        <v>0.043</v>
      </c>
      <c r="G360" s="16">
        <v>1.2477</v>
      </c>
      <c r="H360" s="16">
        <v>0.7883</v>
      </c>
      <c r="I360" s="16">
        <v>1.581</v>
      </c>
      <c r="J360" s="19">
        <v>44344.0</v>
      </c>
      <c r="K360" s="16">
        <v>1.2477</v>
      </c>
      <c r="N360" s="19">
        <v>44344.0</v>
      </c>
      <c r="O360" s="16">
        <v>1.581</v>
      </c>
      <c r="R360" s="19">
        <v>44344.0</v>
      </c>
      <c r="S360" s="16">
        <v>0.7883</v>
      </c>
    </row>
    <row r="361">
      <c r="A361" s="12"/>
      <c r="C361" s="14"/>
      <c r="E361" s="15">
        <v>44343.0</v>
      </c>
      <c r="F361" s="16">
        <v>0.041</v>
      </c>
      <c r="G361" s="16">
        <v>1.2571</v>
      </c>
      <c r="H361" s="16">
        <v>0.8139</v>
      </c>
      <c r="I361" s="16">
        <v>1.606</v>
      </c>
      <c r="J361" s="19">
        <v>44343.0</v>
      </c>
      <c r="K361" s="16">
        <v>1.2571</v>
      </c>
      <c r="N361" s="19">
        <v>44343.0</v>
      </c>
      <c r="O361" s="16">
        <v>1.606</v>
      </c>
      <c r="R361" s="19">
        <v>44343.0</v>
      </c>
      <c r="S361" s="16">
        <v>0.8139</v>
      </c>
    </row>
    <row r="362">
      <c r="A362" s="12"/>
      <c r="C362" s="14"/>
      <c r="E362" s="15">
        <v>44342.0</v>
      </c>
      <c r="F362" s="16">
        <v>0.041</v>
      </c>
      <c r="G362" s="16">
        <v>1.2358</v>
      </c>
      <c r="H362" s="16">
        <v>0.7824</v>
      </c>
      <c r="I362" s="16">
        <v>1.581</v>
      </c>
      <c r="J362" s="19">
        <v>44342.0</v>
      </c>
      <c r="K362" s="16">
        <v>1.2358</v>
      </c>
      <c r="N362" s="19">
        <v>44342.0</v>
      </c>
      <c r="O362" s="16">
        <v>1.581</v>
      </c>
      <c r="R362" s="19">
        <v>44342.0</v>
      </c>
      <c r="S362" s="16">
        <v>0.7824</v>
      </c>
    </row>
    <row r="363">
      <c r="A363" s="12"/>
      <c r="C363" s="14"/>
      <c r="E363" s="15">
        <v>44341.0</v>
      </c>
      <c r="F363" s="16">
        <v>0.043</v>
      </c>
      <c r="G363" s="16">
        <v>1.2217</v>
      </c>
      <c r="H363" s="16">
        <v>0.7743</v>
      </c>
      <c r="I363" s="16">
        <v>1.56</v>
      </c>
      <c r="J363" s="19">
        <v>44341.0</v>
      </c>
      <c r="K363" s="16">
        <v>1.2217</v>
      </c>
      <c r="N363" s="19">
        <v>44341.0</v>
      </c>
      <c r="O363" s="16">
        <v>1.56</v>
      </c>
      <c r="R363" s="19">
        <v>44341.0</v>
      </c>
      <c r="S363" s="16">
        <v>0.7743</v>
      </c>
    </row>
    <row r="364">
      <c r="A364" s="12"/>
      <c r="C364" s="14"/>
      <c r="E364" s="15">
        <v>44340.0</v>
      </c>
      <c r="F364" s="16">
        <v>0.041</v>
      </c>
      <c r="G364" s="16">
        <v>1.2618</v>
      </c>
      <c r="H364" s="16">
        <v>0.8034</v>
      </c>
      <c r="I364" s="16">
        <v>1.603</v>
      </c>
      <c r="J364" s="19">
        <v>44340.0</v>
      </c>
      <c r="K364" s="16">
        <v>1.2618</v>
      </c>
      <c r="N364" s="19">
        <v>44340.0</v>
      </c>
      <c r="O364" s="16">
        <v>1.603</v>
      </c>
      <c r="R364" s="19">
        <v>44340.0</v>
      </c>
      <c r="S364" s="16">
        <v>0.8034</v>
      </c>
    </row>
    <row r="365">
      <c r="A365" s="12"/>
      <c r="C365" s="14"/>
      <c r="E365" s="15">
        <v>44339.0</v>
      </c>
      <c r="F365" s="16">
        <v>0.0482</v>
      </c>
      <c r="G365" s="16">
        <v>1.2771</v>
      </c>
      <c r="H365" s="16">
        <v>0.8212</v>
      </c>
      <c r="I365" s="16">
        <v>1.62</v>
      </c>
      <c r="J365" s="19">
        <v>44339.0</v>
      </c>
      <c r="K365" s="16">
        <v>1.2771</v>
      </c>
      <c r="N365" s="19">
        <v>44339.0</v>
      </c>
      <c r="O365" s="16">
        <v>1.62</v>
      </c>
      <c r="R365" s="19">
        <v>44339.0</v>
      </c>
      <c r="S365" s="16">
        <v>0.8212</v>
      </c>
    </row>
    <row r="366">
      <c r="A366" s="12"/>
      <c r="C366" s="14"/>
      <c r="E366" s="15">
        <v>44337.0</v>
      </c>
      <c r="F366" s="16">
        <v>0.043</v>
      </c>
      <c r="G366" s="16">
        <v>1.2795</v>
      </c>
      <c r="H366" s="16">
        <v>0.8212</v>
      </c>
      <c r="I366" s="16">
        <v>1.623</v>
      </c>
      <c r="J366" s="19">
        <v>44337.0</v>
      </c>
      <c r="K366" s="16">
        <v>1.2795</v>
      </c>
      <c r="N366" s="19">
        <v>44337.0</v>
      </c>
      <c r="O366" s="16">
        <v>1.623</v>
      </c>
      <c r="R366" s="19">
        <v>44337.0</v>
      </c>
      <c r="S366" s="16">
        <v>0.8212</v>
      </c>
    </row>
    <row r="367">
      <c r="A367" s="12"/>
      <c r="C367" s="14"/>
      <c r="E367" s="15">
        <v>44336.0</v>
      </c>
      <c r="F367" s="16">
        <v>0.041</v>
      </c>
      <c r="G367" s="16">
        <v>1.2783</v>
      </c>
      <c r="H367" s="16">
        <v>0.8146</v>
      </c>
      <c r="I367" s="16">
        <v>1.628</v>
      </c>
      <c r="J367" s="19">
        <v>44336.0</v>
      </c>
      <c r="K367" s="16">
        <v>1.2783</v>
      </c>
      <c r="N367" s="19">
        <v>44336.0</v>
      </c>
      <c r="O367" s="16">
        <v>1.628</v>
      </c>
      <c r="R367" s="19">
        <v>44336.0</v>
      </c>
      <c r="S367" s="16">
        <v>0.8146</v>
      </c>
    </row>
    <row r="368">
      <c r="A368" s="12"/>
      <c r="C368" s="14"/>
      <c r="E368" s="15">
        <v>44335.0</v>
      </c>
      <c r="F368" s="16">
        <v>0.048</v>
      </c>
      <c r="G368" s="16">
        <v>1.3267</v>
      </c>
      <c r="H368" s="16">
        <v>0.8599</v>
      </c>
      <c r="I368" s="16">
        <v>1.676</v>
      </c>
      <c r="J368" s="19">
        <v>44335.0</v>
      </c>
      <c r="K368" s="16">
        <v>1.3267</v>
      </c>
      <c r="N368" s="19">
        <v>44335.0</v>
      </c>
      <c r="O368" s="16">
        <v>1.676</v>
      </c>
      <c r="R368" s="19">
        <v>44335.0</v>
      </c>
      <c r="S368" s="16">
        <v>0.8599</v>
      </c>
    </row>
    <row r="369">
      <c r="A369" s="12"/>
      <c r="C369" s="14"/>
      <c r="E369" s="15">
        <v>44334.0</v>
      </c>
      <c r="F369" s="16">
        <v>0.048</v>
      </c>
      <c r="G369" s="16">
        <v>1.2842</v>
      </c>
      <c r="H369" s="16">
        <v>0.8194</v>
      </c>
      <c r="I369" s="16">
        <v>1.64</v>
      </c>
      <c r="J369" s="19">
        <v>44334.0</v>
      </c>
      <c r="K369" s="16">
        <v>1.2842</v>
      </c>
      <c r="N369" s="19">
        <v>44334.0</v>
      </c>
      <c r="O369" s="16">
        <v>1.64</v>
      </c>
      <c r="R369" s="19">
        <v>44334.0</v>
      </c>
      <c r="S369" s="16">
        <v>0.8194</v>
      </c>
    </row>
    <row r="370">
      <c r="A370" s="12"/>
      <c r="C370" s="14"/>
      <c r="E370" s="15">
        <v>44333.0</v>
      </c>
      <c r="F370" s="16">
        <v>0.048</v>
      </c>
      <c r="G370" s="16">
        <v>1.3019</v>
      </c>
      <c r="H370" s="16">
        <v>0.8355</v>
      </c>
      <c r="I370" s="16">
        <v>1.652</v>
      </c>
      <c r="J370" s="19">
        <v>44333.0</v>
      </c>
      <c r="K370" s="16">
        <v>1.3019</v>
      </c>
      <c r="N370" s="19">
        <v>44333.0</v>
      </c>
      <c r="O370" s="16">
        <v>1.652</v>
      </c>
      <c r="R370" s="19">
        <v>44333.0</v>
      </c>
      <c r="S370" s="16">
        <v>0.8355</v>
      </c>
    </row>
    <row r="371">
      <c r="A371" s="12"/>
      <c r="C371" s="14"/>
      <c r="E371" s="15">
        <v>44332.0</v>
      </c>
      <c r="F371" s="16">
        <v>0.0456</v>
      </c>
      <c r="G371" s="16">
        <v>1.2841</v>
      </c>
      <c r="H371" s="16">
        <v>0.8177</v>
      </c>
      <c r="I371" s="16">
        <v>1.633</v>
      </c>
      <c r="J371" s="19">
        <v>44332.0</v>
      </c>
      <c r="K371" s="16">
        <v>1.2841</v>
      </c>
      <c r="N371" s="19">
        <v>44332.0</v>
      </c>
      <c r="O371" s="16">
        <v>1.633</v>
      </c>
      <c r="R371" s="19">
        <v>44332.0</v>
      </c>
      <c r="S371" s="16">
        <v>0.8177</v>
      </c>
    </row>
    <row r="372">
      <c r="A372" s="12"/>
      <c r="C372" s="14"/>
      <c r="E372" s="15">
        <v>44330.0</v>
      </c>
      <c r="F372" s="16">
        <v>0.048</v>
      </c>
      <c r="G372" s="16">
        <v>1.2829</v>
      </c>
      <c r="H372" s="16">
        <v>0.8177</v>
      </c>
      <c r="I372" s="16">
        <v>1.635</v>
      </c>
      <c r="J372" s="19">
        <v>44330.0</v>
      </c>
      <c r="K372" s="16">
        <v>1.2829</v>
      </c>
      <c r="N372" s="19">
        <v>44330.0</v>
      </c>
      <c r="O372" s="16">
        <v>1.635</v>
      </c>
      <c r="R372" s="19">
        <v>44330.0</v>
      </c>
      <c r="S372" s="16">
        <v>0.8177</v>
      </c>
    </row>
    <row r="373">
      <c r="A373" s="12"/>
      <c r="C373" s="14"/>
      <c r="E373" s="15">
        <v>44329.0</v>
      </c>
      <c r="F373" s="16">
        <v>0.046</v>
      </c>
      <c r="G373" s="16">
        <v>1.3041</v>
      </c>
      <c r="H373" s="16">
        <v>0.8289</v>
      </c>
      <c r="I373" s="16">
        <v>1.659</v>
      </c>
      <c r="J373" s="19">
        <v>44329.0</v>
      </c>
      <c r="K373" s="16">
        <v>1.3041</v>
      </c>
      <c r="N373" s="19">
        <v>44329.0</v>
      </c>
      <c r="O373" s="16">
        <v>1.659</v>
      </c>
      <c r="R373" s="19">
        <v>44329.0</v>
      </c>
      <c r="S373" s="16">
        <v>0.8289</v>
      </c>
    </row>
    <row r="374">
      <c r="A374" s="12"/>
      <c r="C374" s="14"/>
      <c r="E374" s="15">
        <v>44328.0</v>
      </c>
      <c r="F374" s="16">
        <v>0.048</v>
      </c>
      <c r="G374" s="16">
        <v>1.3419</v>
      </c>
      <c r="H374" s="16">
        <v>0.8644</v>
      </c>
      <c r="I374" s="16">
        <v>1.693</v>
      </c>
      <c r="J374" s="19">
        <v>44328.0</v>
      </c>
      <c r="K374" s="16">
        <v>1.3419</v>
      </c>
      <c r="N374" s="19">
        <v>44328.0</v>
      </c>
      <c r="O374" s="16">
        <v>1.693</v>
      </c>
      <c r="R374" s="19">
        <v>44328.0</v>
      </c>
      <c r="S374" s="16">
        <v>0.8644</v>
      </c>
    </row>
    <row r="375">
      <c r="A375" s="12"/>
      <c r="C375" s="14"/>
      <c r="E375" s="15">
        <v>44327.0</v>
      </c>
      <c r="F375" s="16">
        <v>0.048</v>
      </c>
      <c r="G375" s="16">
        <v>1.2735</v>
      </c>
      <c r="H375" s="16">
        <v>0.8014</v>
      </c>
      <c r="I375" s="16">
        <v>1.622</v>
      </c>
      <c r="J375" s="19">
        <v>44327.0</v>
      </c>
      <c r="K375" s="16">
        <v>1.2735</v>
      </c>
      <c r="N375" s="19">
        <v>44327.0</v>
      </c>
      <c r="O375" s="16">
        <v>1.622</v>
      </c>
      <c r="R375" s="19">
        <v>44327.0</v>
      </c>
      <c r="S375" s="16">
        <v>0.8014</v>
      </c>
    </row>
    <row r="376">
      <c r="A376" s="12"/>
      <c r="C376" s="14"/>
      <c r="E376" s="15">
        <v>44326.0</v>
      </c>
      <c r="F376" s="16">
        <v>0.048</v>
      </c>
      <c r="G376" s="16">
        <v>1.257</v>
      </c>
      <c r="H376" s="16">
        <v>0.7853</v>
      </c>
      <c r="I376" s="16">
        <v>1.604</v>
      </c>
      <c r="J376" s="19">
        <v>44326.0</v>
      </c>
      <c r="K376" s="16">
        <v>1.257</v>
      </c>
      <c r="N376" s="19">
        <v>44326.0</v>
      </c>
      <c r="O376" s="16">
        <v>1.604</v>
      </c>
      <c r="R376" s="19">
        <v>44326.0</v>
      </c>
      <c r="S376" s="16">
        <v>0.7853</v>
      </c>
    </row>
    <row r="377">
      <c r="A377" s="12"/>
      <c r="C377" s="14"/>
      <c r="E377" s="15">
        <v>44325.0</v>
      </c>
      <c r="F377" s="16">
        <v>0.0507</v>
      </c>
      <c r="G377" s="16">
        <v>1.2406</v>
      </c>
      <c r="H377" s="16">
        <v>0.7741</v>
      </c>
      <c r="I377" s="16">
        <v>1.584</v>
      </c>
      <c r="J377" s="20">
        <v>44325.0</v>
      </c>
      <c r="K377" s="16">
        <v>1.2406</v>
      </c>
      <c r="N377" s="20">
        <v>44325.0</v>
      </c>
      <c r="O377" s="16">
        <v>1.584</v>
      </c>
      <c r="R377" s="20">
        <v>44325.0</v>
      </c>
      <c r="S377" s="16">
        <v>0.7741</v>
      </c>
    </row>
    <row r="378">
      <c r="A378" s="12"/>
      <c r="C378" s="14"/>
      <c r="E378" s="15">
        <v>44323.0</v>
      </c>
      <c r="F378" s="16">
        <v>0.051</v>
      </c>
      <c r="G378" s="16">
        <v>1.2383</v>
      </c>
      <c r="H378" s="16">
        <v>0.7741</v>
      </c>
      <c r="I378" s="16">
        <v>1.579</v>
      </c>
      <c r="J378" s="20">
        <v>44323.0</v>
      </c>
      <c r="K378" s="16">
        <v>1.2383</v>
      </c>
      <c r="N378" s="20">
        <v>44323.0</v>
      </c>
      <c r="O378" s="16">
        <v>1.579</v>
      </c>
      <c r="R378" s="20">
        <v>44323.0</v>
      </c>
      <c r="S378" s="16">
        <v>0.7741</v>
      </c>
    </row>
    <row r="379">
      <c r="A379" s="12"/>
      <c r="C379" s="14"/>
      <c r="E379" s="15">
        <v>44322.0</v>
      </c>
      <c r="F379" s="16">
        <v>0.053</v>
      </c>
      <c r="G379" s="16">
        <v>1.25</v>
      </c>
      <c r="H379" s="16">
        <v>0.8029</v>
      </c>
      <c r="I379" s="16">
        <v>1.57</v>
      </c>
      <c r="J379" s="20">
        <v>44322.0</v>
      </c>
      <c r="K379" s="16">
        <v>1.25</v>
      </c>
      <c r="N379" s="20">
        <v>44322.0</v>
      </c>
      <c r="O379" s="16">
        <v>1.57</v>
      </c>
      <c r="R379" s="20">
        <v>44322.0</v>
      </c>
      <c r="S379" s="16">
        <v>0.8029</v>
      </c>
    </row>
    <row r="380">
      <c r="A380" s="12"/>
      <c r="C380" s="14"/>
      <c r="E380" s="15">
        <v>44321.0</v>
      </c>
      <c r="F380" s="16">
        <v>0.056</v>
      </c>
      <c r="G380" s="16">
        <v>1.2477</v>
      </c>
      <c r="H380" s="16">
        <v>0.7948</v>
      </c>
      <c r="I380" s="16">
        <v>1.571</v>
      </c>
      <c r="J380" s="20">
        <v>44321.0</v>
      </c>
      <c r="K380" s="16">
        <v>1.2477</v>
      </c>
      <c r="N380" s="20">
        <v>44321.0</v>
      </c>
      <c r="O380" s="16">
        <v>1.571</v>
      </c>
      <c r="R380" s="20">
        <v>44321.0</v>
      </c>
      <c r="S380" s="16">
        <v>0.7948</v>
      </c>
    </row>
    <row r="381">
      <c r="A381" s="12"/>
      <c r="C381" s="14"/>
      <c r="E381" s="15">
        <v>44320.0</v>
      </c>
      <c r="F381" s="16">
        <v>0.056</v>
      </c>
      <c r="G381" s="16">
        <v>1.2711</v>
      </c>
      <c r="H381" s="16">
        <v>0.8189</v>
      </c>
      <c r="I381" s="16">
        <v>1.591</v>
      </c>
      <c r="J381" s="20">
        <v>44320.0</v>
      </c>
      <c r="K381" s="16">
        <v>1.2711</v>
      </c>
      <c r="N381" s="20">
        <v>44320.0</v>
      </c>
      <c r="O381" s="16">
        <v>1.591</v>
      </c>
      <c r="R381" s="20">
        <v>44320.0</v>
      </c>
      <c r="S381" s="16">
        <v>0.8189</v>
      </c>
    </row>
    <row r="382">
      <c r="A382" s="12"/>
      <c r="C382" s="14"/>
      <c r="E382" s="15">
        <v>44319.0</v>
      </c>
      <c r="F382" s="16">
        <v>0.056</v>
      </c>
      <c r="G382" s="16">
        <v>1.2805</v>
      </c>
      <c r="H382" s="16">
        <v>0.8253</v>
      </c>
      <c r="I382" s="16">
        <v>1.599</v>
      </c>
      <c r="J382" s="20">
        <v>44319.0</v>
      </c>
      <c r="K382" s="16">
        <v>1.2805</v>
      </c>
      <c r="N382" s="20">
        <v>44319.0</v>
      </c>
      <c r="O382" s="16">
        <v>1.599</v>
      </c>
      <c r="R382" s="20">
        <v>44319.0</v>
      </c>
      <c r="S382" s="16">
        <v>0.8253</v>
      </c>
    </row>
    <row r="383">
      <c r="A383" s="12"/>
      <c r="C383" s="14"/>
      <c r="E383" s="15">
        <v>44318.0</v>
      </c>
      <c r="F383" s="16">
        <v>0.0507</v>
      </c>
      <c r="G383" s="16">
        <v>1.311</v>
      </c>
      <c r="H383" s="16">
        <v>0.8493</v>
      </c>
      <c r="I383" s="16">
        <v>1.626</v>
      </c>
      <c r="J383" s="20">
        <v>44318.0</v>
      </c>
      <c r="K383" s="16">
        <v>1.311</v>
      </c>
      <c r="N383" s="20">
        <v>44318.0</v>
      </c>
      <c r="O383" s="16">
        <v>1.626</v>
      </c>
      <c r="R383" s="20">
        <v>44318.0</v>
      </c>
      <c r="S383" s="16">
        <v>0.8493</v>
      </c>
    </row>
    <row r="384">
      <c r="A384" s="12"/>
      <c r="C384" s="14"/>
      <c r="E384" s="15">
        <v>44316.0</v>
      </c>
      <c r="F384" s="16">
        <v>0.053</v>
      </c>
      <c r="G384" s="16">
        <v>1.311</v>
      </c>
      <c r="H384" s="16">
        <v>0.8493</v>
      </c>
      <c r="I384" s="16">
        <v>1.626</v>
      </c>
      <c r="J384" s="17">
        <v>44316.0</v>
      </c>
      <c r="K384" s="16">
        <v>1.311</v>
      </c>
      <c r="N384" s="17">
        <v>44316.0</v>
      </c>
      <c r="O384" s="16">
        <v>1.626</v>
      </c>
      <c r="R384" s="17">
        <v>44316.0</v>
      </c>
      <c r="S384" s="16">
        <v>0.8493</v>
      </c>
    </row>
    <row r="385">
      <c r="A385" s="12"/>
      <c r="C385" s="14"/>
      <c r="E385" s="15">
        <v>44315.0</v>
      </c>
      <c r="F385" s="16">
        <v>0.051</v>
      </c>
      <c r="G385" s="16">
        <v>1.3274</v>
      </c>
      <c r="H385" s="16">
        <v>0.8668</v>
      </c>
      <c r="I385" s="16">
        <v>1.641</v>
      </c>
      <c r="J385" s="17">
        <v>44315.0</v>
      </c>
      <c r="K385" s="16">
        <v>1.3274</v>
      </c>
      <c r="N385" s="17">
        <v>44315.0</v>
      </c>
      <c r="O385" s="16">
        <v>1.641</v>
      </c>
      <c r="R385" s="17">
        <v>44315.0</v>
      </c>
      <c r="S385" s="16">
        <v>0.8668</v>
      </c>
    </row>
    <row r="386">
      <c r="A386" s="12"/>
      <c r="C386" s="14"/>
      <c r="E386" s="15">
        <v>44314.0</v>
      </c>
      <c r="F386" s="16">
        <v>0.053</v>
      </c>
      <c r="G386" s="16">
        <v>1.3015</v>
      </c>
      <c r="H386" s="16">
        <v>0.8524</v>
      </c>
      <c r="I386" s="16">
        <v>1.611</v>
      </c>
      <c r="J386" s="17">
        <v>44314.0</v>
      </c>
      <c r="K386" s="16">
        <v>1.3015</v>
      </c>
      <c r="N386" s="17">
        <v>44314.0</v>
      </c>
      <c r="O386" s="16">
        <v>1.611</v>
      </c>
      <c r="R386" s="17">
        <v>44314.0</v>
      </c>
      <c r="S386" s="16">
        <v>0.8524</v>
      </c>
    </row>
    <row r="387">
      <c r="A387" s="12"/>
      <c r="C387" s="14"/>
      <c r="E387" s="15">
        <v>44313.0</v>
      </c>
      <c r="F387" s="16">
        <v>0.058</v>
      </c>
      <c r="G387" s="16">
        <v>1.3044</v>
      </c>
      <c r="H387" s="16">
        <v>0.8812</v>
      </c>
      <c r="I387" s="16">
        <v>1.625</v>
      </c>
      <c r="J387" s="17">
        <v>44313.0</v>
      </c>
      <c r="K387" s="16">
        <v>1.3044</v>
      </c>
      <c r="N387" s="17">
        <v>44313.0</v>
      </c>
      <c r="O387" s="16">
        <v>1.625</v>
      </c>
      <c r="R387" s="17">
        <v>44313.0</v>
      </c>
      <c r="S387" s="16">
        <v>0.8812</v>
      </c>
    </row>
    <row r="388">
      <c r="A388" s="12"/>
      <c r="C388" s="14"/>
      <c r="E388" s="15">
        <v>44312.0</v>
      </c>
      <c r="F388" s="16">
        <v>0.061</v>
      </c>
      <c r="G388" s="16">
        <v>1.2618</v>
      </c>
      <c r="H388" s="16">
        <v>0.8311</v>
      </c>
      <c r="I388" s="16">
        <v>1.568</v>
      </c>
      <c r="J388" s="17">
        <v>44312.0</v>
      </c>
      <c r="K388" s="16">
        <v>1.2618</v>
      </c>
      <c r="N388" s="17">
        <v>44312.0</v>
      </c>
      <c r="O388" s="16">
        <v>1.568</v>
      </c>
      <c r="R388" s="17">
        <v>44312.0</v>
      </c>
      <c r="S388" s="16">
        <v>0.8311</v>
      </c>
    </row>
    <row r="389">
      <c r="A389" s="12"/>
      <c r="C389" s="14"/>
      <c r="E389" s="15">
        <v>44311.0</v>
      </c>
      <c r="F389" s="16">
        <v>0.0609</v>
      </c>
      <c r="G389" s="16">
        <v>1.2523</v>
      </c>
      <c r="H389" s="16">
        <v>0.8213</v>
      </c>
      <c r="I389" s="16">
        <v>1.563</v>
      </c>
      <c r="J389" s="17">
        <v>44311.0</v>
      </c>
      <c r="K389" s="16">
        <v>1.2523</v>
      </c>
      <c r="N389" s="17">
        <v>44311.0</v>
      </c>
      <c r="O389" s="16">
        <v>1.563</v>
      </c>
      <c r="R389" s="17">
        <v>44311.0</v>
      </c>
      <c r="S389" s="16">
        <v>0.8213</v>
      </c>
    </row>
    <row r="390">
      <c r="A390" s="12"/>
      <c r="C390" s="14"/>
      <c r="E390" s="15">
        <v>44309.0</v>
      </c>
      <c r="F390" s="16">
        <v>0.061</v>
      </c>
      <c r="G390" s="16">
        <v>1.2488</v>
      </c>
      <c r="H390" s="16">
        <v>0.8164</v>
      </c>
      <c r="I390" s="16">
        <v>1.559</v>
      </c>
      <c r="J390" s="17">
        <v>44309.0</v>
      </c>
      <c r="K390" s="16">
        <v>1.2488</v>
      </c>
      <c r="N390" s="17">
        <v>44309.0</v>
      </c>
      <c r="O390" s="16">
        <v>1.559</v>
      </c>
      <c r="R390" s="17">
        <v>44309.0</v>
      </c>
      <c r="S390" s="16">
        <v>0.8164</v>
      </c>
    </row>
    <row r="391">
      <c r="A391" s="12"/>
      <c r="C391" s="14"/>
      <c r="E391" s="15">
        <v>44308.0</v>
      </c>
      <c r="F391" s="16">
        <v>0.063</v>
      </c>
      <c r="G391" s="16">
        <v>1.2264</v>
      </c>
      <c r="H391" s="16">
        <v>0.7936</v>
      </c>
      <c r="I391" s="16">
        <v>1.542</v>
      </c>
      <c r="J391" s="17">
        <v>44308.0</v>
      </c>
      <c r="K391" s="16">
        <v>1.2264</v>
      </c>
      <c r="N391" s="17">
        <v>44308.0</v>
      </c>
      <c r="O391" s="16">
        <v>1.542</v>
      </c>
      <c r="R391" s="17">
        <v>44308.0</v>
      </c>
      <c r="S391" s="16">
        <v>0.7936</v>
      </c>
    </row>
    <row r="392">
      <c r="A392" s="12"/>
      <c r="C392" s="14"/>
      <c r="E392" s="15">
        <v>44307.0</v>
      </c>
      <c r="F392" s="16">
        <v>0.063</v>
      </c>
      <c r="G392" s="16">
        <v>1.2358</v>
      </c>
      <c r="H392" s="16">
        <v>0.8001</v>
      </c>
      <c r="I392" s="16">
        <v>1.559</v>
      </c>
      <c r="J392" s="17">
        <v>44307.0</v>
      </c>
      <c r="K392" s="16">
        <v>1.2358</v>
      </c>
      <c r="N392" s="17">
        <v>44307.0</v>
      </c>
      <c r="O392" s="16">
        <v>1.559</v>
      </c>
      <c r="R392" s="17">
        <v>44307.0</v>
      </c>
      <c r="S392" s="16">
        <v>0.8001</v>
      </c>
    </row>
    <row r="393">
      <c r="A393" s="12"/>
      <c r="C393" s="14"/>
      <c r="E393" s="15">
        <v>44306.0</v>
      </c>
      <c r="F393" s="16">
        <v>0.058</v>
      </c>
      <c r="G393" s="16">
        <v>1.2382</v>
      </c>
      <c r="H393" s="16">
        <v>0.7984</v>
      </c>
      <c r="I393" s="16">
        <v>1.566</v>
      </c>
      <c r="J393" s="17">
        <v>44306.0</v>
      </c>
      <c r="K393" s="16">
        <v>1.2382</v>
      </c>
      <c r="N393" s="17">
        <v>44306.0</v>
      </c>
      <c r="O393" s="16">
        <v>1.566</v>
      </c>
      <c r="R393" s="17">
        <v>44306.0</v>
      </c>
      <c r="S393" s="16">
        <v>0.7984</v>
      </c>
    </row>
    <row r="394">
      <c r="A394" s="12"/>
      <c r="C394" s="14"/>
      <c r="E394" s="15">
        <v>44305.0</v>
      </c>
      <c r="F394" s="16">
        <v>0.061</v>
      </c>
      <c r="G394" s="16">
        <v>1.2794</v>
      </c>
      <c r="H394" s="16">
        <v>0.834</v>
      </c>
      <c r="I394" s="16">
        <v>1.61</v>
      </c>
      <c r="J394" s="17">
        <v>44305.0</v>
      </c>
      <c r="K394" s="16">
        <v>1.2794</v>
      </c>
      <c r="N394" s="17">
        <v>44305.0</v>
      </c>
      <c r="O394" s="16">
        <v>1.61</v>
      </c>
      <c r="R394" s="17">
        <v>44305.0</v>
      </c>
      <c r="S394" s="16">
        <v>0.834</v>
      </c>
    </row>
    <row r="395">
      <c r="A395" s="12"/>
      <c r="C395" s="14"/>
      <c r="E395" s="15">
        <v>44304.0</v>
      </c>
      <c r="F395" s="16">
        <v>0.0659</v>
      </c>
      <c r="G395" s="16">
        <v>1.257</v>
      </c>
      <c r="H395" s="16">
        <v>0.8259</v>
      </c>
      <c r="I395" s="16">
        <v>1.578</v>
      </c>
      <c r="J395" s="17">
        <v>44304.0</v>
      </c>
      <c r="K395" s="16">
        <v>1.257</v>
      </c>
      <c r="N395" s="17">
        <v>44304.0</v>
      </c>
      <c r="O395" s="16">
        <v>1.578</v>
      </c>
      <c r="R395" s="17">
        <v>44304.0</v>
      </c>
      <c r="S395" s="16">
        <v>0.8259</v>
      </c>
    </row>
    <row r="396">
      <c r="A396" s="12"/>
      <c r="C396" s="14"/>
      <c r="E396" s="15">
        <v>44302.0</v>
      </c>
      <c r="F396" s="16">
        <v>0.063</v>
      </c>
      <c r="G396" s="16">
        <v>1.27</v>
      </c>
      <c r="H396" s="16">
        <v>0.8372</v>
      </c>
      <c r="I396" s="16">
        <v>1.59</v>
      </c>
      <c r="J396" s="17">
        <v>44302.0</v>
      </c>
      <c r="K396" s="16">
        <v>1.27</v>
      </c>
      <c r="N396" s="17">
        <v>44302.0</v>
      </c>
      <c r="O396" s="16">
        <v>1.59</v>
      </c>
      <c r="R396" s="17">
        <v>44302.0</v>
      </c>
      <c r="S396" s="16">
        <v>0.8372</v>
      </c>
    </row>
    <row r="397">
      <c r="A397" s="12"/>
      <c r="C397" s="14"/>
      <c r="E397" s="15">
        <v>44301.0</v>
      </c>
      <c r="F397" s="16">
        <v>0.063</v>
      </c>
      <c r="G397" s="16">
        <v>1.25</v>
      </c>
      <c r="H397" s="16">
        <v>0.8161</v>
      </c>
      <c r="I397" s="16">
        <v>1.574</v>
      </c>
      <c r="J397" s="17">
        <v>44301.0</v>
      </c>
      <c r="K397" s="16">
        <v>1.25</v>
      </c>
      <c r="N397" s="17">
        <v>44301.0</v>
      </c>
      <c r="O397" s="16">
        <v>1.574</v>
      </c>
      <c r="R397" s="17">
        <v>44301.0</v>
      </c>
      <c r="S397" s="16">
        <v>0.8161</v>
      </c>
    </row>
    <row r="398">
      <c r="A398" s="12"/>
      <c r="C398" s="14"/>
      <c r="E398" s="15">
        <v>44300.0</v>
      </c>
      <c r="F398" s="16">
        <v>0.061</v>
      </c>
      <c r="G398" s="16">
        <v>1.3065</v>
      </c>
      <c r="H398" s="16">
        <v>0.8596</v>
      </c>
      <c r="I398" s="16">
        <v>1.634</v>
      </c>
      <c r="J398" s="17">
        <v>44300.0</v>
      </c>
      <c r="K398" s="16">
        <v>1.3065</v>
      </c>
      <c r="N398" s="17">
        <v>44300.0</v>
      </c>
      <c r="O398" s="16">
        <v>1.634</v>
      </c>
      <c r="R398" s="17">
        <v>44300.0</v>
      </c>
      <c r="S398" s="16">
        <v>0.8596</v>
      </c>
    </row>
    <row r="399">
      <c r="A399" s="12"/>
      <c r="C399" s="14"/>
      <c r="E399" s="15">
        <v>44299.0</v>
      </c>
      <c r="F399" s="16">
        <v>0.061</v>
      </c>
      <c r="G399" s="16">
        <v>1.2876</v>
      </c>
      <c r="H399" s="16">
        <v>0.8386</v>
      </c>
      <c r="I399" s="16">
        <v>1.62</v>
      </c>
      <c r="J399" s="17">
        <v>44299.0</v>
      </c>
      <c r="K399" s="16">
        <v>1.2876</v>
      </c>
      <c r="N399" s="17">
        <v>44299.0</v>
      </c>
      <c r="O399" s="16">
        <v>1.62</v>
      </c>
      <c r="R399" s="17">
        <v>44299.0</v>
      </c>
      <c r="S399" s="16">
        <v>0.8386</v>
      </c>
    </row>
    <row r="400">
      <c r="A400" s="12"/>
      <c r="C400" s="14"/>
      <c r="E400" s="15">
        <v>44298.0</v>
      </c>
      <c r="F400" s="16">
        <v>0.066</v>
      </c>
      <c r="G400" s="16">
        <v>1.3372</v>
      </c>
      <c r="H400" s="16">
        <v>0.8854</v>
      </c>
      <c r="I400" s="16">
        <v>1.669</v>
      </c>
      <c r="J400" s="17">
        <v>44298.0</v>
      </c>
      <c r="K400" s="16">
        <v>1.3372</v>
      </c>
      <c r="N400" s="17">
        <v>44298.0</v>
      </c>
      <c r="O400" s="16">
        <v>1.669</v>
      </c>
      <c r="R400" s="17">
        <v>44298.0</v>
      </c>
      <c r="S400" s="16">
        <v>0.8854</v>
      </c>
    </row>
    <row r="401">
      <c r="A401" s="12"/>
      <c r="C401" s="14"/>
      <c r="E401" s="15">
        <v>44297.0</v>
      </c>
      <c r="F401" s="16">
        <v>0.0609</v>
      </c>
      <c r="G401" s="16">
        <v>1.3383</v>
      </c>
      <c r="H401" s="16">
        <v>0.8789</v>
      </c>
      <c r="I401" s="16">
        <v>1.674</v>
      </c>
      <c r="J401" s="17">
        <v>44297.0</v>
      </c>
      <c r="K401" s="16">
        <v>1.3383</v>
      </c>
      <c r="N401" s="17">
        <v>44297.0</v>
      </c>
      <c r="O401" s="16">
        <v>1.674</v>
      </c>
      <c r="R401" s="17">
        <v>44297.0</v>
      </c>
      <c r="S401" s="16">
        <v>0.8789</v>
      </c>
    </row>
    <row r="402">
      <c r="A402" s="12"/>
      <c r="C402" s="14"/>
      <c r="E402" s="15">
        <v>44295.0</v>
      </c>
      <c r="F402" s="16">
        <v>0.058</v>
      </c>
      <c r="G402" s="16">
        <v>1.3253</v>
      </c>
      <c r="H402" s="16">
        <v>0.8659</v>
      </c>
      <c r="I402" s="16">
        <v>1.662</v>
      </c>
      <c r="J402" s="18">
        <v>44295.0</v>
      </c>
      <c r="K402" s="16">
        <v>1.3253</v>
      </c>
      <c r="N402" s="18">
        <v>44295.0</v>
      </c>
      <c r="O402" s="16">
        <v>1.662</v>
      </c>
      <c r="R402" s="18">
        <v>44295.0</v>
      </c>
      <c r="S402" s="16">
        <v>0.8659</v>
      </c>
    </row>
    <row r="403">
      <c r="A403" s="12"/>
      <c r="C403" s="14"/>
      <c r="E403" s="15">
        <v>44294.0</v>
      </c>
      <c r="F403" s="16">
        <v>0.056</v>
      </c>
      <c r="G403" s="16">
        <v>1.2911</v>
      </c>
      <c r="H403" s="16">
        <v>0.8384</v>
      </c>
      <c r="I403" s="16">
        <v>1.626</v>
      </c>
      <c r="J403" s="18">
        <v>44294.0</v>
      </c>
      <c r="K403" s="16">
        <v>1.2911</v>
      </c>
      <c r="N403" s="18">
        <v>44294.0</v>
      </c>
      <c r="O403" s="16">
        <v>1.626</v>
      </c>
      <c r="R403" s="18">
        <v>44294.0</v>
      </c>
      <c r="S403" s="16">
        <v>0.8384</v>
      </c>
    </row>
    <row r="404">
      <c r="A404" s="12"/>
      <c r="C404" s="14"/>
      <c r="E404" s="15">
        <v>44293.0</v>
      </c>
      <c r="F404" s="16">
        <v>0.058</v>
      </c>
      <c r="G404" s="16">
        <v>1.3394</v>
      </c>
      <c r="H404" s="16">
        <v>0.8738</v>
      </c>
      <c r="I404" s="16">
        <v>1.679</v>
      </c>
      <c r="J404" s="18">
        <v>44293.0</v>
      </c>
      <c r="K404" s="16">
        <v>1.3394</v>
      </c>
      <c r="N404" s="18">
        <v>44293.0</v>
      </c>
      <c r="O404" s="16">
        <v>1.679</v>
      </c>
      <c r="R404" s="18">
        <v>44293.0</v>
      </c>
      <c r="S404" s="16">
        <v>0.8738</v>
      </c>
    </row>
    <row r="405">
      <c r="A405" s="12"/>
      <c r="C405" s="14"/>
      <c r="E405" s="15">
        <v>44292.0</v>
      </c>
      <c r="F405" s="16">
        <v>0.056</v>
      </c>
      <c r="G405" s="16">
        <v>1.3323</v>
      </c>
      <c r="H405" s="16">
        <v>0.8704</v>
      </c>
      <c r="I405" s="16">
        <v>1.658</v>
      </c>
      <c r="J405" s="18">
        <v>44292.0</v>
      </c>
      <c r="K405" s="16">
        <v>1.3323</v>
      </c>
      <c r="N405" s="18">
        <v>44292.0</v>
      </c>
      <c r="O405" s="16">
        <v>1.658</v>
      </c>
      <c r="R405" s="18">
        <v>44292.0</v>
      </c>
      <c r="S405" s="16">
        <v>0.8704</v>
      </c>
    </row>
    <row r="406">
      <c r="A406" s="12"/>
      <c r="C406" s="14"/>
      <c r="E406" s="15">
        <v>44291.0</v>
      </c>
      <c r="F406" s="16">
        <v>0.061</v>
      </c>
      <c r="G406" s="16">
        <v>1.3901</v>
      </c>
      <c r="H406" s="16">
        <v>0.9301</v>
      </c>
      <c r="I406" s="16">
        <v>1.707</v>
      </c>
      <c r="J406" s="18">
        <v>44291.0</v>
      </c>
      <c r="K406" s="16">
        <v>1.3901</v>
      </c>
      <c r="N406" s="18">
        <v>44291.0</v>
      </c>
      <c r="O406" s="16">
        <v>1.707</v>
      </c>
      <c r="R406" s="18">
        <v>44291.0</v>
      </c>
      <c r="S406" s="16">
        <v>0.9301</v>
      </c>
    </row>
    <row r="407">
      <c r="A407" s="12"/>
      <c r="C407" s="14"/>
      <c r="E407" s="15">
        <v>44290.0</v>
      </c>
      <c r="F407" s="16">
        <v>0.0685</v>
      </c>
      <c r="G407" s="16">
        <v>1.4055</v>
      </c>
      <c r="H407" s="16">
        <v>0.9607</v>
      </c>
      <c r="I407" s="16">
        <v>1.705</v>
      </c>
      <c r="J407" s="18">
        <v>44290.0</v>
      </c>
      <c r="K407" s="16">
        <v>1.4055</v>
      </c>
      <c r="N407" s="18">
        <v>44290.0</v>
      </c>
      <c r="O407" s="16">
        <v>1.705</v>
      </c>
      <c r="R407" s="18">
        <v>44290.0</v>
      </c>
      <c r="S407" s="16">
        <v>0.9607</v>
      </c>
    </row>
    <row r="408">
      <c r="A408" s="12"/>
      <c r="C408" s="14"/>
      <c r="E408" s="15">
        <v>44288.0</v>
      </c>
      <c r="F408" s="16">
        <v>0.0685</v>
      </c>
      <c r="G408" s="16">
        <v>1.363</v>
      </c>
      <c r="H408" s="16">
        <v>0.906</v>
      </c>
      <c r="I408" s="16">
        <v>1.673</v>
      </c>
      <c r="J408" s="18">
        <v>44288.0</v>
      </c>
      <c r="K408" s="16">
        <v>1.363</v>
      </c>
      <c r="N408" s="18">
        <v>44288.0</v>
      </c>
      <c r="O408" s="16">
        <v>1.673</v>
      </c>
      <c r="R408" s="18">
        <v>44288.0</v>
      </c>
      <c r="S408" s="16">
        <v>0.906</v>
      </c>
    </row>
    <row r="409">
      <c r="A409" s="12"/>
      <c r="C409" s="14"/>
      <c r="E409" s="15">
        <v>44287.0</v>
      </c>
      <c r="F409" s="16">
        <v>0.063</v>
      </c>
      <c r="G409" s="16">
        <v>1.3629</v>
      </c>
      <c r="H409" s="16">
        <v>0.9058</v>
      </c>
      <c r="I409" s="16">
        <v>1.673</v>
      </c>
      <c r="J409" s="18">
        <v>44287.0</v>
      </c>
      <c r="K409" s="16">
        <v>1.3629</v>
      </c>
      <c r="N409" s="18">
        <v>44287.0</v>
      </c>
      <c r="O409" s="16">
        <v>1.673</v>
      </c>
      <c r="R409" s="18">
        <v>44287.0</v>
      </c>
      <c r="S409" s="16">
        <v>0.9058</v>
      </c>
    </row>
    <row r="410">
      <c r="A410" s="12"/>
      <c r="C410" s="14"/>
      <c r="E410" s="15">
        <v>44286.0</v>
      </c>
      <c r="F410" s="16">
        <v>0.063</v>
      </c>
      <c r="G410" s="16">
        <v>1.4195</v>
      </c>
      <c r="H410" s="16">
        <v>0.9377</v>
      </c>
      <c r="I410" s="16">
        <v>1.744</v>
      </c>
      <c r="J410" s="17">
        <v>44286.0</v>
      </c>
      <c r="K410" s="16">
        <v>1.4195</v>
      </c>
      <c r="N410" s="17">
        <v>44286.0</v>
      </c>
      <c r="O410" s="16">
        <v>1.744</v>
      </c>
      <c r="R410" s="17">
        <v>44286.0</v>
      </c>
      <c r="S410" s="16">
        <v>0.9377</v>
      </c>
    </row>
    <row r="411">
      <c r="A411" s="12"/>
      <c r="C411" s="14"/>
      <c r="E411" s="15">
        <v>44285.0</v>
      </c>
      <c r="F411" s="16">
        <v>0.061</v>
      </c>
      <c r="G411" s="16">
        <v>1.3768</v>
      </c>
      <c r="H411" s="16">
        <v>0.8989</v>
      </c>
      <c r="I411" s="16">
        <v>1.71</v>
      </c>
      <c r="J411" s="17">
        <v>44285.0</v>
      </c>
      <c r="K411" s="16">
        <v>1.3768</v>
      </c>
      <c r="N411" s="17">
        <v>44285.0</v>
      </c>
      <c r="O411" s="16">
        <v>1.71</v>
      </c>
      <c r="R411" s="17">
        <v>44285.0</v>
      </c>
      <c r="S411" s="16">
        <v>0.8989</v>
      </c>
    </row>
    <row r="412">
      <c r="A412" s="12"/>
      <c r="C412" s="14"/>
      <c r="E412" s="15">
        <v>44284.0</v>
      </c>
      <c r="F412" s="16">
        <v>0.061</v>
      </c>
      <c r="G412" s="16">
        <v>1.3721</v>
      </c>
      <c r="H412" s="16">
        <v>0.8925</v>
      </c>
      <c r="I412" s="16">
        <v>1.717</v>
      </c>
      <c r="J412" s="17">
        <v>44284.0</v>
      </c>
      <c r="K412" s="16">
        <v>1.3721</v>
      </c>
      <c r="N412" s="17">
        <v>44284.0</v>
      </c>
      <c r="O412" s="16">
        <v>1.717</v>
      </c>
      <c r="R412" s="17">
        <v>44284.0</v>
      </c>
      <c r="S412" s="16">
        <v>0.8925</v>
      </c>
    </row>
    <row r="413">
      <c r="A413" s="12"/>
      <c r="C413" s="14"/>
      <c r="E413" s="15">
        <v>44283.0</v>
      </c>
      <c r="F413" s="16">
        <v>0.0659</v>
      </c>
      <c r="G413" s="16">
        <v>1.3321</v>
      </c>
      <c r="H413" s="16">
        <v>0.8604</v>
      </c>
      <c r="I413" s="16">
        <v>1.672</v>
      </c>
      <c r="J413" s="17">
        <v>44283.0</v>
      </c>
      <c r="K413" s="16">
        <v>1.3321</v>
      </c>
      <c r="N413" s="17">
        <v>44283.0</v>
      </c>
      <c r="O413" s="16">
        <v>1.672</v>
      </c>
      <c r="R413" s="17">
        <v>44283.0</v>
      </c>
      <c r="S413" s="16">
        <v>0.8604</v>
      </c>
    </row>
    <row r="414">
      <c r="A414" s="12"/>
      <c r="C414" s="14"/>
      <c r="E414" s="15">
        <v>44281.0</v>
      </c>
      <c r="F414" s="16">
        <v>0.066</v>
      </c>
      <c r="G414" s="16">
        <v>1.3344</v>
      </c>
      <c r="H414" s="16">
        <v>0.8636</v>
      </c>
      <c r="I414" s="16">
        <v>1.674</v>
      </c>
      <c r="J414" s="17">
        <v>44281.0</v>
      </c>
      <c r="K414" s="16">
        <v>1.3344</v>
      </c>
      <c r="N414" s="17">
        <v>44281.0</v>
      </c>
      <c r="O414" s="16">
        <v>1.674</v>
      </c>
      <c r="R414" s="17">
        <v>44281.0</v>
      </c>
      <c r="S414" s="16">
        <v>0.8636</v>
      </c>
    </row>
    <row r="415">
      <c r="A415" s="12"/>
      <c r="C415" s="14"/>
      <c r="E415" s="15">
        <v>44280.0</v>
      </c>
      <c r="F415" s="16">
        <v>0.066</v>
      </c>
      <c r="G415" s="16">
        <v>1.281</v>
      </c>
      <c r="H415" s="16">
        <v>0.8347</v>
      </c>
      <c r="I415" s="16">
        <v>1.633</v>
      </c>
      <c r="J415" s="17">
        <v>44280.0</v>
      </c>
      <c r="K415" s="16">
        <v>1.281</v>
      </c>
      <c r="N415" s="17">
        <v>44280.0</v>
      </c>
      <c r="O415" s="16">
        <v>1.633</v>
      </c>
      <c r="R415" s="17">
        <v>44280.0</v>
      </c>
      <c r="S415" s="16">
        <v>0.8347</v>
      </c>
    </row>
    <row r="416">
      <c r="A416" s="12"/>
      <c r="C416" s="14"/>
      <c r="E416" s="15">
        <v>44279.0</v>
      </c>
      <c r="F416" s="16">
        <v>0.071</v>
      </c>
      <c r="G416" s="16">
        <v>1.269</v>
      </c>
      <c r="H416" s="16">
        <v>0.8141</v>
      </c>
      <c r="I416" s="16">
        <v>1.614</v>
      </c>
      <c r="J416" s="17">
        <v>44279.0</v>
      </c>
      <c r="K416" s="16">
        <v>1.269</v>
      </c>
      <c r="N416" s="17">
        <v>44279.0</v>
      </c>
      <c r="O416" s="16">
        <v>1.614</v>
      </c>
      <c r="R416" s="17">
        <v>44279.0</v>
      </c>
      <c r="S416" s="16">
        <v>0.8141</v>
      </c>
    </row>
    <row r="417">
      <c r="A417" s="12"/>
      <c r="C417" s="14"/>
      <c r="E417" s="15">
        <v>44278.0</v>
      </c>
      <c r="F417" s="16">
        <v>0.063</v>
      </c>
      <c r="G417" s="16">
        <v>1.2737</v>
      </c>
      <c r="H417" s="16">
        <v>0.8156</v>
      </c>
      <c r="I417" s="16">
        <v>1.622</v>
      </c>
      <c r="J417" s="17">
        <v>44278.0</v>
      </c>
      <c r="K417" s="16">
        <v>1.2737</v>
      </c>
      <c r="N417" s="17">
        <v>44278.0</v>
      </c>
      <c r="O417" s="16">
        <v>1.622</v>
      </c>
      <c r="R417" s="17">
        <v>44278.0</v>
      </c>
      <c r="S417" s="16">
        <v>0.8156</v>
      </c>
    </row>
    <row r="418">
      <c r="A418" s="12"/>
      <c r="C418" s="14"/>
      <c r="E418" s="15">
        <v>44277.0</v>
      </c>
      <c r="F418" s="16">
        <v>0.066</v>
      </c>
      <c r="G418" s="16">
        <v>1.3415</v>
      </c>
      <c r="H418" s="16">
        <v>0.8628</v>
      </c>
      <c r="I418" s="16">
        <v>1.695</v>
      </c>
      <c r="J418" s="17">
        <v>44277.0</v>
      </c>
      <c r="K418" s="16">
        <v>1.3415</v>
      </c>
      <c r="N418" s="17">
        <v>44277.0</v>
      </c>
      <c r="O418" s="16">
        <v>1.695</v>
      </c>
      <c r="R418" s="17">
        <v>44277.0</v>
      </c>
      <c r="S418" s="16">
        <v>0.8628</v>
      </c>
    </row>
    <row r="419">
      <c r="A419" s="12"/>
      <c r="C419" s="14"/>
      <c r="E419" s="15">
        <v>44276.0</v>
      </c>
      <c r="F419" s="16">
        <v>0.0634</v>
      </c>
      <c r="G419" s="16">
        <v>1.3521</v>
      </c>
      <c r="H419" s="16">
        <v>0.8708</v>
      </c>
      <c r="I419" s="16">
        <v>1.707</v>
      </c>
      <c r="J419" s="17">
        <v>44276.0</v>
      </c>
      <c r="K419" s="16">
        <v>1.3521</v>
      </c>
      <c r="N419" s="17">
        <v>44276.0</v>
      </c>
      <c r="O419" s="16">
        <v>1.707</v>
      </c>
      <c r="R419" s="17">
        <v>44276.0</v>
      </c>
      <c r="S419" s="16">
        <v>0.8708</v>
      </c>
    </row>
    <row r="420">
      <c r="A420" s="12"/>
      <c r="C420" s="14"/>
      <c r="E420" s="15">
        <v>44274.0</v>
      </c>
      <c r="F420" s="16">
        <v>0.061</v>
      </c>
      <c r="G420" s="16">
        <v>1.3736</v>
      </c>
      <c r="H420" s="16">
        <v>0.8871</v>
      </c>
      <c r="I420" s="16">
        <v>1.73</v>
      </c>
      <c r="J420" s="17">
        <v>44274.0</v>
      </c>
      <c r="K420" s="16">
        <v>1.3736</v>
      </c>
      <c r="N420" s="17">
        <v>44274.0</v>
      </c>
      <c r="O420" s="16">
        <v>1.73</v>
      </c>
      <c r="R420" s="17">
        <v>44274.0</v>
      </c>
      <c r="S420" s="16">
        <v>0.8871</v>
      </c>
    </row>
    <row r="421">
      <c r="A421" s="12"/>
      <c r="C421" s="14"/>
      <c r="E421" s="15">
        <v>44273.0</v>
      </c>
      <c r="F421" s="16">
        <v>0.071</v>
      </c>
      <c r="G421" s="16">
        <v>1.3471</v>
      </c>
      <c r="H421" s="16">
        <v>0.8604</v>
      </c>
      <c r="I421" s="16">
        <v>1.706</v>
      </c>
      <c r="J421" s="17">
        <v>44273.0</v>
      </c>
      <c r="K421" s="16">
        <v>1.3471</v>
      </c>
      <c r="N421" s="17">
        <v>44273.0</v>
      </c>
      <c r="O421" s="16">
        <v>1.706</v>
      </c>
      <c r="R421" s="17">
        <v>44273.0</v>
      </c>
      <c r="S421" s="16">
        <v>0.8604</v>
      </c>
    </row>
    <row r="422">
      <c r="A422" s="12"/>
      <c r="C422" s="14"/>
      <c r="E422" s="15">
        <v>44272.0</v>
      </c>
      <c r="F422" s="16">
        <v>0.068</v>
      </c>
      <c r="G422" s="16">
        <v>1.2805</v>
      </c>
      <c r="H422" s="16">
        <v>0.8015</v>
      </c>
      <c r="I422" s="16">
        <v>1.646</v>
      </c>
      <c r="J422" s="17">
        <v>44272.0</v>
      </c>
      <c r="K422" s="16">
        <v>1.2805</v>
      </c>
      <c r="N422" s="17">
        <v>44272.0</v>
      </c>
      <c r="O422" s="16">
        <v>1.646</v>
      </c>
      <c r="R422" s="17">
        <v>44272.0</v>
      </c>
      <c r="S422" s="16">
        <v>0.8015</v>
      </c>
    </row>
    <row r="423">
      <c r="A423" s="12"/>
      <c r="C423" s="14"/>
      <c r="E423" s="15">
        <v>44271.0</v>
      </c>
      <c r="F423" s="16">
        <v>0.074</v>
      </c>
      <c r="G423" s="16">
        <v>1.2804</v>
      </c>
      <c r="H423" s="16">
        <v>0.829</v>
      </c>
      <c r="I423" s="16">
        <v>1.621</v>
      </c>
      <c r="J423" s="17">
        <v>44271.0</v>
      </c>
      <c r="K423" s="16">
        <v>1.2804</v>
      </c>
      <c r="N423" s="17">
        <v>44271.0</v>
      </c>
      <c r="O423" s="16">
        <v>1.621</v>
      </c>
      <c r="R423" s="17">
        <v>44271.0</v>
      </c>
      <c r="S423" s="16">
        <v>0.829</v>
      </c>
    </row>
    <row r="424">
      <c r="A424" s="12"/>
      <c r="C424" s="14"/>
      <c r="E424" s="15">
        <v>44270.0</v>
      </c>
      <c r="F424" s="16">
        <v>0.076</v>
      </c>
      <c r="G424" s="16">
        <v>1.2733</v>
      </c>
      <c r="H424" s="16">
        <v>0.8288</v>
      </c>
      <c r="I424" s="16">
        <v>1.607</v>
      </c>
      <c r="J424" s="17">
        <v>44270.0</v>
      </c>
      <c r="K424" s="16">
        <v>1.2733</v>
      </c>
      <c r="N424" s="17">
        <v>44270.0</v>
      </c>
      <c r="O424" s="16">
        <v>1.607</v>
      </c>
      <c r="R424" s="17">
        <v>44270.0</v>
      </c>
      <c r="S424" s="16">
        <v>0.8288</v>
      </c>
    </row>
    <row r="425">
      <c r="A425" s="12"/>
      <c r="C425" s="14"/>
      <c r="E425" s="15">
        <v>44269.0</v>
      </c>
      <c r="F425" s="16">
        <v>0.0761</v>
      </c>
      <c r="G425" s="16">
        <v>1.2945</v>
      </c>
      <c r="H425" s="16">
        <v>0.8482</v>
      </c>
      <c r="I425" s="16">
        <v>1.637</v>
      </c>
      <c r="J425" s="17">
        <v>44269.0</v>
      </c>
      <c r="K425" s="16">
        <v>1.2945</v>
      </c>
      <c r="N425" s="17">
        <v>44269.0</v>
      </c>
      <c r="O425" s="16">
        <v>1.637</v>
      </c>
      <c r="R425" s="17">
        <v>44269.0</v>
      </c>
      <c r="S425" s="16">
        <v>0.8482</v>
      </c>
    </row>
    <row r="426">
      <c r="A426" s="12"/>
      <c r="C426" s="14"/>
      <c r="E426" s="15">
        <v>44267.0</v>
      </c>
      <c r="F426" s="16">
        <v>0.076</v>
      </c>
      <c r="G426" s="16">
        <v>1.2851</v>
      </c>
      <c r="H426" s="16">
        <v>0.8417</v>
      </c>
      <c r="I426" s="16">
        <v>1.625</v>
      </c>
      <c r="J426" s="17">
        <v>44267.0</v>
      </c>
      <c r="K426" s="16">
        <v>1.2851</v>
      </c>
      <c r="N426" s="17">
        <v>44267.0</v>
      </c>
      <c r="O426" s="16">
        <v>1.625</v>
      </c>
      <c r="R426" s="17">
        <v>44267.0</v>
      </c>
      <c r="S426" s="16">
        <v>0.8417</v>
      </c>
    </row>
    <row r="427">
      <c r="A427" s="12"/>
      <c r="C427" s="14"/>
      <c r="E427" s="15">
        <v>44266.0</v>
      </c>
      <c r="F427" s="16">
        <v>0.081</v>
      </c>
      <c r="G427" s="16">
        <v>1.2047</v>
      </c>
      <c r="H427" s="16">
        <v>0.786</v>
      </c>
      <c r="I427" s="16">
        <v>1.535</v>
      </c>
      <c r="J427" s="17">
        <v>44266.0</v>
      </c>
      <c r="K427" s="16">
        <v>1.2047</v>
      </c>
      <c r="N427" s="17">
        <v>44266.0</v>
      </c>
      <c r="O427" s="16">
        <v>1.535</v>
      </c>
      <c r="R427" s="17">
        <v>44266.0</v>
      </c>
      <c r="S427" s="16">
        <v>0.786</v>
      </c>
    </row>
    <row r="428">
      <c r="A428" s="12"/>
      <c r="C428" s="14"/>
      <c r="E428" s="15">
        <v>44265.0</v>
      </c>
      <c r="F428" s="16">
        <v>0.086</v>
      </c>
      <c r="G428" s="16">
        <v>1.2023</v>
      </c>
      <c r="H428" s="16">
        <v>0.7891</v>
      </c>
      <c r="I428" s="16">
        <v>1.521</v>
      </c>
      <c r="J428" s="17">
        <v>44265.0</v>
      </c>
      <c r="K428" s="16">
        <v>1.2023</v>
      </c>
      <c r="N428" s="17">
        <v>44265.0</v>
      </c>
      <c r="O428" s="16">
        <v>1.521</v>
      </c>
      <c r="R428" s="17">
        <v>44265.0</v>
      </c>
      <c r="S428" s="16">
        <v>0.7891</v>
      </c>
    </row>
    <row r="429">
      <c r="A429" s="12"/>
      <c r="C429" s="14"/>
      <c r="E429" s="15">
        <v>44264.0</v>
      </c>
      <c r="F429" s="16">
        <v>0.089</v>
      </c>
      <c r="G429" s="16">
        <v>1.2188</v>
      </c>
      <c r="H429" s="16">
        <v>0.8083</v>
      </c>
      <c r="I429" s="16">
        <v>1.528</v>
      </c>
      <c r="J429" s="18">
        <v>44264.0</v>
      </c>
      <c r="K429" s="16">
        <v>1.2188</v>
      </c>
      <c r="N429" s="18">
        <v>44264.0</v>
      </c>
      <c r="O429" s="16">
        <v>1.528</v>
      </c>
      <c r="R429" s="18">
        <v>44264.0</v>
      </c>
      <c r="S429" s="16">
        <v>0.8083</v>
      </c>
    </row>
    <row r="430">
      <c r="A430" s="12"/>
      <c r="C430" s="14"/>
      <c r="E430" s="15">
        <v>44263.0</v>
      </c>
      <c r="F430" s="16">
        <v>0.084</v>
      </c>
      <c r="G430" s="16">
        <v>1.2894</v>
      </c>
      <c r="H430" s="16">
        <v>0.86</v>
      </c>
      <c r="I430" s="16">
        <v>1.603</v>
      </c>
      <c r="J430" s="18">
        <v>44263.0</v>
      </c>
      <c r="K430" s="16">
        <v>1.2894</v>
      </c>
      <c r="N430" s="18">
        <v>44263.0</v>
      </c>
      <c r="O430" s="16">
        <v>1.603</v>
      </c>
      <c r="R430" s="18">
        <v>44263.0</v>
      </c>
      <c r="S430" s="16">
        <v>0.86</v>
      </c>
    </row>
    <row r="431">
      <c r="A431" s="12"/>
      <c r="C431" s="14"/>
      <c r="E431" s="15">
        <v>44262.0</v>
      </c>
      <c r="F431" s="16">
        <v>0.0812</v>
      </c>
      <c r="G431" s="16">
        <v>1.2646</v>
      </c>
      <c r="H431" s="16">
        <v>0.8226</v>
      </c>
      <c r="I431" s="16">
        <v>1.599</v>
      </c>
      <c r="J431" s="18">
        <v>44262.0</v>
      </c>
      <c r="K431" s="16">
        <v>1.2646</v>
      </c>
      <c r="N431" s="18">
        <v>44262.0</v>
      </c>
      <c r="O431" s="16">
        <v>1.599</v>
      </c>
      <c r="R431" s="18">
        <v>44262.0</v>
      </c>
      <c r="S431" s="16">
        <v>0.8226</v>
      </c>
    </row>
    <row r="432">
      <c r="A432" s="12"/>
      <c r="C432" s="14"/>
      <c r="E432" s="15">
        <v>44260.0</v>
      </c>
      <c r="F432" s="16">
        <v>0.081</v>
      </c>
      <c r="G432" s="16">
        <v>1.2422</v>
      </c>
      <c r="H432" s="16">
        <v>0.8032</v>
      </c>
      <c r="I432" s="16">
        <v>1.577</v>
      </c>
      <c r="J432" s="18">
        <v>44260.0</v>
      </c>
      <c r="K432" s="16">
        <v>1.2422</v>
      </c>
      <c r="N432" s="18">
        <v>44260.0</v>
      </c>
      <c r="O432" s="16">
        <v>1.577</v>
      </c>
      <c r="R432" s="18">
        <v>44260.0</v>
      </c>
      <c r="S432" s="16">
        <v>0.8032</v>
      </c>
    </row>
    <row r="433">
      <c r="A433" s="12"/>
      <c r="C433" s="14"/>
      <c r="E433" s="15">
        <v>44259.0</v>
      </c>
      <c r="F433" s="16">
        <v>0.079</v>
      </c>
      <c r="G433" s="16">
        <v>1.2186</v>
      </c>
      <c r="H433" s="16">
        <v>0.7817</v>
      </c>
      <c r="I433" s="16">
        <v>1.557</v>
      </c>
      <c r="J433" s="18">
        <v>44259.0</v>
      </c>
      <c r="K433" s="16">
        <v>1.2186</v>
      </c>
      <c r="N433" s="18">
        <v>44259.0</v>
      </c>
      <c r="O433" s="16">
        <v>1.557</v>
      </c>
      <c r="R433" s="18">
        <v>44259.0</v>
      </c>
      <c r="S433" s="16">
        <v>0.7817</v>
      </c>
    </row>
    <row r="434">
      <c r="A434" s="12"/>
      <c r="C434" s="14"/>
      <c r="E434" s="15">
        <v>44258.0</v>
      </c>
      <c r="F434" s="16">
        <v>0.079</v>
      </c>
      <c r="G434" s="16">
        <v>1.153</v>
      </c>
      <c r="H434" s="16">
        <v>0.7316</v>
      </c>
      <c r="I434" s="16">
        <v>1.484</v>
      </c>
      <c r="J434" s="18">
        <v>44258.0</v>
      </c>
      <c r="K434" s="16">
        <v>1.153</v>
      </c>
      <c r="N434" s="18">
        <v>44258.0</v>
      </c>
      <c r="O434" s="16">
        <v>1.484</v>
      </c>
      <c r="R434" s="18">
        <v>44258.0</v>
      </c>
      <c r="S434" s="16">
        <v>0.7316</v>
      </c>
    </row>
    <row r="435">
      <c r="A435" s="12"/>
      <c r="C435" s="14"/>
      <c r="E435" s="15">
        <v>44257.0</v>
      </c>
      <c r="F435" s="16">
        <v>0.076</v>
      </c>
      <c r="G435" s="16">
        <v>1.0634</v>
      </c>
      <c r="H435" s="16">
        <v>0.6626</v>
      </c>
      <c r="I435" s="16">
        <v>1.398</v>
      </c>
      <c r="J435" s="18">
        <v>44257.0</v>
      </c>
      <c r="K435" s="16">
        <v>1.0634</v>
      </c>
      <c r="N435" s="18">
        <v>44257.0</v>
      </c>
      <c r="O435" s="16">
        <v>1.398</v>
      </c>
      <c r="R435" s="18">
        <v>44257.0</v>
      </c>
      <c r="S435" s="16">
        <v>0.6626</v>
      </c>
    </row>
    <row r="436">
      <c r="A436" s="12"/>
      <c r="C436" s="14"/>
      <c r="E436" s="15">
        <v>44256.0</v>
      </c>
      <c r="F436" s="16">
        <v>0.076</v>
      </c>
      <c r="G436" s="16">
        <v>1.1017</v>
      </c>
      <c r="H436" s="16">
        <v>0.6977</v>
      </c>
      <c r="I436" s="16">
        <v>1.426</v>
      </c>
      <c r="J436" s="18">
        <v>44256.0</v>
      </c>
      <c r="K436" s="16">
        <v>1.1017</v>
      </c>
      <c r="N436" s="18">
        <v>44256.0</v>
      </c>
      <c r="O436" s="16">
        <v>1.426</v>
      </c>
      <c r="R436" s="18">
        <v>44256.0</v>
      </c>
      <c r="S436" s="16">
        <v>0.6977</v>
      </c>
    </row>
    <row r="437">
      <c r="A437" s="12"/>
      <c r="C437" s="14"/>
      <c r="E437" s="15">
        <v>44255.0</v>
      </c>
      <c r="F437" s="16">
        <v>0.0812</v>
      </c>
      <c r="G437" s="16">
        <v>1.0971</v>
      </c>
      <c r="H437" s="16">
        <v>0.704</v>
      </c>
      <c r="I437" s="16">
        <v>1.395</v>
      </c>
      <c r="J437" s="17">
        <v>44255.0</v>
      </c>
      <c r="K437" s="16">
        <v>1.0971</v>
      </c>
      <c r="N437" s="17">
        <v>44255.0</v>
      </c>
      <c r="O437" s="16">
        <v>1.395</v>
      </c>
      <c r="R437" s="17">
        <v>44255.0</v>
      </c>
      <c r="S437" s="16">
        <v>0.704</v>
      </c>
    </row>
    <row r="438">
      <c r="A438" s="12"/>
      <c r="C438" s="14"/>
      <c r="E438" s="15">
        <v>44253.0</v>
      </c>
      <c r="F438" s="16">
        <v>0.079</v>
      </c>
      <c r="G438" s="16">
        <v>1.1203</v>
      </c>
      <c r="H438" s="16">
        <v>0.7297</v>
      </c>
      <c r="I438" s="16">
        <v>1.407</v>
      </c>
      <c r="J438" s="17">
        <v>44253.0</v>
      </c>
      <c r="K438" s="16">
        <v>1.1203</v>
      </c>
      <c r="N438" s="17">
        <v>44253.0</v>
      </c>
      <c r="O438" s="16">
        <v>1.407</v>
      </c>
      <c r="R438" s="17">
        <v>44253.0</v>
      </c>
      <c r="S438" s="16">
        <v>0.7297</v>
      </c>
    </row>
    <row r="439">
      <c r="A439" s="12"/>
      <c r="C439" s="14"/>
      <c r="E439" s="15">
        <v>44252.0</v>
      </c>
      <c r="F439" s="16">
        <v>0.089</v>
      </c>
      <c r="G439" s="16">
        <v>1.2026</v>
      </c>
      <c r="H439" s="16">
        <v>0.8198</v>
      </c>
      <c r="I439" s="16">
        <v>1.53</v>
      </c>
      <c r="J439" s="17">
        <v>44252.0</v>
      </c>
      <c r="K439" s="16">
        <v>1.2026</v>
      </c>
      <c r="N439" s="17">
        <v>44252.0</v>
      </c>
      <c r="O439" s="16">
        <v>1.53</v>
      </c>
      <c r="R439" s="17">
        <v>44252.0</v>
      </c>
      <c r="S439" s="16">
        <v>0.8198</v>
      </c>
    </row>
    <row r="440">
      <c r="A440" s="12"/>
      <c r="C440" s="14"/>
      <c r="E440" s="15">
        <v>44251.0</v>
      </c>
      <c r="F440" s="16">
        <v>0.076</v>
      </c>
      <c r="G440" s="16">
        <v>1.0026</v>
      </c>
      <c r="H440" s="16">
        <v>0.6021</v>
      </c>
      <c r="I440" s="16">
        <v>1.372</v>
      </c>
      <c r="J440" s="17">
        <v>44251.0</v>
      </c>
      <c r="K440" s="16">
        <v>1.0026</v>
      </c>
      <c r="N440" s="17">
        <v>44251.0</v>
      </c>
      <c r="O440" s="16">
        <v>1.372</v>
      </c>
      <c r="R440" s="17">
        <v>44251.0</v>
      </c>
      <c r="S440" s="16">
        <v>0.6021</v>
      </c>
    </row>
    <row r="441">
      <c r="A441" s="12"/>
      <c r="C441" s="14"/>
      <c r="E441" s="15">
        <v>44250.0</v>
      </c>
      <c r="F441" s="16">
        <v>0.074</v>
      </c>
      <c r="G441" s="16">
        <v>0.9707</v>
      </c>
      <c r="H441" s="16">
        <v>0.5696</v>
      </c>
      <c r="I441" s="16">
        <v>1.343</v>
      </c>
      <c r="J441" s="17">
        <v>44250.0</v>
      </c>
      <c r="K441" s="16">
        <v>0.9707</v>
      </c>
      <c r="N441" s="17">
        <v>44250.0</v>
      </c>
      <c r="O441" s="16">
        <v>1.343</v>
      </c>
      <c r="R441" s="17">
        <v>44250.0</v>
      </c>
      <c r="S441" s="16">
        <v>0.5696</v>
      </c>
    </row>
    <row r="442">
      <c r="A442" s="12"/>
      <c r="C442" s="14"/>
      <c r="E442" s="15">
        <v>44249.0</v>
      </c>
      <c r="F442" s="16">
        <v>0.056</v>
      </c>
      <c r="G442" s="16">
        <v>0.9977</v>
      </c>
      <c r="H442" s="16">
        <v>0.6002</v>
      </c>
      <c r="I442" s="16">
        <v>1.369</v>
      </c>
      <c r="J442" s="17">
        <v>44249.0</v>
      </c>
      <c r="K442" s="16">
        <v>0.9977</v>
      </c>
      <c r="N442" s="17">
        <v>44249.0</v>
      </c>
      <c r="O442" s="16">
        <v>1.369</v>
      </c>
      <c r="R442" s="17">
        <v>44249.0</v>
      </c>
      <c r="S442" s="16">
        <v>0.6002</v>
      </c>
    </row>
    <row r="443">
      <c r="A443" s="12"/>
      <c r="C443" s="14"/>
      <c r="E443" s="15">
        <v>44248.0</v>
      </c>
      <c r="F443" s="16">
        <v>0.0558</v>
      </c>
      <c r="G443" s="16">
        <v>0.9953</v>
      </c>
      <c r="H443" s="16">
        <v>0.5968</v>
      </c>
      <c r="I443" s="16">
        <v>1.362</v>
      </c>
      <c r="J443" s="17">
        <v>44248.0</v>
      </c>
      <c r="K443" s="16">
        <v>0.9953</v>
      </c>
      <c r="N443" s="17">
        <v>44248.0</v>
      </c>
      <c r="O443" s="16">
        <v>1.362</v>
      </c>
      <c r="R443" s="17">
        <v>44248.0</v>
      </c>
      <c r="S443" s="16">
        <v>0.5968</v>
      </c>
    </row>
    <row r="444">
      <c r="A444" s="12"/>
      <c r="C444" s="14"/>
      <c r="E444" s="15">
        <v>44246.0</v>
      </c>
      <c r="F444" s="16">
        <v>0.056</v>
      </c>
      <c r="G444" s="16">
        <v>0.9717</v>
      </c>
      <c r="H444" s="16">
        <v>0.5774</v>
      </c>
      <c r="I444" s="16">
        <v>1.34</v>
      </c>
      <c r="J444" s="17">
        <v>44246.0</v>
      </c>
      <c r="K444" s="16">
        <v>0.9717</v>
      </c>
      <c r="N444" s="17">
        <v>44246.0</v>
      </c>
      <c r="O444" s="16">
        <v>1.34</v>
      </c>
      <c r="R444" s="17">
        <v>44246.0</v>
      </c>
      <c r="S444" s="16">
        <v>0.5774</v>
      </c>
    </row>
    <row r="445">
      <c r="A445" s="12"/>
      <c r="C445" s="14"/>
      <c r="E445" s="15">
        <v>44245.0</v>
      </c>
      <c r="F445" s="16">
        <v>0.056</v>
      </c>
      <c r="G445" s="16">
        <v>0.9374</v>
      </c>
      <c r="H445" s="16">
        <v>0.5545</v>
      </c>
      <c r="I445" s="16">
        <v>1.297</v>
      </c>
      <c r="J445" s="17">
        <v>44245.0</v>
      </c>
      <c r="K445" s="16">
        <v>0.9374</v>
      </c>
      <c r="N445" s="17">
        <v>44245.0</v>
      </c>
      <c r="O445" s="16">
        <v>1.297</v>
      </c>
      <c r="R445" s="17">
        <v>44245.0</v>
      </c>
      <c r="S445" s="16">
        <v>0.5545</v>
      </c>
    </row>
    <row r="446">
      <c r="A446" s="12"/>
      <c r="C446" s="14"/>
      <c r="E446" s="15">
        <v>44244.0</v>
      </c>
      <c r="F446" s="16">
        <v>0.068</v>
      </c>
      <c r="G446" s="16">
        <v>0.9268</v>
      </c>
      <c r="H446" s="16">
        <v>0.5544</v>
      </c>
      <c r="I446" s="16">
        <v>1.282</v>
      </c>
      <c r="J446" s="17">
        <v>44244.0</v>
      </c>
      <c r="K446" s="16">
        <v>0.9268</v>
      </c>
      <c r="N446" s="17">
        <v>44244.0</v>
      </c>
      <c r="O446" s="16">
        <v>1.282</v>
      </c>
      <c r="R446" s="17">
        <v>44244.0</v>
      </c>
      <c r="S446" s="16">
        <v>0.5544</v>
      </c>
    </row>
    <row r="447">
      <c r="A447" s="12"/>
      <c r="C447" s="14"/>
      <c r="E447" s="15">
        <v>44243.0</v>
      </c>
      <c r="F447" s="16">
        <v>0.068</v>
      </c>
      <c r="G447" s="16">
        <v>0.9455</v>
      </c>
      <c r="H447" s="16">
        <v>0.572</v>
      </c>
      <c r="I447" s="16">
        <v>1.311</v>
      </c>
      <c r="J447" s="17">
        <v>44243.0</v>
      </c>
      <c r="K447" s="16">
        <v>0.9455</v>
      </c>
      <c r="N447" s="17">
        <v>44243.0</v>
      </c>
      <c r="O447" s="16">
        <v>1.311</v>
      </c>
      <c r="R447" s="17">
        <v>44243.0</v>
      </c>
      <c r="S447" s="16">
        <v>0.572</v>
      </c>
    </row>
    <row r="448">
      <c r="A448" s="12"/>
      <c r="C448" s="14"/>
      <c r="E448" s="15">
        <v>44242.0</v>
      </c>
      <c r="F448" s="16">
        <v>0.0685</v>
      </c>
      <c r="G448" s="16">
        <v>0.8846</v>
      </c>
      <c r="H448" s="16">
        <v>0.5221</v>
      </c>
      <c r="I448" s="16">
        <v>1.25</v>
      </c>
      <c r="J448" s="17">
        <v>44242.0</v>
      </c>
      <c r="K448" s="16">
        <v>0.8846</v>
      </c>
      <c r="N448" s="17">
        <v>44242.0</v>
      </c>
      <c r="O448" s="16">
        <v>1.25</v>
      </c>
      <c r="R448" s="17">
        <v>44242.0</v>
      </c>
      <c r="S448" s="16">
        <v>0.5221</v>
      </c>
    </row>
    <row r="449">
      <c r="A449" s="12"/>
      <c r="C449" s="14"/>
      <c r="E449" s="15">
        <v>44239.0</v>
      </c>
      <c r="F449" s="16">
        <v>0.066</v>
      </c>
      <c r="G449" s="16">
        <v>0.8473</v>
      </c>
      <c r="H449" s="16">
        <v>0.4932</v>
      </c>
      <c r="I449" s="16">
        <v>1.21</v>
      </c>
      <c r="J449" s="17">
        <v>44239.0</v>
      </c>
      <c r="K449" s="16">
        <v>0.8473</v>
      </c>
      <c r="N449" s="17">
        <v>44239.0</v>
      </c>
      <c r="O449" s="16">
        <v>1.21</v>
      </c>
      <c r="R449" s="17">
        <v>44239.0</v>
      </c>
      <c r="S449" s="16">
        <v>0.4932</v>
      </c>
    </row>
    <row r="450">
      <c r="A450" s="12"/>
      <c r="C450" s="14"/>
      <c r="E450" s="15">
        <v>44238.0</v>
      </c>
      <c r="F450" s="16">
        <v>0.071</v>
      </c>
      <c r="G450" s="16">
        <v>0.8101</v>
      </c>
      <c r="H450" s="16">
        <v>0.4642</v>
      </c>
      <c r="I450" s="16">
        <v>1.165</v>
      </c>
      <c r="J450" s="17">
        <v>44238.0</v>
      </c>
      <c r="K450" s="16">
        <v>0.8101</v>
      </c>
      <c r="N450" s="17">
        <v>44238.0</v>
      </c>
      <c r="O450" s="16">
        <v>1.165</v>
      </c>
      <c r="R450" s="17">
        <v>44238.0</v>
      </c>
      <c r="S450" s="16">
        <v>0.4642</v>
      </c>
    </row>
    <row r="451">
      <c r="A451" s="12"/>
      <c r="C451" s="14"/>
      <c r="E451" s="15">
        <v>44237.0</v>
      </c>
      <c r="F451" s="16">
        <v>0.071</v>
      </c>
      <c r="G451" s="16">
        <v>0.7939</v>
      </c>
      <c r="H451" s="16">
        <v>0.4514</v>
      </c>
      <c r="I451" s="16">
        <v>1.124</v>
      </c>
      <c r="J451" s="17">
        <v>44237.0</v>
      </c>
      <c r="K451" s="16">
        <v>0.7939</v>
      </c>
      <c r="N451" s="17">
        <v>44237.0</v>
      </c>
      <c r="O451" s="16">
        <v>1.124</v>
      </c>
      <c r="R451" s="17">
        <v>44237.0</v>
      </c>
      <c r="S451" s="16">
        <v>0.4514</v>
      </c>
    </row>
    <row r="452">
      <c r="A452" s="12"/>
      <c r="C452" s="14"/>
      <c r="E452" s="15">
        <v>44236.0</v>
      </c>
      <c r="F452" s="16">
        <v>0.074</v>
      </c>
      <c r="G452" s="16">
        <v>0.8239</v>
      </c>
      <c r="H452" s="16">
        <v>0.4753</v>
      </c>
      <c r="I452" s="16">
        <v>1.16</v>
      </c>
      <c r="J452" s="18">
        <v>44236.0</v>
      </c>
      <c r="K452" s="16">
        <v>0.8239</v>
      </c>
      <c r="N452" s="18">
        <v>44236.0</v>
      </c>
      <c r="O452" s="16">
        <v>1.16</v>
      </c>
      <c r="R452" s="18">
        <v>44236.0</v>
      </c>
      <c r="S452" s="16">
        <v>0.4753</v>
      </c>
    </row>
    <row r="453">
      <c r="A453" s="12"/>
      <c r="C453" s="14"/>
      <c r="E453" s="15">
        <v>44235.0</v>
      </c>
      <c r="F453" s="16">
        <v>0.066</v>
      </c>
      <c r="G453" s="16">
        <v>0.8366</v>
      </c>
      <c r="H453" s="16">
        <v>0.4816</v>
      </c>
      <c r="I453" s="16">
        <v>1.176</v>
      </c>
      <c r="J453" s="18">
        <v>44235.0</v>
      </c>
      <c r="K453" s="16">
        <v>0.8366</v>
      </c>
      <c r="N453" s="18">
        <v>44235.0</v>
      </c>
      <c r="O453" s="16">
        <v>1.176</v>
      </c>
      <c r="R453" s="18">
        <v>44235.0</v>
      </c>
      <c r="S453" s="16">
        <v>0.4816</v>
      </c>
    </row>
    <row r="454">
      <c r="A454" s="12"/>
      <c r="C454" s="14"/>
      <c r="E454" s="15">
        <v>44234.0</v>
      </c>
      <c r="F454" s="16">
        <v>0.071</v>
      </c>
      <c r="G454" s="16">
        <v>0.8285</v>
      </c>
      <c r="H454" s="16">
        <v>0.4688</v>
      </c>
      <c r="I454" s="16">
        <v>1.174</v>
      </c>
      <c r="J454" s="18">
        <v>44234.0</v>
      </c>
      <c r="K454" s="16">
        <v>0.8285</v>
      </c>
      <c r="N454" s="18">
        <v>44234.0</v>
      </c>
      <c r="O454" s="16">
        <v>1.174</v>
      </c>
      <c r="R454" s="18">
        <v>44234.0</v>
      </c>
      <c r="S454" s="16">
        <v>0.4688</v>
      </c>
    </row>
    <row r="455">
      <c r="A455" s="12"/>
      <c r="C455" s="14"/>
      <c r="E455" s="15">
        <v>44232.0</v>
      </c>
      <c r="F455" s="16">
        <v>0.063</v>
      </c>
      <c r="G455" s="16">
        <v>0.8239</v>
      </c>
      <c r="H455" s="16">
        <v>0.4656</v>
      </c>
      <c r="I455" s="16">
        <v>1.169</v>
      </c>
      <c r="J455" s="18">
        <v>44232.0</v>
      </c>
      <c r="K455" s="16">
        <v>0.8239</v>
      </c>
      <c r="N455" s="18">
        <v>44232.0</v>
      </c>
      <c r="O455" s="16">
        <v>1.169</v>
      </c>
      <c r="R455" s="18">
        <v>44232.0</v>
      </c>
      <c r="S455" s="16">
        <v>0.4656</v>
      </c>
    </row>
    <row r="456">
      <c r="A456" s="12"/>
      <c r="C456" s="14"/>
      <c r="E456" s="15">
        <v>44231.0</v>
      </c>
      <c r="F456" s="16">
        <v>0.071</v>
      </c>
      <c r="G456" s="16">
        <v>0.803</v>
      </c>
      <c r="H456" s="16">
        <v>0.4575</v>
      </c>
      <c r="I456" s="16">
        <v>1.136</v>
      </c>
      <c r="J456" s="18">
        <v>44231.0</v>
      </c>
      <c r="K456" s="16">
        <v>0.803</v>
      </c>
      <c r="N456" s="18">
        <v>44231.0</v>
      </c>
      <c r="O456" s="16">
        <v>1.136</v>
      </c>
      <c r="R456" s="18">
        <v>44231.0</v>
      </c>
      <c r="S456" s="16">
        <v>0.4575</v>
      </c>
    </row>
    <row r="457">
      <c r="A457" s="12"/>
      <c r="C457" s="14"/>
      <c r="E457" s="15">
        <v>44230.0</v>
      </c>
      <c r="F457" s="16">
        <v>0.076</v>
      </c>
      <c r="G457" s="16">
        <v>0.8145</v>
      </c>
      <c r="H457" s="16">
        <v>0.4638</v>
      </c>
      <c r="I457" s="16">
        <v>1.139</v>
      </c>
      <c r="J457" s="18">
        <v>44230.0</v>
      </c>
      <c r="K457" s="16">
        <v>0.8145</v>
      </c>
      <c r="N457" s="18">
        <v>44230.0</v>
      </c>
      <c r="O457" s="16">
        <v>1.139</v>
      </c>
      <c r="R457" s="18">
        <v>44230.0</v>
      </c>
      <c r="S457" s="16">
        <v>0.4638</v>
      </c>
    </row>
    <row r="458">
      <c r="A458" s="12"/>
      <c r="C458" s="14"/>
      <c r="E458" s="15">
        <v>44229.0</v>
      </c>
      <c r="F458" s="16">
        <v>0.081</v>
      </c>
      <c r="G458" s="16">
        <v>0.7799</v>
      </c>
      <c r="H458" s="16">
        <v>0.4384</v>
      </c>
      <c r="I458" s="16">
        <v>1.095</v>
      </c>
      <c r="J458" s="18">
        <v>44229.0</v>
      </c>
      <c r="K458" s="16">
        <v>0.7799</v>
      </c>
      <c r="N458" s="18">
        <v>44229.0</v>
      </c>
      <c r="O458" s="16">
        <v>1.095</v>
      </c>
      <c r="R458" s="18">
        <v>44229.0</v>
      </c>
      <c r="S458" s="16">
        <v>0.4384</v>
      </c>
    </row>
    <row r="459">
      <c r="A459" s="12"/>
      <c r="C459" s="14"/>
      <c r="E459" s="15">
        <v>44228.0</v>
      </c>
      <c r="F459" s="16">
        <v>0.079</v>
      </c>
      <c r="G459" s="16">
        <v>0.7638</v>
      </c>
      <c r="H459" s="16">
        <v>0.4241</v>
      </c>
      <c r="I459" s="16">
        <v>1.079</v>
      </c>
      <c r="J459" s="18">
        <v>44228.0</v>
      </c>
      <c r="K459" s="16">
        <v>0.7638</v>
      </c>
      <c r="N459" s="18">
        <v>44228.0</v>
      </c>
      <c r="O459" s="16">
        <v>1.079</v>
      </c>
      <c r="R459" s="18">
        <v>44228.0</v>
      </c>
      <c r="S459" s="16">
        <v>0.4241</v>
      </c>
    </row>
    <row r="460">
      <c r="A460" s="12"/>
      <c r="C460" s="14"/>
      <c r="E460" s="15">
        <v>44227.0</v>
      </c>
      <c r="F460" s="16">
        <v>0.0913</v>
      </c>
      <c r="G460" s="16">
        <v>0.7592</v>
      </c>
      <c r="H460" s="16">
        <v>0.424</v>
      </c>
      <c r="I460" s="16">
        <v>1.071</v>
      </c>
      <c r="J460" s="17">
        <v>44227.0</v>
      </c>
      <c r="K460" s="16">
        <v>0.7592</v>
      </c>
      <c r="N460" s="17">
        <v>44227.0</v>
      </c>
      <c r="O460" s="16">
        <v>1.071</v>
      </c>
      <c r="R460" s="17">
        <v>44227.0</v>
      </c>
      <c r="S460" s="16">
        <v>0.424</v>
      </c>
    </row>
    <row r="461">
      <c r="A461" s="12"/>
      <c r="C461" s="14"/>
      <c r="E461" s="15">
        <v>44225.0</v>
      </c>
      <c r="F461" s="16">
        <v>0.084</v>
      </c>
      <c r="G461" s="16">
        <v>0.7615</v>
      </c>
      <c r="H461" s="16">
        <v>0.4256</v>
      </c>
      <c r="I461" s="16">
        <v>1.071</v>
      </c>
      <c r="J461" s="17">
        <v>44225.0</v>
      </c>
      <c r="K461" s="16">
        <v>0.7615</v>
      </c>
      <c r="N461" s="17">
        <v>44225.0</v>
      </c>
      <c r="O461" s="16">
        <v>1.071</v>
      </c>
      <c r="R461" s="17">
        <v>44225.0</v>
      </c>
      <c r="S461" s="16">
        <v>0.4256</v>
      </c>
    </row>
    <row r="462">
      <c r="A462" s="12"/>
      <c r="C462" s="14"/>
      <c r="E462" s="15">
        <v>44224.0</v>
      </c>
      <c r="F462" s="16">
        <v>0.086</v>
      </c>
      <c r="G462" s="16">
        <v>0.7398</v>
      </c>
      <c r="H462" s="16">
        <v>0.4319</v>
      </c>
      <c r="I462" s="16">
        <v>1.052</v>
      </c>
      <c r="J462" s="17">
        <v>44224.0</v>
      </c>
      <c r="K462" s="16">
        <v>0.7398</v>
      </c>
      <c r="N462" s="17">
        <v>44224.0</v>
      </c>
      <c r="O462" s="16">
        <v>1.052</v>
      </c>
      <c r="R462" s="17">
        <v>44224.0</v>
      </c>
      <c r="S462" s="16">
        <v>0.4319</v>
      </c>
    </row>
    <row r="463">
      <c r="A463" s="12"/>
      <c r="C463" s="14"/>
      <c r="E463" s="15">
        <v>44223.0</v>
      </c>
      <c r="F463" s="16">
        <v>0.091</v>
      </c>
      <c r="G463" s="16">
        <v>0.7061</v>
      </c>
      <c r="H463" s="16">
        <v>0.4098</v>
      </c>
      <c r="I463" s="16">
        <v>1.013</v>
      </c>
      <c r="J463" s="17">
        <v>44223.0</v>
      </c>
      <c r="K463" s="16">
        <v>0.7061</v>
      </c>
      <c r="N463" s="17">
        <v>44223.0</v>
      </c>
      <c r="O463" s="16">
        <v>1.013</v>
      </c>
      <c r="R463" s="17">
        <v>44223.0</v>
      </c>
      <c r="S463" s="16">
        <v>0.4098</v>
      </c>
    </row>
    <row r="464">
      <c r="A464" s="12"/>
      <c r="C464" s="14"/>
      <c r="E464" s="15">
        <v>44222.0</v>
      </c>
      <c r="F464" s="16">
        <v>0.091</v>
      </c>
      <c r="G464" s="16">
        <v>0.7223</v>
      </c>
      <c r="H464" s="16">
        <v>0.4087</v>
      </c>
      <c r="I464" s="16">
        <v>1.033</v>
      </c>
      <c r="J464" s="17">
        <v>44222.0</v>
      </c>
      <c r="K464" s="16">
        <v>0.7223</v>
      </c>
      <c r="N464" s="17">
        <v>44222.0</v>
      </c>
      <c r="O464" s="16">
        <v>1.033</v>
      </c>
      <c r="R464" s="17">
        <v>44222.0</v>
      </c>
      <c r="S464" s="16">
        <v>0.4087</v>
      </c>
    </row>
    <row r="465">
      <c r="A465" s="12"/>
      <c r="C465" s="14"/>
      <c r="E465" s="15">
        <v>44221.0</v>
      </c>
      <c r="F465" s="16">
        <v>0.091</v>
      </c>
      <c r="G465" s="16">
        <v>0.7199</v>
      </c>
      <c r="H465" s="16">
        <v>0.4054</v>
      </c>
      <c r="I465" s="16">
        <v>1.033</v>
      </c>
      <c r="J465" s="17">
        <v>44221.0</v>
      </c>
      <c r="K465" s="16">
        <v>0.7199</v>
      </c>
      <c r="N465" s="17">
        <v>44221.0</v>
      </c>
      <c r="O465" s="16">
        <v>1.033</v>
      </c>
      <c r="R465" s="17">
        <v>44221.0</v>
      </c>
      <c r="S465" s="16">
        <v>0.4054</v>
      </c>
    </row>
    <row r="466">
      <c r="A466" s="12"/>
      <c r="C466" s="14"/>
      <c r="E466" s="15">
        <v>44220.0</v>
      </c>
      <c r="F466" s="16">
        <v>0.104</v>
      </c>
      <c r="G466" s="16">
        <v>0.7711</v>
      </c>
      <c r="H466" s="16">
        <v>0.4375</v>
      </c>
      <c r="I466" s="16">
        <v>1.096</v>
      </c>
      <c r="J466" s="17">
        <v>44220.0</v>
      </c>
      <c r="K466" s="16">
        <v>0.7711</v>
      </c>
      <c r="N466" s="17">
        <v>44220.0</v>
      </c>
      <c r="O466" s="16">
        <v>1.096</v>
      </c>
      <c r="R466" s="17">
        <v>44220.0</v>
      </c>
      <c r="S466" s="16">
        <v>0.4375</v>
      </c>
    </row>
    <row r="467">
      <c r="A467" s="12"/>
      <c r="C467" s="14"/>
      <c r="E467" s="15">
        <v>44218.0</v>
      </c>
      <c r="F467" s="16">
        <v>0.094</v>
      </c>
      <c r="G467" s="16">
        <v>0.7618</v>
      </c>
      <c r="H467" s="16">
        <v>0.4327</v>
      </c>
      <c r="I467" s="16">
        <v>1.086</v>
      </c>
      <c r="J467" s="17">
        <v>44218.0</v>
      </c>
      <c r="K467" s="16">
        <v>0.7618</v>
      </c>
      <c r="N467" s="17">
        <v>44218.0</v>
      </c>
      <c r="O467" s="16">
        <v>1.086</v>
      </c>
      <c r="R467" s="17">
        <v>44218.0</v>
      </c>
      <c r="S467" s="16">
        <v>0.4327</v>
      </c>
    </row>
    <row r="468">
      <c r="A468" s="12"/>
      <c r="C468" s="14"/>
      <c r="E468" s="15">
        <v>44217.0</v>
      </c>
      <c r="F468" s="16">
        <v>0.096</v>
      </c>
      <c r="G468" s="16">
        <v>0.7803</v>
      </c>
      <c r="H468" s="16">
        <v>0.447</v>
      </c>
      <c r="I468" s="16">
        <v>1.109</v>
      </c>
      <c r="J468" s="17">
        <v>44217.0</v>
      </c>
      <c r="K468" s="16">
        <v>0.7803</v>
      </c>
      <c r="N468" s="17">
        <v>44217.0</v>
      </c>
      <c r="O468" s="16">
        <v>1.109</v>
      </c>
      <c r="R468" s="17">
        <v>44217.0</v>
      </c>
      <c r="S468" s="16">
        <v>0.447</v>
      </c>
    </row>
    <row r="469">
      <c r="A469" s="12"/>
      <c r="C469" s="14"/>
      <c r="E469" s="15">
        <v>44216.0</v>
      </c>
      <c r="F469" s="16">
        <v>0.099</v>
      </c>
      <c r="G469" s="16">
        <v>0.7616</v>
      </c>
      <c r="H469" s="16">
        <v>0.4406</v>
      </c>
      <c r="I469" s="16">
        <v>1.077</v>
      </c>
      <c r="J469" s="17">
        <v>44216.0</v>
      </c>
      <c r="K469" s="16">
        <v>0.7616</v>
      </c>
      <c r="N469" s="17">
        <v>44216.0</v>
      </c>
      <c r="O469" s="16">
        <v>1.077</v>
      </c>
      <c r="R469" s="17">
        <v>44216.0</v>
      </c>
      <c r="S469" s="16">
        <v>0.4406</v>
      </c>
    </row>
    <row r="470">
      <c r="A470" s="12"/>
      <c r="C470" s="14"/>
      <c r="E470" s="15">
        <v>44215.0</v>
      </c>
      <c r="F470" s="16">
        <v>0.101</v>
      </c>
      <c r="G470" s="16">
        <v>0.7732</v>
      </c>
      <c r="H470" s="16">
        <v>0.447</v>
      </c>
      <c r="I470" s="16">
        <v>1.092</v>
      </c>
      <c r="J470" s="17">
        <v>44215.0</v>
      </c>
      <c r="K470" s="16">
        <v>0.7732</v>
      </c>
      <c r="N470" s="17">
        <v>44215.0</v>
      </c>
      <c r="O470" s="16">
        <v>1.092</v>
      </c>
      <c r="R470" s="17">
        <v>44215.0</v>
      </c>
      <c r="S470" s="16">
        <v>0.447</v>
      </c>
    </row>
    <row r="471">
      <c r="A471" s="12"/>
      <c r="C471" s="14"/>
      <c r="E471" s="15">
        <v>44214.0</v>
      </c>
      <c r="F471" s="16">
        <v>0.1015</v>
      </c>
      <c r="G471" s="16">
        <v>0.7847</v>
      </c>
      <c r="H471" s="16">
        <v>0.4597</v>
      </c>
      <c r="I471" s="16">
        <v>1.1</v>
      </c>
      <c r="J471" s="17">
        <v>44214.0</v>
      </c>
      <c r="K471" s="16">
        <v>0.7847</v>
      </c>
      <c r="N471" s="17">
        <v>44214.0</v>
      </c>
      <c r="O471" s="16">
        <v>1.1</v>
      </c>
      <c r="R471" s="17">
        <v>44214.0</v>
      </c>
      <c r="S471" s="16">
        <v>0.4597</v>
      </c>
    </row>
    <row r="472">
      <c r="A472" s="12"/>
      <c r="C472" s="14"/>
      <c r="E472" s="15">
        <v>44211.0</v>
      </c>
      <c r="F472" s="16">
        <v>0.101</v>
      </c>
      <c r="G472" s="16">
        <v>0.7731</v>
      </c>
      <c r="H472" s="16">
        <v>0.4517</v>
      </c>
      <c r="I472" s="16">
        <v>1.087</v>
      </c>
      <c r="J472" s="17">
        <v>44211.0</v>
      </c>
      <c r="K472" s="16">
        <v>0.7731</v>
      </c>
      <c r="N472" s="17">
        <v>44211.0</v>
      </c>
      <c r="O472" s="16">
        <v>1.087</v>
      </c>
      <c r="R472" s="17">
        <v>44211.0</v>
      </c>
      <c r="S472" s="16">
        <v>0.4517</v>
      </c>
    </row>
    <row r="473">
      <c r="A473" s="12"/>
      <c r="C473" s="14"/>
      <c r="E473" s="15">
        <v>44210.0</v>
      </c>
      <c r="F473" s="16">
        <v>0.099</v>
      </c>
      <c r="G473" s="16">
        <v>0.8148</v>
      </c>
      <c r="H473" s="16">
        <v>0.4835</v>
      </c>
      <c r="I473" s="16">
        <v>1.129</v>
      </c>
      <c r="J473" s="17">
        <v>44210.0</v>
      </c>
      <c r="K473" s="16">
        <v>0.8148</v>
      </c>
      <c r="N473" s="17">
        <v>44210.0</v>
      </c>
      <c r="O473" s="16">
        <v>1.129</v>
      </c>
      <c r="R473" s="17">
        <v>44210.0</v>
      </c>
      <c r="S473" s="16">
        <v>0.4835</v>
      </c>
    </row>
    <row r="474">
      <c r="A474" s="12"/>
      <c r="C474" s="14"/>
      <c r="E474" s="15">
        <v>44209.0</v>
      </c>
      <c r="F474" s="16">
        <v>0.101</v>
      </c>
      <c r="G474" s="16">
        <v>0.7937</v>
      </c>
      <c r="H474" s="16">
        <v>0.4755</v>
      </c>
      <c r="I474" s="16">
        <v>1.092</v>
      </c>
      <c r="J474" s="17">
        <v>44209.0</v>
      </c>
      <c r="K474" s="16">
        <v>0.7937</v>
      </c>
      <c r="N474" s="17">
        <v>44209.0</v>
      </c>
      <c r="O474" s="16">
        <v>1.092</v>
      </c>
      <c r="R474" s="17">
        <v>44209.0</v>
      </c>
      <c r="S474" s="16">
        <v>0.4755</v>
      </c>
    </row>
    <row r="475">
      <c r="A475" s="12"/>
      <c r="C475" s="14"/>
      <c r="E475" s="15">
        <v>44208.0</v>
      </c>
      <c r="F475" s="16">
        <v>0.104</v>
      </c>
      <c r="G475" s="16">
        <v>0.8298</v>
      </c>
      <c r="H475" s="16">
        <v>0.4978</v>
      </c>
      <c r="I475" s="16">
        <v>1.129</v>
      </c>
      <c r="J475" s="17">
        <v>44208.0</v>
      </c>
      <c r="K475" s="16">
        <v>0.8298</v>
      </c>
      <c r="N475" s="17">
        <v>44208.0</v>
      </c>
      <c r="O475" s="16">
        <v>1.129</v>
      </c>
      <c r="R475" s="17">
        <v>44208.0</v>
      </c>
      <c r="S475" s="16">
        <v>0.4978</v>
      </c>
    </row>
    <row r="476">
      <c r="A476" s="12"/>
      <c r="C476" s="14"/>
      <c r="E476" s="15">
        <v>44207.0</v>
      </c>
      <c r="F476" s="16">
        <v>0.104</v>
      </c>
      <c r="G476" s="16">
        <v>0.8413</v>
      </c>
      <c r="H476" s="16">
        <v>0.5058</v>
      </c>
      <c r="I476" s="16">
        <v>1.144</v>
      </c>
      <c r="J476" s="17">
        <v>44207.0</v>
      </c>
      <c r="K476" s="16">
        <v>0.8413</v>
      </c>
      <c r="N476" s="17">
        <v>44207.0</v>
      </c>
      <c r="O476" s="16">
        <v>1.144</v>
      </c>
      <c r="R476" s="17">
        <v>44207.0</v>
      </c>
      <c r="S476" s="16">
        <v>0.5058</v>
      </c>
    </row>
    <row r="477">
      <c r="A477" s="12"/>
      <c r="C477" s="14"/>
      <c r="E477" s="15">
        <v>44206.0</v>
      </c>
      <c r="F477" s="16">
        <v>0.104</v>
      </c>
      <c r="G477" s="16">
        <v>0.8121</v>
      </c>
      <c r="H477" s="16">
        <v>0.4865</v>
      </c>
      <c r="I477" s="16">
        <v>1.119</v>
      </c>
      <c r="J477" s="17">
        <v>44206.0</v>
      </c>
      <c r="K477" s="16">
        <v>0.8121</v>
      </c>
      <c r="N477" s="17">
        <v>44206.0</v>
      </c>
      <c r="O477" s="16">
        <v>1.119</v>
      </c>
      <c r="R477" s="17">
        <v>44206.0</v>
      </c>
      <c r="S477" s="16">
        <v>0.4865</v>
      </c>
    </row>
    <row r="478">
      <c r="A478" s="12"/>
      <c r="C478" s="14"/>
      <c r="E478" s="15">
        <v>44204.0</v>
      </c>
      <c r="F478" s="16">
        <v>0.101</v>
      </c>
      <c r="G478" s="16">
        <v>0.8133</v>
      </c>
      <c r="H478" s="16">
        <v>0.4865</v>
      </c>
      <c r="I478" s="16">
        <v>1.119</v>
      </c>
      <c r="J478" s="18">
        <v>44204.0</v>
      </c>
      <c r="K478" s="16">
        <v>0.8133</v>
      </c>
      <c r="N478" s="18">
        <v>44204.0</v>
      </c>
      <c r="O478" s="16">
        <v>1.119</v>
      </c>
      <c r="R478" s="18">
        <v>44204.0</v>
      </c>
      <c r="S478" s="16">
        <v>0.4865</v>
      </c>
    </row>
    <row r="479">
      <c r="A479" s="12"/>
      <c r="C479" s="14"/>
      <c r="E479" s="15">
        <v>44203.0</v>
      </c>
      <c r="F479" s="16">
        <v>0.107</v>
      </c>
      <c r="G479" s="16">
        <v>0.7771</v>
      </c>
      <c r="H479" s="16">
        <v>0.4576</v>
      </c>
      <c r="I479" s="16">
        <v>1.081</v>
      </c>
      <c r="J479" s="18">
        <v>44203.0</v>
      </c>
      <c r="K479" s="16">
        <v>0.7771</v>
      </c>
      <c r="N479" s="18">
        <v>44203.0</v>
      </c>
      <c r="O479" s="16">
        <v>1.081</v>
      </c>
      <c r="R479" s="18">
        <v>44203.0</v>
      </c>
      <c r="S479" s="16">
        <v>0.4576</v>
      </c>
    </row>
    <row r="480">
      <c r="A480" s="12"/>
      <c r="C480" s="14"/>
      <c r="E480" s="15">
        <v>44202.0</v>
      </c>
      <c r="F480" s="16">
        <v>0.109</v>
      </c>
      <c r="G480" s="16">
        <v>0.7366</v>
      </c>
      <c r="H480" s="16">
        <v>0.4274</v>
      </c>
      <c r="I480" s="16">
        <v>1.039</v>
      </c>
      <c r="J480" s="18">
        <v>44202.0</v>
      </c>
      <c r="K480" s="16">
        <v>0.7366</v>
      </c>
      <c r="N480" s="18">
        <v>44202.0</v>
      </c>
      <c r="O480" s="16">
        <v>1.039</v>
      </c>
      <c r="R480" s="18">
        <v>44202.0</v>
      </c>
      <c r="S480" s="16">
        <v>0.4274</v>
      </c>
    </row>
    <row r="481">
      <c r="A481" s="12"/>
      <c r="C481" s="14"/>
      <c r="E481" s="15">
        <v>44201.0</v>
      </c>
      <c r="F481" s="16">
        <v>0.101</v>
      </c>
      <c r="G481" s="16">
        <v>0.6674</v>
      </c>
      <c r="H481" s="16">
        <v>0.3766</v>
      </c>
      <c r="I481" s="16">
        <v>0.955</v>
      </c>
      <c r="J481" s="18">
        <v>44201.0</v>
      </c>
      <c r="K481" s="16">
        <v>0.6674</v>
      </c>
      <c r="N481" s="18">
        <v>44201.0</v>
      </c>
      <c r="O481" s="16">
        <v>0.955</v>
      </c>
      <c r="R481" s="18">
        <v>44201.0</v>
      </c>
      <c r="S481" s="16">
        <v>0.3766</v>
      </c>
    </row>
    <row r="482">
      <c r="A482" s="12"/>
      <c r="C482" s="14"/>
      <c r="E482" s="15">
        <v>44200.0</v>
      </c>
      <c r="F482" s="16">
        <v>0.104</v>
      </c>
      <c r="G482" s="16">
        <v>0.6364</v>
      </c>
      <c r="H482" s="16">
        <v>0.3528</v>
      </c>
      <c r="I482" s="16">
        <v>0.918</v>
      </c>
      <c r="J482" s="18">
        <v>44200.0</v>
      </c>
      <c r="K482" s="16">
        <v>0.6364</v>
      </c>
      <c r="N482" s="18">
        <v>44200.0</v>
      </c>
      <c r="O482" s="16">
        <v>0.918</v>
      </c>
      <c r="R482" s="18">
        <v>44200.0</v>
      </c>
      <c r="S482" s="16">
        <v>0.3528</v>
      </c>
    </row>
    <row r="483">
      <c r="A483" s="12"/>
      <c r="C483" s="14"/>
      <c r="E483" s="15">
        <v>44199.0</v>
      </c>
      <c r="F483" s="16">
        <v>0.1116</v>
      </c>
      <c r="G483" s="16">
        <v>0.6571</v>
      </c>
      <c r="H483" s="16">
        <v>0.3687</v>
      </c>
      <c r="I483" s="16">
        <v>0.93</v>
      </c>
      <c r="J483" s="18">
        <v>44199.0</v>
      </c>
      <c r="K483" s="16">
        <v>0.6571</v>
      </c>
      <c r="N483" s="18">
        <v>44199.0</v>
      </c>
      <c r="O483" s="16">
        <v>0.93</v>
      </c>
      <c r="R483" s="18">
        <v>44199.0</v>
      </c>
      <c r="S483" s="16">
        <v>0.3687</v>
      </c>
    </row>
    <row r="484">
      <c r="A484" s="12"/>
      <c r="C484" s="14"/>
      <c r="E484" s="15">
        <v>44196.0</v>
      </c>
      <c r="F484" s="16">
        <v>0.112</v>
      </c>
      <c r="G484" s="16">
        <v>0.6479</v>
      </c>
      <c r="H484" s="16">
        <v>0.3608</v>
      </c>
      <c r="I484" s="16">
        <v>0.916</v>
      </c>
      <c r="J484" s="17">
        <v>44196.0</v>
      </c>
      <c r="K484" s="16">
        <v>0.6479</v>
      </c>
      <c r="N484" s="17">
        <v>44196.0</v>
      </c>
      <c r="O484" s="16">
        <v>0.916</v>
      </c>
      <c r="R484" s="17">
        <v>44196.0</v>
      </c>
      <c r="S484" s="16">
        <v>0.3608</v>
      </c>
    </row>
    <row r="485">
      <c r="A485" s="12"/>
      <c r="C485" s="14"/>
      <c r="E485" s="15">
        <v>44195.0</v>
      </c>
      <c r="F485" s="16">
        <v>0.112</v>
      </c>
      <c r="G485" s="16">
        <v>0.6559</v>
      </c>
      <c r="H485" s="16">
        <v>0.3703</v>
      </c>
      <c r="I485" s="16">
        <v>0.926</v>
      </c>
      <c r="J485" s="17">
        <v>44195.0</v>
      </c>
      <c r="K485" s="16">
        <v>0.6559</v>
      </c>
      <c r="N485" s="17">
        <v>44195.0</v>
      </c>
      <c r="O485" s="16">
        <v>0.926</v>
      </c>
      <c r="R485" s="17">
        <v>44195.0</v>
      </c>
      <c r="S485" s="16">
        <v>0.3703</v>
      </c>
    </row>
    <row r="486">
      <c r="A486" s="12"/>
      <c r="C486" s="14"/>
      <c r="E486" s="15">
        <v>44194.0</v>
      </c>
      <c r="F486" s="16">
        <v>0.107</v>
      </c>
      <c r="G486" s="16">
        <v>0.6481</v>
      </c>
      <c r="H486" s="16">
        <v>0.3813</v>
      </c>
      <c r="I486" s="16">
        <v>0.94</v>
      </c>
      <c r="J486" s="17">
        <v>44194.0</v>
      </c>
      <c r="K486" s="16">
        <v>0.6481</v>
      </c>
      <c r="N486" s="17">
        <v>44194.0</v>
      </c>
      <c r="O486" s="16">
        <v>0.94</v>
      </c>
      <c r="R486" s="17">
        <v>44194.0</v>
      </c>
      <c r="S486" s="16">
        <v>0.3813</v>
      </c>
    </row>
    <row r="487">
      <c r="A487" s="12"/>
      <c r="C487" s="14"/>
      <c r="E487" s="15">
        <v>44193.0</v>
      </c>
      <c r="F487" s="16">
        <v>0.104</v>
      </c>
      <c r="G487" s="16">
        <v>0.6389</v>
      </c>
      <c r="H487" s="16">
        <v>0.3574</v>
      </c>
      <c r="I487" s="16">
        <v>0.923</v>
      </c>
      <c r="J487" s="17">
        <v>44193.0</v>
      </c>
      <c r="K487" s="16">
        <v>0.6389</v>
      </c>
      <c r="N487" s="17">
        <v>44193.0</v>
      </c>
      <c r="O487" s="16">
        <v>0.923</v>
      </c>
      <c r="R487" s="17">
        <v>44193.0</v>
      </c>
      <c r="S487" s="16">
        <v>0.3574</v>
      </c>
    </row>
    <row r="488">
      <c r="A488" s="12"/>
      <c r="C488" s="14"/>
      <c r="E488" s="15">
        <v>44192.0</v>
      </c>
      <c r="F488" s="16">
        <v>0.0964</v>
      </c>
      <c r="G488" s="16">
        <v>0.6562</v>
      </c>
      <c r="H488" s="16">
        <v>0.3718</v>
      </c>
      <c r="I488" s="16">
        <v>0.938</v>
      </c>
      <c r="J488" s="17">
        <v>44192.0</v>
      </c>
      <c r="K488" s="16">
        <v>0.6562</v>
      </c>
      <c r="N488" s="17">
        <v>44192.0</v>
      </c>
      <c r="O488" s="16">
        <v>0.938</v>
      </c>
      <c r="R488" s="17">
        <v>44192.0</v>
      </c>
      <c r="S488" s="16">
        <v>0.3718</v>
      </c>
    </row>
    <row r="489">
      <c r="A489" s="12"/>
      <c r="C489" s="14"/>
      <c r="E489" s="15">
        <v>44189.0</v>
      </c>
      <c r="F489" s="16">
        <v>0.096</v>
      </c>
      <c r="G489" s="16">
        <v>0.6469</v>
      </c>
      <c r="H489" s="16">
        <v>0.3638</v>
      </c>
      <c r="I489" s="16">
        <v>0.926</v>
      </c>
      <c r="J489" s="17">
        <v>44189.0</v>
      </c>
      <c r="K489" s="16">
        <v>0.6469</v>
      </c>
      <c r="N489" s="17">
        <v>44189.0</v>
      </c>
      <c r="O489" s="16">
        <v>0.926</v>
      </c>
      <c r="R489" s="17">
        <v>44189.0</v>
      </c>
      <c r="S489" s="16">
        <v>0.3638</v>
      </c>
    </row>
    <row r="490">
      <c r="A490" s="12"/>
      <c r="C490" s="14"/>
      <c r="E490" s="15">
        <v>44188.0</v>
      </c>
      <c r="F490" s="16">
        <v>0.091</v>
      </c>
      <c r="G490" s="16">
        <v>0.6573</v>
      </c>
      <c r="H490" s="16">
        <v>0.3718</v>
      </c>
      <c r="I490" s="16">
        <v>0.945</v>
      </c>
      <c r="J490" s="17">
        <v>44188.0</v>
      </c>
      <c r="K490" s="16">
        <v>0.6573</v>
      </c>
      <c r="N490" s="17">
        <v>44188.0</v>
      </c>
      <c r="O490" s="16">
        <v>0.945</v>
      </c>
      <c r="R490" s="17">
        <v>44188.0</v>
      </c>
      <c r="S490" s="16">
        <v>0.3718</v>
      </c>
    </row>
    <row r="491">
      <c r="A491" s="12"/>
      <c r="C491" s="14"/>
      <c r="E491" s="15">
        <v>44187.0</v>
      </c>
      <c r="F491" s="16">
        <v>0.089</v>
      </c>
      <c r="G491" s="16">
        <v>0.64</v>
      </c>
      <c r="H491" s="16">
        <v>0.3654</v>
      </c>
      <c r="I491" s="16">
        <v>0.921</v>
      </c>
      <c r="J491" s="17">
        <v>44187.0</v>
      </c>
      <c r="K491" s="16">
        <v>0.64</v>
      </c>
      <c r="N491" s="17">
        <v>44187.0</v>
      </c>
      <c r="O491" s="16">
        <v>0.921</v>
      </c>
      <c r="R491" s="17">
        <v>44187.0</v>
      </c>
      <c r="S491" s="16">
        <v>0.3654</v>
      </c>
    </row>
    <row r="492">
      <c r="A492" s="12"/>
      <c r="C492" s="14"/>
      <c r="E492" s="15">
        <v>44186.0</v>
      </c>
      <c r="F492" s="16">
        <v>0.091</v>
      </c>
      <c r="G492" s="16">
        <v>0.6585</v>
      </c>
      <c r="H492" s="16">
        <v>0.3814</v>
      </c>
      <c r="I492" s="16">
        <v>0.938</v>
      </c>
      <c r="J492" s="17">
        <v>44186.0</v>
      </c>
      <c r="K492" s="16">
        <v>0.6585</v>
      </c>
      <c r="N492" s="17">
        <v>44186.0</v>
      </c>
      <c r="O492" s="16">
        <v>0.938</v>
      </c>
      <c r="R492" s="17">
        <v>44186.0</v>
      </c>
      <c r="S492" s="16">
        <v>0.3814</v>
      </c>
    </row>
    <row r="493">
      <c r="A493" s="12"/>
      <c r="C493" s="14"/>
      <c r="E493" s="15">
        <v>44185.0</v>
      </c>
      <c r="F493" s="16">
        <v>0.0913</v>
      </c>
      <c r="G493" s="16">
        <v>0.6527</v>
      </c>
      <c r="H493" s="16">
        <v>0.375</v>
      </c>
      <c r="I493" s="16">
        <v>0.938</v>
      </c>
      <c r="J493" s="17">
        <v>44185.0</v>
      </c>
      <c r="K493" s="16">
        <v>0.6527</v>
      </c>
      <c r="N493" s="17">
        <v>44185.0</v>
      </c>
      <c r="O493" s="16">
        <v>0.938</v>
      </c>
      <c r="R493" s="17">
        <v>44185.0</v>
      </c>
      <c r="S493" s="16">
        <v>0.375</v>
      </c>
    </row>
    <row r="494">
      <c r="A494" s="12"/>
      <c r="C494" s="14"/>
      <c r="E494" s="15">
        <v>44183.0</v>
      </c>
      <c r="F494" s="16">
        <v>0.091</v>
      </c>
      <c r="G494" s="16">
        <v>0.6596</v>
      </c>
      <c r="H494" s="16">
        <v>0.3814</v>
      </c>
      <c r="I494" s="16">
        <v>0.945</v>
      </c>
      <c r="J494" s="17">
        <v>44183.0</v>
      </c>
      <c r="K494" s="16">
        <v>0.6596</v>
      </c>
      <c r="N494" s="17">
        <v>44183.0</v>
      </c>
      <c r="O494" s="16">
        <v>0.945</v>
      </c>
      <c r="R494" s="17">
        <v>44183.0</v>
      </c>
      <c r="S494" s="16">
        <v>0.3814</v>
      </c>
    </row>
    <row r="495">
      <c r="A495" s="12"/>
      <c r="C495" s="14"/>
      <c r="E495" s="15">
        <v>44182.0</v>
      </c>
      <c r="F495" s="16">
        <v>0.094</v>
      </c>
      <c r="G495" s="16">
        <v>0.6549</v>
      </c>
      <c r="H495" s="16">
        <v>0.3782</v>
      </c>
      <c r="I495" s="16">
        <v>0.935</v>
      </c>
      <c r="J495" s="17">
        <v>44182.0</v>
      </c>
      <c r="K495" s="16">
        <v>0.6549</v>
      </c>
      <c r="N495" s="17">
        <v>44182.0</v>
      </c>
      <c r="O495" s="16">
        <v>0.935</v>
      </c>
      <c r="R495" s="17">
        <v>44182.0</v>
      </c>
      <c r="S495" s="16">
        <v>0.3782</v>
      </c>
    </row>
    <row r="496">
      <c r="A496" s="12"/>
      <c r="C496" s="14"/>
      <c r="E496" s="15">
        <v>44181.0</v>
      </c>
      <c r="F496" s="16">
        <v>0.089</v>
      </c>
      <c r="G496" s="16">
        <v>0.6434</v>
      </c>
      <c r="H496" s="16">
        <v>0.3686</v>
      </c>
      <c r="I496" s="16">
        <v>0.92</v>
      </c>
      <c r="J496" s="17">
        <v>44181.0</v>
      </c>
      <c r="K496" s="16">
        <v>0.6434</v>
      </c>
      <c r="N496" s="17">
        <v>44181.0</v>
      </c>
      <c r="O496" s="16">
        <v>0.92</v>
      </c>
      <c r="R496" s="17">
        <v>44181.0</v>
      </c>
      <c r="S496" s="16">
        <v>0.3686</v>
      </c>
    </row>
    <row r="497">
      <c r="A497" s="12"/>
      <c r="C497" s="14"/>
      <c r="E497" s="15">
        <v>44180.0</v>
      </c>
      <c r="F497" s="16">
        <v>0.091</v>
      </c>
      <c r="G497" s="16">
        <v>0.6388</v>
      </c>
      <c r="H497" s="16">
        <v>0.367</v>
      </c>
      <c r="I497" s="16">
        <v>0.911</v>
      </c>
      <c r="J497" s="17">
        <v>44180.0</v>
      </c>
      <c r="K497" s="16">
        <v>0.6388</v>
      </c>
      <c r="N497" s="17">
        <v>44180.0</v>
      </c>
      <c r="O497" s="16">
        <v>0.911</v>
      </c>
      <c r="R497" s="17">
        <v>44180.0</v>
      </c>
      <c r="S497" s="16">
        <v>0.367</v>
      </c>
    </row>
    <row r="498">
      <c r="A498" s="12"/>
      <c r="C498" s="14"/>
      <c r="E498" s="15">
        <v>44179.0</v>
      </c>
      <c r="F498" s="16">
        <v>0.089</v>
      </c>
      <c r="G498" s="16">
        <v>0.6296</v>
      </c>
      <c r="H498" s="16">
        <v>0.3623</v>
      </c>
      <c r="I498" s="16">
        <v>0.898</v>
      </c>
      <c r="J498" s="17">
        <v>44179.0</v>
      </c>
      <c r="K498" s="16">
        <v>0.6296</v>
      </c>
      <c r="N498" s="17">
        <v>44179.0</v>
      </c>
      <c r="O498" s="16">
        <v>0.898</v>
      </c>
      <c r="R498" s="17">
        <v>44179.0</v>
      </c>
      <c r="S498" s="16">
        <v>0.3623</v>
      </c>
    </row>
    <row r="499">
      <c r="A499" s="12"/>
      <c r="C499" s="14"/>
      <c r="E499" s="15">
        <v>44176.0</v>
      </c>
      <c r="F499" s="16">
        <v>0.086</v>
      </c>
      <c r="G499" s="16">
        <v>0.6388</v>
      </c>
      <c r="H499" s="16">
        <v>0.3702</v>
      </c>
      <c r="I499" s="16">
        <v>0.91</v>
      </c>
      <c r="J499" s="17">
        <v>44178.0</v>
      </c>
      <c r="K499" s="16">
        <v>0.6388</v>
      </c>
      <c r="N499" s="17">
        <v>44178.0</v>
      </c>
      <c r="O499" s="16">
        <v>0.91</v>
      </c>
      <c r="R499" s="17">
        <v>44178.0</v>
      </c>
      <c r="S499" s="16">
        <v>0.3702</v>
      </c>
    </row>
    <row r="500">
      <c r="A500" s="12"/>
      <c r="C500" s="14"/>
      <c r="E500" s="15">
        <v>44175.0</v>
      </c>
      <c r="F500" s="16">
        <v>0.099</v>
      </c>
      <c r="G500" s="16">
        <v>0.6273</v>
      </c>
      <c r="H500" s="16">
        <v>0.3639</v>
      </c>
      <c r="I500" s="16">
        <v>0.896</v>
      </c>
      <c r="J500" s="17">
        <v>44176.0</v>
      </c>
      <c r="K500" s="16">
        <v>0.6273</v>
      </c>
      <c r="N500" s="17">
        <v>44176.0</v>
      </c>
      <c r="O500" s="16">
        <v>0.896</v>
      </c>
      <c r="R500" s="17">
        <v>44176.0</v>
      </c>
      <c r="S500" s="16">
        <v>0.3639</v>
      </c>
    </row>
    <row r="501">
      <c r="A501" s="12"/>
      <c r="C501" s="14"/>
      <c r="E501" s="15">
        <v>44174.0</v>
      </c>
      <c r="F501" s="16">
        <v>0.101</v>
      </c>
      <c r="G501" s="16">
        <v>0.648</v>
      </c>
      <c r="H501" s="16">
        <v>0.3845</v>
      </c>
      <c r="I501" s="16">
        <v>0.906</v>
      </c>
      <c r="J501" s="17">
        <v>44175.0</v>
      </c>
      <c r="K501" s="16">
        <v>0.648</v>
      </c>
      <c r="N501" s="17">
        <v>44175.0</v>
      </c>
      <c r="O501" s="16">
        <v>0.906</v>
      </c>
      <c r="R501" s="17">
        <v>44175.0</v>
      </c>
      <c r="S501" s="16">
        <v>0.3845</v>
      </c>
    </row>
    <row r="502">
      <c r="A502" s="12"/>
      <c r="C502" s="14"/>
      <c r="E502" s="15">
        <v>44173.0</v>
      </c>
      <c r="F502" s="16">
        <v>0.107</v>
      </c>
      <c r="G502" s="16">
        <v>0.6744</v>
      </c>
      <c r="H502" s="16">
        <v>0.4068</v>
      </c>
      <c r="I502" s="16">
        <v>0.938</v>
      </c>
      <c r="J502" s="18">
        <v>44174.0</v>
      </c>
      <c r="K502" s="16">
        <v>0.6744</v>
      </c>
      <c r="N502" s="18">
        <v>44174.0</v>
      </c>
      <c r="O502" s="16">
        <v>0.938</v>
      </c>
      <c r="R502" s="18">
        <v>44174.0</v>
      </c>
      <c r="S502" s="16">
        <v>0.4068</v>
      </c>
    </row>
    <row r="503">
      <c r="A503" s="12"/>
      <c r="C503" s="14"/>
      <c r="E503" s="15">
        <v>44172.0</v>
      </c>
      <c r="F503" s="16">
        <v>0.104</v>
      </c>
      <c r="G503" s="16">
        <v>0.6617</v>
      </c>
      <c r="H503" s="16">
        <v>0.394</v>
      </c>
      <c r="I503" s="16">
        <v>0.921</v>
      </c>
      <c r="J503" s="18">
        <v>44173.0</v>
      </c>
      <c r="K503" s="16">
        <v>0.6617</v>
      </c>
      <c r="N503" s="18">
        <v>44173.0</v>
      </c>
      <c r="O503" s="16">
        <v>0.921</v>
      </c>
      <c r="R503" s="18">
        <v>44173.0</v>
      </c>
      <c r="S503" s="16">
        <v>0.394</v>
      </c>
    </row>
    <row r="504">
      <c r="A504" s="12"/>
      <c r="C504" s="14"/>
      <c r="E504" s="15">
        <v>44169.0</v>
      </c>
      <c r="F504" s="16">
        <v>0.104</v>
      </c>
      <c r="G504" s="16">
        <v>0.6629</v>
      </c>
      <c r="H504" s="16">
        <v>0.3909</v>
      </c>
      <c r="I504" s="16">
        <v>0.928</v>
      </c>
      <c r="J504" s="18">
        <v>44172.0</v>
      </c>
      <c r="K504" s="16">
        <v>0.6629</v>
      </c>
      <c r="N504" s="18">
        <v>44172.0</v>
      </c>
      <c r="O504" s="16">
        <v>0.928</v>
      </c>
      <c r="R504" s="18">
        <v>44172.0</v>
      </c>
      <c r="S504" s="16">
        <v>0.3909</v>
      </c>
    </row>
    <row r="505">
      <c r="A505" s="12"/>
      <c r="C505" s="14"/>
      <c r="E505" s="15">
        <v>44168.0</v>
      </c>
      <c r="F505" s="16">
        <v>0.107</v>
      </c>
      <c r="G505" s="16">
        <v>0.7054</v>
      </c>
      <c r="H505" s="16">
        <v>0.4226</v>
      </c>
      <c r="I505" s="16">
        <v>0.973</v>
      </c>
      <c r="J505" s="18">
        <v>44169.0</v>
      </c>
      <c r="K505" s="16">
        <v>0.7054</v>
      </c>
      <c r="N505" s="18">
        <v>44169.0</v>
      </c>
      <c r="O505" s="16">
        <v>0.973</v>
      </c>
      <c r="R505" s="18">
        <v>44169.0</v>
      </c>
      <c r="S505" s="16">
        <v>0.4226</v>
      </c>
    </row>
    <row r="506">
      <c r="A506" s="12"/>
      <c r="C506" s="14"/>
      <c r="E506" s="15">
        <v>44167.0</v>
      </c>
      <c r="F506" s="16">
        <v>0.112</v>
      </c>
      <c r="G506" s="16">
        <v>0.6617</v>
      </c>
      <c r="H506" s="16">
        <v>0.3956</v>
      </c>
      <c r="I506" s="16">
        <v>0.911</v>
      </c>
      <c r="J506" s="18">
        <v>44168.0</v>
      </c>
      <c r="K506" s="16">
        <v>0.6617</v>
      </c>
      <c r="N506" s="18">
        <v>44168.0</v>
      </c>
      <c r="O506" s="16">
        <v>0.911</v>
      </c>
      <c r="R506" s="18">
        <v>44168.0</v>
      </c>
      <c r="S506" s="16">
        <v>0.3956</v>
      </c>
    </row>
    <row r="507">
      <c r="A507" s="12"/>
      <c r="C507" s="14"/>
      <c r="E507" s="15">
        <v>44166.0</v>
      </c>
      <c r="F507" s="16">
        <v>0.107</v>
      </c>
      <c r="G507" s="16">
        <v>0.6892</v>
      </c>
      <c r="H507" s="16">
        <v>0.4162</v>
      </c>
      <c r="I507" s="16">
        <v>0.938</v>
      </c>
      <c r="J507" s="18">
        <v>44167.0</v>
      </c>
      <c r="K507" s="16">
        <v>0.6892</v>
      </c>
      <c r="N507" s="18">
        <v>44167.0</v>
      </c>
      <c r="O507" s="16">
        <v>0.938</v>
      </c>
      <c r="R507" s="18">
        <v>44167.0</v>
      </c>
      <c r="S507" s="16">
        <v>0.4162</v>
      </c>
    </row>
    <row r="508">
      <c r="A508" s="12"/>
      <c r="C508" s="14"/>
      <c r="E508" s="15">
        <v>44165.0</v>
      </c>
      <c r="F508" s="16">
        <v>0.107</v>
      </c>
      <c r="G508" s="16">
        <v>0.6869</v>
      </c>
      <c r="H508" s="16">
        <v>0.4193</v>
      </c>
      <c r="I508" s="16">
        <v>0.929</v>
      </c>
      <c r="J508" s="18">
        <v>44166.0</v>
      </c>
      <c r="K508" s="16">
        <v>0.6869</v>
      </c>
      <c r="N508" s="18">
        <v>44166.0</v>
      </c>
      <c r="O508" s="16">
        <v>0.929</v>
      </c>
      <c r="R508" s="18">
        <v>44166.0</v>
      </c>
      <c r="S508" s="16">
        <v>0.4193</v>
      </c>
    </row>
    <row r="509">
      <c r="A509" s="12"/>
      <c r="C509" s="14"/>
      <c r="E509" s="15">
        <v>44162.0</v>
      </c>
      <c r="F509" s="16">
        <v>0.107</v>
      </c>
      <c r="G509" s="16">
        <v>0.617</v>
      </c>
      <c r="H509" s="16">
        <v>0.3639</v>
      </c>
      <c r="I509" s="16">
        <v>0.842</v>
      </c>
      <c r="J509" s="17">
        <v>44165.0</v>
      </c>
      <c r="K509" s="16">
        <v>0.617</v>
      </c>
      <c r="N509" s="17">
        <v>44165.0</v>
      </c>
      <c r="O509" s="16">
        <v>0.842</v>
      </c>
      <c r="R509" s="17">
        <v>44165.0</v>
      </c>
      <c r="S509" s="16">
        <v>0.3639</v>
      </c>
    </row>
    <row r="510">
      <c r="A510" s="12"/>
      <c r="C510" s="14"/>
      <c r="E510" s="15">
        <v>44161.0</v>
      </c>
      <c r="F510" s="16">
        <v>0.1065</v>
      </c>
      <c r="G510" s="16">
        <v>0.6181</v>
      </c>
      <c r="H510" s="16">
        <v>0.3703</v>
      </c>
      <c r="I510" s="16">
        <v>0.844</v>
      </c>
      <c r="J510" s="17">
        <v>44164.0</v>
      </c>
      <c r="K510" s="16">
        <v>0.6181</v>
      </c>
      <c r="N510" s="17">
        <v>44164.0</v>
      </c>
      <c r="O510" s="16">
        <v>0.844</v>
      </c>
      <c r="R510" s="17">
        <v>44164.0</v>
      </c>
      <c r="S510" s="16">
        <v>0.3703</v>
      </c>
    </row>
    <row r="511">
      <c r="A511" s="12"/>
      <c r="C511" s="14"/>
      <c r="E511" s="15">
        <v>44160.0</v>
      </c>
      <c r="F511" s="16">
        <v>0.107</v>
      </c>
      <c r="G511" s="16">
        <v>0.6136</v>
      </c>
      <c r="H511" s="16">
        <v>0.3687</v>
      </c>
      <c r="I511" s="16">
        <v>0.842</v>
      </c>
      <c r="J511" s="17">
        <v>44162.0</v>
      </c>
      <c r="K511" s="16">
        <v>0.6136</v>
      </c>
      <c r="N511" s="17">
        <v>44162.0</v>
      </c>
      <c r="O511" s="16">
        <v>0.842</v>
      </c>
      <c r="R511" s="17">
        <v>44162.0</v>
      </c>
      <c r="S511" s="16">
        <v>0.3687</v>
      </c>
    </row>
    <row r="512">
      <c r="A512" s="12"/>
      <c r="C512" s="14"/>
      <c r="E512" s="15">
        <v>44159.0</v>
      </c>
      <c r="F512" s="16">
        <v>0.107</v>
      </c>
      <c r="G512" s="16">
        <v>0.6296</v>
      </c>
      <c r="H512" s="16">
        <v>0.3797</v>
      </c>
      <c r="I512" s="16">
        <v>0.859</v>
      </c>
      <c r="J512" s="17">
        <v>44161.0</v>
      </c>
      <c r="K512" s="16">
        <v>0.6296</v>
      </c>
      <c r="N512" s="17">
        <v>44161.0</v>
      </c>
      <c r="O512" s="16">
        <v>0.859</v>
      </c>
      <c r="R512" s="17">
        <v>44161.0</v>
      </c>
      <c r="S512" s="16">
        <v>0.3797</v>
      </c>
    </row>
    <row r="513">
      <c r="A513" s="12"/>
      <c r="C513" s="14"/>
      <c r="E513" s="15">
        <v>44158.0</v>
      </c>
      <c r="F513" s="16">
        <v>0.104</v>
      </c>
      <c r="G513" s="16">
        <v>0.6479</v>
      </c>
      <c r="H513" s="16">
        <v>0.3924</v>
      </c>
      <c r="I513" s="16">
        <v>0.882</v>
      </c>
      <c r="J513" s="17">
        <v>44160.0</v>
      </c>
      <c r="K513" s="16">
        <v>0.6479</v>
      </c>
      <c r="N513" s="17">
        <v>44160.0</v>
      </c>
      <c r="O513" s="16">
        <v>0.882</v>
      </c>
      <c r="R513" s="17">
        <v>44160.0</v>
      </c>
      <c r="S513" s="16">
        <v>0.3924</v>
      </c>
    </row>
    <row r="514">
      <c r="A514" s="12"/>
      <c r="C514" s="14"/>
      <c r="E514" s="15">
        <v>44157.0</v>
      </c>
      <c r="F514" s="16">
        <v>0.104</v>
      </c>
      <c r="G514" s="16">
        <v>0.6478</v>
      </c>
      <c r="H514" s="16">
        <v>0.4003</v>
      </c>
      <c r="I514" s="16">
        <v>0.885</v>
      </c>
      <c r="J514" s="17">
        <v>44159.0</v>
      </c>
      <c r="K514" s="16">
        <v>0.6478</v>
      </c>
      <c r="N514" s="17">
        <v>44159.0</v>
      </c>
      <c r="O514" s="16">
        <v>0.885</v>
      </c>
      <c r="R514" s="17">
        <v>44159.0</v>
      </c>
      <c r="S514" s="16">
        <v>0.4003</v>
      </c>
    </row>
    <row r="515">
      <c r="A515" s="12"/>
      <c r="C515" s="14"/>
      <c r="E515" s="15">
        <v>44155.0</v>
      </c>
      <c r="F515" s="16">
        <v>0.101</v>
      </c>
      <c r="G515" s="16">
        <v>0.6315</v>
      </c>
      <c r="H515" s="16">
        <v>0.3876</v>
      </c>
      <c r="I515" s="16">
        <v>0.859</v>
      </c>
      <c r="J515" s="17">
        <v>44158.0</v>
      </c>
      <c r="K515" s="16">
        <v>0.6315</v>
      </c>
      <c r="N515" s="17">
        <v>44158.0</v>
      </c>
      <c r="O515" s="16">
        <v>0.859</v>
      </c>
      <c r="R515" s="17">
        <v>44158.0</v>
      </c>
      <c r="S515" s="16">
        <v>0.3876</v>
      </c>
    </row>
    <row r="516">
      <c r="A516" s="12"/>
      <c r="C516" s="14"/>
      <c r="E516" s="15">
        <v>44154.0</v>
      </c>
      <c r="F516" s="16">
        <v>0.104</v>
      </c>
      <c r="G516" s="16">
        <v>0.606</v>
      </c>
      <c r="H516" s="16">
        <v>0.3731</v>
      </c>
      <c r="I516" s="16">
        <v>0.824</v>
      </c>
      <c r="J516" s="17">
        <v>44157.0</v>
      </c>
      <c r="K516" s="16">
        <v>0.606</v>
      </c>
      <c r="N516" s="17">
        <v>44157.0</v>
      </c>
      <c r="O516" s="16">
        <v>0.824</v>
      </c>
      <c r="R516" s="17">
        <v>44157.0</v>
      </c>
      <c r="S516" s="16">
        <v>0.3731</v>
      </c>
    </row>
    <row r="517">
      <c r="A517" s="12"/>
      <c r="C517" s="14"/>
      <c r="E517" s="15">
        <v>44153.0</v>
      </c>
      <c r="F517" s="16">
        <v>0.109</v>
      </c>
      <c r="G517" s="16">
        <v>0.606</v>
      </c>
      <c r="H517" s="16">
        <v>0.3731</v>
      </c>
      <c r="I517" s="16">
        <v>0.824</v>
      </c>
      <c r="J517" s="17">
        <v>44155.0</v>
      </c>
      <c r="K517" s="16">
        <v>0.606</v>
      </c>
      <c r="N517" s="17">
        <v>44155.0</v>
      </c>
      <c r="O517" s="16">
        <v>0.824</v>
      </c>
      <c r="R517" s="17">
        <v>44155.0</v>
      </c>
      <c r="S517" s="16">
        <v>0.3731</v>
      </c>
    </row>
    <row r="518">
      <c r="A518" s="12"/>
      <c r="C518" s="14"/>
      <c r="E518" s="15">
        <v>44152.0</v>
      </c>
      <c r="F518" s="16">
        <v>0.112</v>
      </c>
      <c r="G518" s="16">
        <v>0.6151</v>
      </c>
      <c r="H518" s="16">
        <v>0.3809</v>
      </c>
      <c r="I518" s="16">
        <v>0.842</v>
      </c>
      <c r="J518" s="17">
        <v>44154.0</v>
      </c>
      <c r="K518" s="16">
        <v>0.6151</v>
      </c>
      <c r="N518" s="17">
        <v>44154.0</v>
      </c>
      <c r="O518" s="16">
        <v>0.842</v>
      </c>
      <c r="R518" s="17">
        <v>44154.0</v>
      </c>
      <c r="S518" s="16">
        <v>0.3809</v>
      </c>
    </row>
    <row r="519">
      <c r="A519" s="12"/>
      <c r="C519" s="14"/>
      <c r="E519" s="15">
        <v>44151.0</v>
      </c>
      <c r="F519" s="16">
        <v>0.117</v>
      </c>
      <c r="G519" s="16">
        <v>0.6359</v>
      </c>
      <c r="H519" s="16">
        <v>0.3952</v>
      </c>
      <c r="I519" s="16">
        <v>0.87</v>
      </c>
      <c r="J519" s="17">
        <v>44153.0</v>
      </c>
      <c r="K519" s="16">
        <v>0.6359</v>
      </c>
      <c r="N519" s="17">
        <v>44153.0</v>
      </c>
      <c r="O519" s="16">
        <v>0.87</v>
      </c>
      <c r="R519" s="17">
        <v>44153.0</v>
      </c>
      <c r="S519" s="16">
        <v>0.3952</v>
      </c>
    </row>
    <row r="520">
      <c r="A520" s="12"/>
      <c r="C520" s="14"/>
      <c r="E520" s="15">
        <v>44150.0</v>
      </c>
      <c r="F520" s="16">
        <v>0.1243</v>
      </c>
      <c r="G520" s="16">
        <v>0.6231</v>
      </c>
      <c r="H520" s="16">
        <v>0.3808</v>
      </c>
      <c r="I520" s="16">
        <v>0.862</v>
      </c>
      <c r="J520" s="17">
        <v>44152.0</v>
      </c>
      <c r="K520" s="16">
        <v>0.6231</v>
      </c>
      <c r="N520" s="17">
        <v>44152.0</v>
      </c>
      <c r="O520" s="16">
        <v>0.862</v>
      </c>
      <c r="R520" s="17">
        <v>44152.0</v>
      </c>
      <c r="S520" s="16">
        <v>0.3808</v>
      </c>
    </row>
    <row r="521">
      <c r="A521" s="12"/>
      <c r="C521" s="14"/>
      <c r="E521" s="15">
        <v>44148.0</v>
      </c>
      <c r="F521" s="16">
        <v>0.122</v>
      </c>
      <c r="G521" s="16">
        <v>0.6612</v>
      </c>
      <c r="H521" s="16">
        <v>0.4079</v>
      </c>
      <c r="I521" s="16">
        <v>0.911</v>
      </c>
      <c r="J521" s="17">
        <v>44151.0</v>
      </c>
      <c r="K521" s="16">
        <v>0.6612</v>
      </c>
      <c r="N521" s="17">
        <v>44151.0</v>
      </c>
      <c r="O521" s="16">
        <v>0.911</v>
      </c>
      <c r="R521" s="17">
        <v>44151.0</v>
      </c>
      <c r="S521" s="16">
        <v>0.4079</v>
      </c>
    </row>
    <row r="522">
      <c r="A522" s="12"/>
      <c r="C522" s="14"/>
      <c r="E522" s="15">
        <v>44147.0</v>
      </c>
      <c r="F522" s="16">
        <v>0.119</v>
      </c>
      <c r="G522" s="16">
        <v>0.6565</v>
      </c>
      <c r="H522" s="16">
        <v>0.4094</v>
      </c>
      <c r="I522" s="16">
        <v>0.901</v>
      </c>
      <c r="J522" s="17">
        <v>44150.0</v>
      </c>
      <c r="K522" s="16">
        <v>0.6565</v>
      </c>
      <c r="N522" s="17">
        <v>44150.0</v>
      </c>
      <c r="O522" s="16">
        <v>0.901</v>
      </c>
      <c r="R522" s="17">
        <v>44150.0</v>
      </c>
      <c r="S522" s="16">
        <v>0.4094</v>
      </c>
    </row>
    <row r="523">
      <c r="A523" s="12"/>
      <c r="C523" s="14"/>
      <c r="E523" s="15">
        <v>44146.0</v>
      </c>
      <c r="F523" s="16">
        <v>0.1243</v>
      </c>
      <c r="G523" s="16">
        <v>0.6542</v>
      </c>
      <c r="H523" s="16">
        <v>0.4094</v>
      </c>
      <c r="I523" s="16">
        <v>0.898</v>
      </c>
      <c r="J523" s="17">
        <v>44148.0</v>
      </c>
      <c r="K523" s="16">
        <v>0.6542</v>
      </c>
      <c r="N523" s="17">
        <v>44148.0</v>
      </c>
      <c r="O523" s="16">
        <v>0.898</v>
      </c>
      <c r="R523" s="17">
        <v>44148.0</v>
      </c>
      <c r="S523" s="16">
        <v>0.4094</v>
      </c>
    </row>
    <row r="524">
      <c r="A524" s="12"/>
      <c r="C524" s="14"/>
      <c r="E524" s="15">
        <v>44145.0</v>
      </c>
      <c r="F524" s="16">
        <v>0.124</v>
      </c>
      <c r="G524" s="16">
        <v>0.6378</v>
      </c>
      <c r="H524" s="16">
        <v>0.3932</v>
      </c>
      <c r="I524" s="16">
        <v>0.883</v>
      </c>
      <c r="J524" s="17">
        <v>44147.0</v>
      </c>
      <c r="K524" s="16">
        <v>0.6378</v>
      </c>
      <c r="N524" s="17">
        <v>44147.0</v>
      </c>
      <c r="O524" s="16">
        <v>0.883</v>
      </c>
      <c r="R524" s="17">
        <v>44147.0</v>
      </c>
      <c r="S524" s="16">
        <v>0.3932</v>
      </c>
    </row>
    <row r="525">
      <c r="A525" s="12"/>
      <c r="C525" s="14"/>
      <c r="E525" s="15">
        <v>44144.0</v>
      </c>
      <c r="F525" s="16">
        <v>0.127</v>
      </c>
      <c r="G525" s="16">
        <v>0.7003</v>
      </c>
      <c r="H525" s="16">
        <v>0.4538</v>
      </c>
      <c r="I525" s="16">
        <v>0.977</v>
      </c>
      <c r="J525" s="17">
        <v>44146.0</v>
      </c>
      <c r="K525" s="16">
        <v>0.7003</v>
      </c>
      <c r="N525" s="17">
        <v>44146.0</v>
      </c>
      <c r="O525" s="16">
        <v>0.977</v>
      </c>
      <c r="R525" s="17">
        <v>44146.0</v>
      </c>
      <c r="S525" s="16">
        <v>0.4538</v>
      </c>
    </row>
    <row r="526">
      <c r="A526" s="12"/>
      <c r="C526" s="14"/>
      <c r="E526" s="15">
        <v>44143.0</v>
      </c>
      <c r="F526" s="16">
        <v>0.1243</v>
      </c>
      <c r="G526" s="16">
        <v>0.7165</v>
      </c>
      <c r="H526" s="16">
        <v>0.4538</v>
      </c>
      <c r="I526" s="16">
        <v>0.96</v>
      </c>
      <c r="J526" s="17">
        <v>44145.0</v>
      </c>
      <c r="K526" s="16">
        <v>0.7165</v>
      </c>
      <c r="N526" s="17">
        <v>44145.0</v>
      </c>
      <c r="O526" s="16">
        <v>0.96</v>
      </c>
      <c r="R526" s="17">
        <v>44145.0</v>
      </c>
      <c r="S526" s="16">
        <v>0.4538</v>
      </c>
    </row>
    <row r="527">
      <c r="A527" s="12"/>
      <c r="C527" s="14"/>
      <c r="E527" s="15">
        <v>44141.0</v>
      </c>
      <c r="F527" s="16">
        <v>0.124</v>
      </c>
      <c r="G527" s="16">
        <v>0.6839</v>
      </c>
      <c r="H527" s="16">
        <v>0.428</v>
      </c>
      <c r="I527" s="16">
        <v>0.924</v>
      </c>
      <c r="J527" s="18">
        <v>44144.0</v>
      </c>
      <c r="K527" s="16">
        <v>0.6839</v>
      </c>
      <c r="N527" s="18">
        <v>44144.0</v>
      </c>
      <c r="O527" s="16">
        <v>0.924</v>
      </c>
      <c r="R527" s="18">
        <v>44144.0</v>
      </c>
      <c r="S527" s="16">
        <v>0.428</v>
      </c>
    </row>
    <row r="528">
      <c r="A528" s="12"/>
      <c r="C528" s="14"/>
      <c r="E528" s="15">
        <v>44140.0</v>
      </c>
      <c r="F528" s="16">
        <v>0.122</v>
      </c>
      <c r="G528" s="16">
        <v>0.6008</v>
      </c>
      <c r="H528" s="16">
        <v>0.3658</v>
      </c>
      <c r="I528" s="16">
        <v>0.83</v>
      </c>
      <c r="J528" s="18">
        <v>44143.0</v>
      </c>
      <c r="K528" s="16">
        <v>0.6008</v>
      </c>
      <c r="N528" s="18">
        <v>44143.0</v>
      </c>
      <c r="O528" s="16">
        <v>0.83</v>
      </c>
      <c r="R528" s="18">
        <v>44143.0</v>
      </c>
      <c r="S528" s="16">
        <v>0.3658</v>
      </c>
    </row>
    <row r="529">
      <c r="A529" s="12"/>
      <c r="C529" s="14"/>
      <c r="E529" s="15">
        <v>44139.0</v>
      </c>
      <c r="F529" s="16">
        <v>0.124</v>
      </c>
      <c r="G529" s="16">
        <v>0.5916</v>
      </c>
      <c r="H529" s="16">
        <v>0.361</v>
      </c>
      <c r="I529" s="16">
        <v>0.82</v>
      </c>
      <c r="J529" s="18">
        <v>44141.0</v>
      </c>
      <c r="K529" s="16">
        <v>0.5916</v>
      </c>
      <c r="N529" s="18">
        <v>44141.0</v>
      </c>
      <c r="O529" s="16">
        <v>0.82</v>
      </c>
      <c r="R529" s="18">
        <v>44141.0</v>
      </c>
      <c r="S529" s="16">
        <v>0.361</v>
      </c>
    </row>
    <row r="530">
      <c r="A530" s="12"/>
      <c r="C530" s="14"/>
      <c r="E530" s="15">
        <v>44138.0</v>
      </c>
      <c r="F530" s="16">
        <v>0.119</v>
      </c>
      <c r="G530" s="16">
        <v>0.5502</v>
      </c>
      <c r="H530" s="16">
        <v>0.3291</v>
      </c>
      <c r="I530" s="16">
        <v>0.766</v>
      </c>
      <c r="J530" s="18">
        <v>44140.0</v>
      </c>
      <c r="K530" s="16">
        <v>0.5502</v>
      </c>
      <c r="N530" s="18">
        <v>44140.0</v>
      </c>
      <c r="O530" s="16">
        <v>0.766</v>
      </c>
      <c r="R530" s="18">
        <v>44140.0</v>
      </c>
      <c r="S530" s="16">
        <v>0.3291</v>
      </c>
    </row>
    <row r="531">
      <c r="A531" s="12"/>
      <c r="C531" s="14"/>
      <c r="E531" s="15">
        <v>44137.0</v>
      </c>
      <c r="F531" s="16">
        <v>0.122</v>
      </c>
      <c r="G531" s="16">
        <v>0.5571</v>
      </c>
      <c r="H531" s="16">
        <v>0.3322</v>
      </c>
      <c r="I531" s="16">
        <v>0.771</v>
      </c>
      <c r="J531" s="18">
        <v>44139.0</v>
      </c>
      <c r="K531" s="16">
        <v>0.5571</v>
      </c>
      <c r="N531" s="18">
        <v>44139.0</v>
      </c>
      <c r="O531" s="16">
        <v>0.771</v>
      </c>
      <c r="R531" s="18">
        <v>44139.0</v>
      </c>
      <c r="S531" s="16">
        <v>0.3322</v>
      </c>
    </row>
    <row r="532">
      <c r="A532" s="12"/>
      <c r="C532" s="14"/>
      <c r="E532" s="15">
        <v>44136.0</v>
      </c>
      <c r="F532" s="16">
        <v>0.1268</v>
      </c>
      <c r="G532" s="16">
        <v>0.6581</v>
      </c>
      <c r="H532" s="16">
        <v>0.394</v>
      </c>
      <c r="I532" s="16">
        <v>0.896</v>
      </c>
      <c r="J532" s="18">
        <v>44138.0</v>
      </c>
      <c r="K532" s="16">
        <v>0.6581</v>
      </c>
      <c r="N532" s="18">
        <v>44138.0</v>
      </c>
      <c r="O532" s="16">
        <v>0.896</v>
      </c>
      <c r="R532" s="18">
        <v>44138.0</v>
      </c>
      <c r="S532" s="16">
        <v>0.394</v>
      </c>
    </row>
    <row r="533">
      <c r="A533" s="12"/>
      <c r="C533" s="14"/>
      <c r="E533" s="15">
        <v>44134.0</v>
      </c>
      <c r="F533" s="16">
        <v>0.127</v>
      </c>
      <c r="G533" s="16">
        <v>0.6304</v>
      </c>
      <c r="H533" s="16">
        <v>0.3797</v>
      </c>
      <c r="I533" s="16">
        <v>0.852</v>
      </c>
      <c r="J533" s="18">
        <v>44137.0</v>
      </c>
      <c r="K533" s="16">
        <v>0.6304</v>
      </c>
      <c r="N533" s="18">
        <v>44137.0</v>
      </c>
      <c r="O533" s="16">
        <v>0.852</v>
      </c>
      <c r="R533" s="18">
        <v>44137.0</v>
      </c>
      <c r="S533" s="16">
        <v>0.3797</v>
      </c>
    </row>
    <row r="534">
      <c r="A534" s="12"/>
      <c r="C534" s="14"/>
      <c r="E534" s="15">
        <v>44133.0</v>
      </c>
      <c r="F534" s="16">
        <v>0.127</v>
      </c>
      <c r="G534" s="16">
        <v>0.6304</v>
      </c>
      <c r="H534" s="16">
        <v>0.3749</v>
      </c>
      <c r="I534" s="16">
        <v>0.859</v>
      </c>
      <c r="J534" s="18">
        <v>44136.0</v>
      </c>
      <c r="K534" s="16">
        <v>0.6304</v>
      </c>
      <c r="N534" s="18">
        <v>44136.0</v>
      </c>
      <c r="O534" s="16">
        <v>0.859</v>
      </c>
      <c r="R534" s="18">
        <v>44136.0</v>
      </c>
      <c r="S534" s="16">
        <v>0.3749</v>
      </c>
    </row>
    <row r="535">
      <c r="A535" s="12"/>
      <c r="C535" s="14"/>
      <c r="E535" s="15">
        <v>44132.0</v>
      </c>
      <c r="F535" s="16">
        <v>0.122</v>
      </c>
      <c r="G535" s="16">
        <v>0.6442</v>
      </c>
      <c r="H535" s="16">
        <v>0.3844</v>
      </c>
      <c r="I535" s="16">
        <v>0.874</v>
      </c>
      <c r="J535" s="17">
        <v>44134.0</v>
      </c>
      <c r="K535" s="16">
        <v>0.6442</v>
      </c>
      <c r="N535" s="17">
        <v>44134.0</v>
      </c>
      <c r="O535" s="16">
        <v>0.874</v>
      </c>
      <c r="R535" s="17">
        <v>44134.0</v>
      </c>
      <c r="S535" s="16">
        <v>0.3844</v>
      </c>
    </row>
    <row r="536">
      <c r="A536" s="12"/>
      <c r="C536" s="14"/>
      <c r="E536" s="15">
        <v>44131.0</v>
      </c>
      <c r="F536" s="16">
        <v>0.122</v>
      </c>
      <c r="G536" s="16">
        <v>0.6013</v>
      </c>
      <c r="H536" s="16">
        <v>0.3749</v>
      </c>
      <c r="I536" s="16">
        <v>0.831</v>
      </c>
      <c r="J536" s="17">
        <v>44133.0</v>
      </c>
      <c r="K536" s="16">
        <v>0.6013</v>
      </c>
      <c r="N536" s="17">
        <v>44133.0</v>
      </c>
      <c r="O536" s="16">
        <v>0.831</v>
      </c>
      <c r="R536" s="17">
        <v>44133.0</v>
      </c>
      <c r="S536" s="16">
        <v>0.3749</v>
      </c>
    </row>
    <row r="537">
      <c r="A537" s="12"/>
      <c r="C537" s="14"/>
      <c r="E537" s="15">
        <v>44130.0</v>
      </c>
      <c r="F537" s="16">
        <v>0.124</v>
      </c>
      <c r="G537" s="16">
        <v>0.5524</v>
      </c>
      <c r="H537" s="16">
        <v>0.3317</v>
      </c>
      <c r="I537" s="16">
        <v>0.774</v>
      </c>
      <c r="J537" s="17">
        <v>44132.0</v>
      </c>
      <c r="K537" s="16">
        <v>0.5524</v>
      </c>
      <c r="N537" s="17">
        <v>44132.0</v>
      </c>
      <c r="O537" s="16">
        <v>0.774</v>
      </c>
      <c r="R537" s="17">
        <v>44132.0</v>
      </c>
      <c r="S537" s="16">
        <v>0.3317</v>
      </c>
    </row>
    <row r="538">
      <c r="A538" s="12"/>
      <c r="C538" s="14"/>
      <c r="E538" s="15">
        <v>44127.0</v>
      </c>
      <c r="F538" s="16">
        <v>0.127</v>
      </c>
      <c r="G538" s="16">
        <v>0.5477</v>
      </c>
      <c r="H538" s="16">
        <v>0.3317</v>
      </c>
      <c r="I538" s="16">
        <v>0.771</v>
      </c>
      <c r="J538" s="17">
        <v>44131.0</v>
      </c>
      <c r="K538" s="16">
        <v>0.5477</v>
      </c>
      <c r="N538" s="17">
        <v>44131.0</v>
      </c>
      <c r="O538" s="16">
        <v>0.771</v>
      </c>
      <c r="R538" s="17">
        <v>44131.0</v>
      </c>
      <c r="S538" s="16">
        <v>0.3317</v>
      </c>
    </row>
    <row r="539">
      <c r="A539" s="12"/>
      <c r="C539" s="14"/>
      <c r="E539" s="15">
        <v>44126.0</v>
      </c>
      <c r="F539" s="16">
        <v>0.127</v>
      </c>
      <c r="G539" s="16">
        <v>0.5732</v>
      </c>
      <c r="H539" s="16">
        <v>0.3509</v>
      </c>
      <c r="I539" s="16">
        <v>0.803</v>
      </c>
      <c r="J539" s="17">
        <v>44130.0</v>
      </c>
      <c r="K539" s="16">
        <v>0.5732</v>
      </c>
      <c r="N539" s="17">
        <v>44130.0</v>
      </c>
      <c r="O539" s="16">
        <v>0.803</v>
      </c>
      <c r="R539" s="17">
        <v>44130.0</v>
      </c>
      <c r="S539" s="16">
        <v>0.3509</v>
      </c>
    </row>
    <row r="540">
      <c r="A540" s="12"/>
      <c r="C540" s="14"/>
      <c r="E540" s="15">
        <v>44125.0</v>
      </c>
      <c r="F540" s="16">
        <v>0.129</v>
      </c>
      <c r="G540" s="16">
        <v>0.6056</v>
      </c>
      <c r="H540" s="16">
        <v>0.3733</v>
      </c>
      <c r="I540" s="16">
        <v>0.841</v>
      </c>
      <c r="J540" s="17">
        <v>44127.0</v>
      </c>
      <c r="K540" s="16">
        <v>0.6056</v>
      </c>
      <c r="N540" s="17">
        <v>44127.0</v>
      </c>
      <c r="O540" s="16">
        <v>0.841</v>
      </c>
      <c r="R540" s="17">
        <v>44127.0</v>
      </c>
      <c r="S540" s="16">
        <v>0.3733</v>
      </c>
    </row>
    <row r="541">
      <c r="A541" s="12"/>
      <c r="C541" s="14"/>
      <c r="E541" s="15">
        <v>44124.0</v>
      </c>
      <c r="F541" s="16">
        <v>0.127</v>
      </c>
      <c r="G541" s="16">
        <v>0.617</v>
      </c>
      <c r="H541" s="16">
        <v>0.3795</v>
      </c>
      <c r="I541" s="16">
        <v>0.861</v>
      </c>
      <c r="J541" s="17">
        <v>44126.0</v>
      </c>
      <c r="K541" s="16">
        <v>0.617</v>
      </c>
      <c r="N541" s="17">
        <v>44126.0</v>
      </c>
      <c r="O541" s="16">
        <v>0.861</v>
      </c>
      <c r="R541" s="17">
        <v>44126.0</v>
      </c>
      <c r="S541" s="16">
        <v>0.3795</v>
      </c>
    </row>
    <row r="542">
      <c r="A542" s="12"/>
      <c r="C542" s="14"/>
      <c r="E542" s="15">
        <v>44123.0</v>
      </c>
      <c r="F542" s="16">
        <v>0.132</v>
      </c>
      <c r="G542" s="16">
        <v>0.5867</v>
      </c>
      <c r="H542" s="16">
        <v>0.3554</v>
      </c>
      <c r="I542" s="16">
        <v>0.821</v>
      </c>
      <c r="J542" s="17">
        <v>44125.0</v>
      </c>
      <c r="K542" s="16">
        <v>0.5867</v>
      </c>
      <c r="N542" s="17">
        <v>44125.0</v>
      </c>
      <c r="O542" s="16">
        <v>0.821</v>
      </c>
      <c r="R542" s="17">
        <v>44125.0</v>
      </c>
      <c r="S542" s="16">
        <v>0.3554</v>
      </c>
    </row>
    <row r="543">
      <c r="A543" s="12"/>
      <c r="C543" s="14"/>
      <c r="E543" s="15">
        <v>44122.0</v>
      </c>
      <c r="F543" s="16">
        <v>0.1294</v>
      </c>
      <c r="G543" s="16">
        <v>0.5565</v>
      </c>
      <c r="H543" s="16">
        <v>0.3361</v>
      </c>
      <c r="I543" s="16">
        <v>0.786</v>
      </c>
      <c r="J543" s="17">
        <v>44124.0</v>
      </c>
      <c r="K543" s="16">
        <v>0.5565</v>
      </c>
      <c r="N543" s="17">
        <v>44124.0</v>
      </c>
      <c r="O543" s="16">
        <v>0.786</v>
      </c>
      <c r="R543" s="17">
        <v>44124.0</v>
      </c>
      <c r="S543" s="16">
        <v>0.3361</v>
      </c>
    </row>
    <row r="544">
      <c r="A544" s="12"/>
      <c r="C544" s="14"/>
      <c r="E544" s="15">
        <v>44120.0</v>
      </c>
      <c r="F544" s="16">
        <v>0.127</v>
      </c>
      <c r="G544" s="16">
        <v>0.5495</v>
      </c>
      <c r="H544" s="16">
        <v>0.3361</v>
      </c>
      <c r="I544" s="16">
        <v>0.772</v>
      </c>
      <c r="J544" s="17">
        <v>44123.0</v>
      </c>
      <c r="K544" s="16">
        <v>0.5495</v>
      </c>
      <c r="N544" s="17">
        <v>44123.0</v>
      </c>
      <c r="O544" s="16">
        <v>0.772</v>
      </c>
      <c r="R544" s="17">
        <v>44123.0</v>
      </c>
      <c r="S544" s="16">
        <v>0.3361</v>
      </c>
    </row>
    <row r="545">
      <c r="A545" s="12"/>
      <c r="C545" s="14"/>
      <c r="E545" s="15">
        <v>44119.0</v>
      </c>
      <c r="F545" s="16">
        <v>0.127</v>
      </c>
      <c r="G545" s="16">
        <v>0.539</v>
      </c>
      <c r="H545" s="16">
        <v>0.3297</v>
      </c>
      <c r="I545" s="16">
        <v>0.761</v>
      </c>
      <c r="J545" s="17">
        <v>44122.0</v>
      </c>
      <c r="K545" s="16">
        <v>0.539</v>
      </c>
      <c r="N545" s="17">
        <v>44122.0</v>
      </c>
      <c r="O545" s="16">
        <v>0.761</v>
      </c>
      <c r="R545" s="17">
        <v>44122.0</v>
      </c>
      <c r="S545" s="16">
        <v>0.3297</v>
      </c>
    </row>
    <row r="546">
      <c r="A546" s="12"/>
      <c r="C546" s="14"/>
      <c r="E546" s="15">
        <v>44118.0</v>
      </c>
      <c r="F546" s="16">
        <v>0.127</v>
      </c>
      <c r="G546" s="16">
        <v>0.531</v>
      </c>
      <c r="H546" s="16">
        <v>0.3249</v>
      </c>
      <c r="I546" s="16">
        <v>0.749</v>
      </c>
      <c r="J546" s="17">
        <v>44120.0</v>
      </c>
      <c r="K546" s="16">
        <v>0.531</v>
      </c>
      <c r="N546" s="17">
        <v>44120.0</v>
      </c>
      <c r="O546" s="16">
        <v>0.749</v>
      </c>
      <c r="R546" s="17">
        <v>44120.0</v>
      </c>
      <c r="S546" s="16">
        <v>0.3249</v>
      </c>
    </row>
    <row r="547">
      <c r="A547" s="12"/>
      <c r="C547" s="14"/>
      <c r="E547" s="15">
        <v>44117.0</v>
      </c>
      <c r="F547" s="16">
        <v>0.129</v>
      </c>
      <c r="G547" s="16">
        <v>0.5216</v>
      </c>
      <c r="H547" s="16">
        <v>0.3168</v>
      </c>
      <c r="I547" s="16">
        <v>0.739</v>
      </c>
      <c r="J547" s="17">
        <v>44119.0</v>
      </c>
      <c r="K547" s="16">
        <v>0.5216</v>
      </c>
      <c r="N547" s="17">
        <v>44119.0</v>
      </c>
      <c r="O547" s="16">
        <v>0.739</v>
      </c>
      <c r="R547" s="17">
        <v>44119.0</v>
      </c>
      <c r="S547" s="16">
        <v>0.3168</v>
      </c>
    </row>
    <row r="548">
      <c r="A548" s="12"/>
      <c r="C548" s="14"/>
      <c r="E548" s="15">
        <v>44113.0</v>
      </c>
      <c r="F548" s="16">
        <v>0.134</v>
      </c>
      <c r="G548" s="16">
        <v>0.5077</v>
      </c>
      <c r="H548" s="16">
        <v>0.3056</v>
      </c>
      <c r="I548" s="16">
        <v>0.727</v>
      </c>
      <c r="J548" s="17">
        <v>44118.0</v>
      </c>
      <c r="K548" s="16">
        <v>0.5077</v>
      </c>
      <c r="N548" s="17">
        <v>44118.0</v>
      </c>
      <c r="O548" s="16">
        <v>0.727</v>
      </c>
      <c r="R548" s="17">
        <v>44118.0</v>
      </c>
      <c r="S548" s="16">
        <v>0.3056</v>
      </c>
    </row>
    <row r="549">
      <c r="A549" s="12"/>
      <c r="C549" s="14"/>
      <c r="E549" s="15">
        <v>44112.0</v>
      </c>
      <c r="F549" s="16">
        <v>0.132</v>
      </c>
      <c r="G549" s="16">
        <v>0.5076</v>
      </c>
      <c r="H549" s="16">
        <v>0.3056</v>
      </c>
      <c r="I549" s="16">
        <v>0.729</v>
      </c>
      <c r="J549" s="17">
        <v>44117.0</v>
      </c>
      <c r="K549" s="16">
        <v>0.5076</v>
      </c>
      <c r="N549" s="17">
        <v>44117.0</v>
      </c>
      <c r="O549" s="16">
        <v>0.729</v>
      </c>
      <c r="R549" s="17">
        <v>44117.0</v>
      </c>
      <c r="S549" s="16">
        <v>0.3056</v>
      </c>
    </row>
    <row r="550">
      <c r="A550" s="12"/>
      <c r="C550" s="14"/>
      <c r="E550" s="15">
        <v>44111.0</v>
      </c>
      <c r="F550" s="16">
        <v>0.132</v>
      </c>
      <c r="G550" s="16">
        <v>0.5513</v>
      </c>
      <c r="H550" s="16">
        <v>0.331</v>
      </c>
      <c r="I550" s="16">
        <v>0.764</v>
      </c>
      <c r="J550" s="18">
        <v>44113.0</v>
      </c>
      <c r="K550" s="16">
        <v>0.5513</v>
      </c>
      <c r="N550" s="17">
        <v>44116.0</v>
      </c>
      <c r="O550" s="16">
        <v>0.764</v>
      </c>
      <c r="R550" s="17">
        <v>44116.0</v>
      </c>
      <c r="S550" s="16">
        <v>0.331</v>
      </c>
    </row>
    <row r="551">
      <c r="A551" s="12"/>
      <c r="C551" s="14"/>
      <c r="E551" s="15">
        <v>44110.0</v>
      </c>
      <c r="F551" s="16">
        <v>0.124</v>
      </c>
      <c r="G551" s="16">
        <v>0.5465</v>
      </c>
      <c r="H551" s="16">
        <v>0.3405</v>
      </c>
      <c r="I551" s="16">
        <v>0.779</v>
      </c>
      <c r="J551" s="18">
        <v>44112.0</v>
      </c>
      <c r="K551" s="16">
        <v>0.5465</v>
      </c>
      <c r="N551" s="18">
        <v>44113.0</v>
      </c>
      <c r="O551" s="16">
        <v>0.779</v>
      </c>
      <c r="R551" s="18">
        <v>44113.0</v>
      </c>
      <c r="S551" s="16">
        <v>0.3405</v>
      </c>
    </row>
    <row r="552">
      <c r="A552" s="12"/>
      <c r="C552" s="14"/>
      <c r="E552" s="15">
        <v>44109.0</v>
      </c>
      <c r="F552" s="16">
        <v>0.124</v>
      </c>
      <c r="G552" s="16">
        <v>0.5556</v>
      </c>
      <c r="H552" s="16">
        <v>0.334</v>
      </c>
      <c r="I552" s="16">
        <v>0.779</v>
      </c>
      <c r="J552" s="18">
        <v>44111.0</v>
      </c>
      <c r="K552" s="16">
        <v>0.5556</v>
      </c>
      <c r="N552" s="18">
        <v>44112.0</v>
      </c>
      <c r="O552" s="16">
        <v>0.779</v>
      </c>
      <c r="R552" s="18">
        <v>44112.0</v>
      </c>
      <c r="S552" s="16">
        <v>0.334</v>
      </c>
    </row>
    <row r="553">
      <c r="A553" s="12"/>
      <c r="C553" s="14"/>
      <c r="E553" s="15">
        <v>44108.0</v>
      </c>
      <c r="F553" s="16">
        <v>0.1192</v>
      </c>
      <c r="G553" s="16">
        <v>0.5119</v>
      </c>
      <c r="H553" s="16">
        <v>0.3387</v>
      </c>
      <c r="I553" s="16">
        <v>0.784</v>
      </c>
      <c r="J553" s="18">
        <v>44110.0</v>
      </c>
      <c r="K553" s="16">
        <v>0.5119</v>
      </c>
      <c r="N553" s="18">
        <v>44111.0</v>
      </c>
      <c r="O553" s="16">
        <v>0.784</v>
      </c>
      <c r="R553" s="18">
        <v>44111.0</v>
      </c>
      <c r="S553" s="16">
        <v>0.3387</v>
      </c>
    </row>
    <row r="554">
      <c r="A554" s="12"/>
      <c r="C554" s="14"/>
      <c r="E554" s="15">
        <v>44106.0</v>
      </c>
      <c r="F554" s="16">
        <v>0.117</v>
      </c>
      <c r="G554" s="16">
        <v>0.5497</v>
      </c>
      <c r="H554" s="16">
        <v>0.3101</v>
      </c>
      <c r="I554" s="16">
        <v>0.734</v>
      </c>
      <c r="J554" s="18">
        <v>44109.0</v>
      </c>
      <c r="K554" s="16">
        <v>0.5497</v>
      </c>
      <c r="N554" s="18">
        <v>44110.0</v>
      </c>
      <c r="O554" s="16">
        <v>0.734</v>
      </c>
      <c r="R554" s="18">
        <v>44110.0</v>
      </c>
      <c r="S554" s="16">
        <v>0.3101</v>
      </c>
    </row>
    <row r="555">
      <c r="A555" s="12"/>
      <c r="C555" s="14"/>
      <c r="E555" s="15">
        <v>44105.0</v>
      </c>
      <c r="F555" s="16">
        <v>0.117</v>
      </c>
      <c r="G555" s="16">
        <v>0.4866</v>
      </c>
      <c r="H555" s="16">
        <v>0.3323</v>
      </c>
      <c r="I555" s="16">
        <v>0.778</v>
      </c>
      <c r="J555" s="18">
        <v>44108.0</v>
      </c>
      <c r="K555" s="16">
        <v>0.4866</v>
      </c>
      <c r="N555" s="18">
        <v>44109.0</v>
      </c>
      <c r="O555" s="16">
        <v>0.778</v>
      </c>
      <c r="R555" s="18">
        <v>44109.0</v>
      </c>
      <c r="S555" s="16">
        <v>0.3323</v>
      </c>
    </row>
    <row r="556">
      <c r="A556" s="12"/>
      <c r="C556" s="14"/>
      <c r="E556" s="15">
        <v>44104.0</v>
      </c>
      <c r="F556" s="16">
        <v>0.119</v>
      </c>
      <c r="G556" s="16">
        <v>0.4855</v>
      </c>
      <c r="H556" s="16">
        <v>0.2895</v>
      </c>
      <c r="I556" s="16">
        <v>0.706</v>
      </c>
      <c r="J556" s="18">
        <v>44106.0</v>
      </c>
      <c r="K556" s="16">
        <v>0.4855</v>
      </c>
      <c r="N556" s="18">
        <v>44108.0</v>
      </c>
      <c r="O556" s="16">
        <v>0.706</v>
      </c>
      <c r="R556" s="18">
        <v>44108.0</v>
      </c>
      <c r="S556" s="16">
        <v>0.2895</v>
      </c>
    </row>
    <row r="557">
      <c r="A557" s="12"/>
      <c r="C557" s="14"/>
      <c r="E557" s="15">
        <v>44103.0</v>
      </c>
      <c r="F557" s="16">
        <v>0.117</v>
      </c>
      <c r="G557" s="16">
        <v>0.4682</v>
      </c>
      <c r="H557" s="16">
        <v>0.2879</v>
      </c>
      <c r="I557" s="16">
        <v>0.704</v>
      </c>
      <c r="J557" s="18">
        <v>44105.0</v>
      </c>
      <c r="K557" s="16">
        <v>0.4682</v>
      </c>
      <c r="N557" s="18">
        <v>44106.0</v>
      </c>
      <c r="O557" s="16">
        <v>0.704</v>
      </c>
      <c r="R557" s="18">
        <v>44106.0</v>
      </c>
      <c r="S557" s="16">
        <v>0.2879</v>
      </c>
    </row>
    <row r="558">
      <c r="A558" s="12"/>
      <c r="C558" s="14"/>
      <c r="E558" s="15">
        <v>44102.0</v>
      </c>
      <c r="F558" s="16">
        <v>0.119</v>
      </c>
      <c r="G558" s="16">
        <v>0.4716</v>
      </c>
      <c r="H558" s="16">
        <v>0.2752</v>
      </c>
      <c r="I558" s="16">
        <v>0.679</v>
      </c>
      <c r="J558" s="17">
        <v>44104.0</v>
      </c>
      <c r="K558" s="16">
        <v>0.4716</v>
      </c>
      <c r="N558" s="18">
        <v>44105.0</v>
      </c>
      <c r="O558" s="16">
        <v>0.679</v>
      </c>
      <c r="R558" s="18">
        <v>44105.0</v>
      </c>
      <c r="S558" s="16">
        <v>0.2752</v>
      </c>
    </row>
    <row r="559">
      <c r="A559" s="12"/>
      <c r="C559" s="14"/>
      <c r="E559" s="15">
        <v>44101.0</v>
      </c>
      <c r="F559" s="16">
        <v>0.1218</v>
      </c>
      <c r="G559" s="16">
        <v>0.4454</v>
      </c>
      <c r="H559" s="16">
        <v>0.2784</v>
      </c>
      <c r="I559" s="16">
        <v>0.686</v>
      </c>
      <c r="J559" s="17">
        <v>44103.0</v>
      </c>
      <c r="K559" s="16">
        <v>0.4454</v>
      </c>
      <c r="N559" s="17">
        <v>44104.0</v>
      </c>
      <c r="O559" s="16">
        <v>0.686</v>
      </c>
      <c r="R559" s="17">
        <v>44104.0</v>
      </c>
      <c r="S559" s="16">
        <v>0.2784</v>
      </c>
    </row>
    <row r="560">
      <c r="A560" s="12"/>
      <c r="C560" s="14"/>
      <c r="E560" s="15">
        <v>44099.0</v>
      </c>
      <c r="F560" s="16">
        <v>0.119</v>
      </c>
      <c r="G560" s="16">
        <v>0.4522</v>
      </c>
      <c r="H560" s="16">
        <v>0.2531</v>
      </c>
      <c r="I560" s="16">
        <v>0.651</v>
      </c>
      <c r="J560" s="17">
        <v>44102.0</v>
      </c>
      <c r="K560" s="16">
        <v>0.4522</v>
      </c>
      <c r="N560" s="17">
        <v>44103.0</v>
      </c>
      <c r="O560" s="16">
        <v>0.651</v>
      </c>
      <c r="R560" s="17">
        <v>44103.0</v>
      </c>
      <c r="S560" s="16">
        <v>0.2531</v>
      </c>
    </row>
    <row r="561">
      <c r="A561" s="12"/>
      <c r="C561" s="14"/>
      <c r="E561" s="15">
        <v>44098.0</v>
      </c>
      <c r="F561" s="16">
        <v>0.122</v>
      </c>
      <c r="G561" s="16">
        <v>0.4545</v>
      </c>
      <c r="H561" s="16">
        <v>0.2626</v>
      </c>
      <c r="I561" s="16">
        <v>0.658</v>
      </c>
      <c r="J561" s="17">
        <v>44101.0</v>
      </c>
      <c r="K561" s="16">
        <v>0.4545</v>
      </c>
      <c r="N561" s="17">
        <v>44102.0</v>
      </c>
      <c r="O561" s="16">
        <v>0.658</v>
      </c>
      <c r="R561" s="17">
        <v>44102.0</v>
      </c>
      <c r="S561" s="16">
        <v>0.2626</v>
      </c>
    </row>
    <row r="562">
      <c r="A562" s="12"/>
      <c r="C562" s="14"/>
      <c r="E562" s="15">
        <v>44097.0</v>
      </c>
      <c r="F562" s="16">
        <v>0.119</v>
      </c>
      <c r="G562" s="16">
        <v>0.4567</v>
      </c>
      <c r="H562" s="16">
        <v>0.2673</v>
      </c>
      <c r="I562" s="16">
        <v>0.658</v>
      </c>
      <c r="J562" s="17">
        <v>44099.0</v>
      </c>
      <c r="K562" s="16">
        <v>0.4567</v>
      </c>
      <c r="N562" s="17">
        <v>44101.0</v>
      </c>
      <c r="O562" s="16">
        <v>0.658</v>
      </c>
      <c r="R562" s="17">
        <v>44101.0</v>
      </c>
      <c r="S562" s="16">
        <v>0.2673</v>
      </c>
    </row>
    <row r="563">
      <c r="A563" s="12"/>
      <c r="C563" s="14"/>
      <c r="E563" s="15">
        <v>44096.0</v>
      </c>
      <c r="F563" s="16">
        <v>0.122</v>
      </c>
      <c r="G563" s="16">
        <v>0.4564</v>
      </c>
      <c r="H563" s="16">
        <v>0.2673</v>
      </c>
      <c r="I563" s="16">
        <v>0.656</v>
      </c>
      <c r="J563" s="17">
        <v>44098.0</v>
      </c>
      <c r="K563" s="16">
        <v>0.4564</v>
      </c>
      <c r="N563" s="17">
        <v>44099.0</v>
      </c>
      <c r="O563" s="16">
        <v>0.656</v>
      </c>
      <c r="R563" s="17">
        <v>44099.0</v>
      </c>
      <c r="S563" s="16">
        <v>0.2673</v>
      </c>
    </row>
    <row r="564">
      <c r="A564" s="12"/>
      <c r="C564" s="14"/>
      <c r="E564" s="15">
        <v>44095.0</v>
      </c>
      <c r="F564" s="16">
        <v>0.119</v>
      </c>
      <c r="G564" s="16">
        <v>0.4645</v>
      </c>
      <c r="H564" s="16">
        <v>0.2768</v>
      </c>
      <c r="I564" s="16">
        <v>0.668</v>
      </c>
      <c r="J564" s="17">
        <v>44097.0</v>
      </c>
      <c r="K564" s="16">
        <v>0.4645</v>
      </c>
      <c r="N564" s="17">
        <v>44098.0</v>
      </c>
      <c r="O564" s="16">
        <v>0.668</v>
      </c>
      <c r="R564" s="17">
        <v>44098.0</v>
      </c>
      <c r="S564" s="16">
        <v>0.2768</v>
      </c>
    </row>
    <row r="565">
      <c r="A565" s="12"/>
      <c r="C565" s="14"/>
      <c r="E565" s="15">
        <v>44092.0</v>
      </c>
      <c r="F565" s="16">
        <v>0.122</v>
      </c>
      <c r="G565" s="16">
        <v>0.4553</v>
      </c>
      <c r="H565" s="16">
        <v>0.2755</v>
      </c>
      <c r="I565" s="16">
        <v>0.677</v>
      </c>
      <c r="J565" s="17">
        <v>44096.0</v>
      </c>
      <c r="K565" s="16">
        <v>0.4553</v>
      </c>
      <c r="N565" s="17">
        <v>44097.0</v>
      </c>
      <c r="O565" s="16">
        <v>0.677</v>
      </c>
      <c r="R565" s="17">
        <v>44097.0</v>
      </c>
      <c r="S565" s="16">
        <v>0.2755</v>
      </c>
    </row>
    <row r="566">
      <c r="A566" s="12"/>
      <c r="C566" s="14"/>
      <c r="E566" s="15">
        <v>44091.0</v>
      </c>
      <c r="F566" s="16">
        <v>0.119</v>
      </c>
      <c r="G566" s="16">
        <v>0.4565</v>
      </c>
      <c r="H566" s="16">
        <v>0.2659</v>
      </c>
      <c r="I566" s="16">
        <v>0.671</v>
      </c>
      <c r="J566" s="17">
        <v>44095.0</v>
      </c>
      <c r="K566" s="16">
        <v>0.4565</v>
      </c>
      <c r="N566" s="17">
        <v>44096.0</v>
      </c>
      <c r="O566" s="16">
        <v>0.671</v>
      </c>
      <c r="R566" s="17">
        <v>44096.0</v>
      </c>
      <c r="S566" s="16">
        <v>0.2659</v>
      </c>
    </row>
    <row r="567">
      <c r="A567" s="12"/>
      <c r="C567" s="14"/>
      <c r="E567" s="15">
        <v>44090.0</v>
      </c>
      <c r="F567" s="16">
        <v>0.124</v>
      </c>
      <c r="G567" s="16">
        <v>0.4794</v>
      </c>
      <c r="H567" s="16">
        <v>0.2691</v>
      </c>
      <c r="I567" s="16">
        <v>0.669</v>
      </c>
      <c r="J567" s="17">
        <v>44092.0</v>
      </c>
      <c r="K567" s="16">
        <v>0.4794</v>
      </c>
      <c r="N567" s="17">
        <v>44095.0</v>
      </c>
      <c r="O567" s="16">
        <v>0.669</v>
      </c>
      <c r="R567" s="17">
        <v>44095.0</v>
      </c>
      <c r="S567" s="16">
        <v>0.2691</v>
      </c>
    </row>
    <row r="568">
      <c r="A568" s="12"/>
      <c r="C568" s="14"/>
      <c r="E568" s="15">
        <v>44089.0</v>
      </c>
      <c r="F568" s="16">
        <v>0.129</v>
      </c>
      <c r="G568" s="16">
        <v>0.4703</v>
      </c>
      <c r="H568" s="16">
        <v>0.2835</v>
      </c>
      <c r="I568" s="16">
        <v>0.697</v>
      </c>
      <c r="J568" s="17">
        <v>44091.0</v>
      </c>
      <c r="K568" s="16">
        <v>0.4703</v>
      </c>
      <c r="N568" s="17">
        <v>44092.0</v>
      </c>
      <c r="O568" s="16">
        <v>0.697</v>
      </c>
      <c r="R568" s="17">
        <v>44092.0</v>
      </c>
      <c r="S568" s="16">
        <v>0.2835</v>
      </c>
    </row>
    <row r="569">
      <c r="A569" s="12"/>
      <c r="C569" s="14"/>
      <c r="E569" s="15">
        <v>44088.0</v>
      </c>
      <c r="F569" s="16">
        <v>0.132</v>
      </c>
      <c r="G569" s="16">
        <v>0.4771</v>
      </c>
      <c r="H569" s="16">
        <v>0.2786</v>
      </c>
      <c r="I569" s="16">
        <v>0.689</v>
      </c>
      <c r="J569" s="17">
        <v>44090.0</v>
      </c>
      <c r="K569" s="16">
        <v>0.4771</v>
      </c>
      <c r="N569" s="17">
        <v>44091.0</v>
      </c>
      <c r="O569" s="16">
        <v>0.689</v>
      </c>
      <c r="R569" s="17">
        <v>44091.0</v>
      </c>
      <c r="S569" s="16">
        <v>0.2786</v>
      </c>
    </row>
    <row r="570">
      <c r="A570" s="12"/>
      <c r="C570" s="14"/>
      <c r="E570" s="15">
        <v>44087.0</v>
      </c>
      <c r="F570" s="16">
        <v>0.1345</v>
      </c>
      <c r="G570" s="16">
        <v>0.4612</v>
      </c>
      <c r="H570" s="16">
        <v>0.2834</v>
      </c>
      <c r="I570" s="16">
        <v>0.698</v>
      </c>
      <c r="J570" s="17">
        <v>44089.0</v>
      </c>
      <c r="K570" s="16">
        <v>0.4612</v>
      </c>
      <c r="N570" s="17">
        <v>44090.0</v>
      </c>
      <c r="O570" s="16">
        <v>0.698</v>
      </c>
      <c r="R570" s="17">
        <v>44090.0</v>
      </c>
      <c r="S570" s="16">
        <v>0.2834</v>
      </c>
    </row>
    <row r="571">
      <c r="A571" s="12"/>
      <c r="C571" s="14"/>
      <c r="E571" s="15">
        <v>44085.0</v>
      </c>
      <c r="F571" s="16">
        <v>0.137</v>
      </c>
      <c r="G571" s="16">
        <v>0.4566</v>
      </c>
      <c r="H571" s="16">
        <v>0.2722</v>
      </c>
      <c r="I571" s="16">
        <v>0.68</v>
      </c>
      <c r="J571" s="17">
        <v>44088.0</v>
      </c>
      <c r="K571" s="16">
        <v>0.4566</v>
      </c>
      <c r="N571" s="17">
        <v>44089.0</v>
      </c>
      <c r="O571" s="16">
        <v>0.68</v>
      </c>
      <c r="R571" s="17">
        <v>44089.0</v>
      </c>
      <c r="S571" s="16">
        <v>0.2722</v>
      </c>
    </row>
    <row r="572">
      <c r="A572" s="12"/>
      <c r="C572" s="14"/>
      <c r="E572" s="15">
        <v>44084.0</v>
      </c>
      <c r="F572" s="16">
        <v>0.14</v>
      </c>
      <c r="G572" s="16">
        <v>0.4498</v>
      </c>
      <c r="H572" s="16">
        <v>0.2643</v>
      </c>
      <c r="I572" s="16">
        <v>0.676</v>
      </c>
      <c r="J572" s="17">
        <v>44087.0</v>
      </c>
      <c r="K572" s="16">
        <v>0.4498</v>
      </c>
      <c r="N572" s="17">
        <v>44088.0</v>
      </c>
      <c r="O572" s="16">
        <v>0.676</v>
      </c>
      <c r="R572" s="17">
        <v>44088.0</v>
      </c>
      <c r="S572" s="16">
        <v>0.2643</v>
      </c>
    </row>
    <row r="573">
      <c r="A573" s="12"/>
      <c r="C573" s="14"/>
      <c r="E573" s="15">
        <v>44083.0</v>
      </c>
      <c r="F573" s="16">
        <v>0.137</v>
      </c>
      <c r="G573" s="16">
        <v>0.4498</v>
      </c>
      <c r="H573" s="16">
        <v>0.2547</v>
      </c>
      <c r="I573" s="16">
        <v>0.671</v>
      </c>
      <c r="J573" s="17">
        <v>44085.0</v>
      </c>
      <c r="K573" s="16">
        <v>0.4498</v>
      </c>
      <c r="N573" s="17">
        <v>44087.0</v>
      </c>
      <c r="O573" s="16">
        <v>0.671</v>
      </c>
      <c r="R573" s="17">
        <v>44087.0</v>
      </c>
      <c r="S573" s="16">
        <v>0.2547</v>
      </c>
    </row>
    <row r="574">
      <c r="A574" s="12"/>
      <c r="C574" s="14"/>
      <c r="E574" s="15">
        <v>44082.0</v>
      </c>
      <c r="F574" s="16">
        <v>0.137</v>
      </c>
      <c r="G574" s="16">
        <v>0.4681</v>
      </c>
      <c r="H574" s="16">
        <v>0.2532</v>
      </c>
      <c r="I574" s="16">
        <v>0.669</v>
      </c>
      <c r="J574" s="17">
        <v>44084.0</v>
      </c>
      <c r="K574" s="16">
        <v>0.4681</v>
      </c>
      <c r="N574" s="17">
        <v>44085.0</v>
      </c>
      <c r="O574" s="16">
        <v>0.669</v>
      </c>
      <c r="R574" s="17">
        <v>44085.0</v>
      </c>
      <c r="S574" s="16">
        <v>0.2532</v>
      </c>
    </row>
    <row r="575">
      <c r="A575" s="12"/>
      <c r="C575" s="14"/>
      <c r="E575" s="15">
        <v>44078.0</v>
      </c>
      <c r="F575" s="16">
        <v>0.129</v>
      </c>
      <c r="G575" s="16">
        <v>0.4795</v>
      </c>
      <c r="H575" s="16">
        <v>0.269</v>
      </c>
      <c r="I575" s="16">
        <v>0.682</v>
      </c>
      <c r="J575" s="18">
        <v>44083.0</v>
      </c>
      <c r="K575" s="16">
        <v>0.4795</v>
      </c>
      <c r="N575" s="17">
        <v>44084.0</v>
      </c>
      <c r="O575" s="16">
        <v>0.682</v>
      </c>
      <c r="R575" s="17">
        <v>44084.0</v>
      </c>
      <c r="S575" s="16">
        <v>0.269</v>
      </c>
    </row>
    <row r="576">
      <c r="A576" s="12"/>
      <c r="C576" s="14"/>
      <c r="E576" s="15">
        <v>44077.0</v>
      </c>
      <c r="F576" s="16">
        <v>0.119</v>
      </c>
      <c r="G576" s="16">
        <v>0.4681</v>
      </c>
      <c r="H576" s="16">
        <v>0.2785</v>
      </c>
      <c r="I576" s="16">
        <v>0.698</v>
      </c>
      <c r="J576" s="18">
        <v>44082.0</v>
      </c>
      <c r="K576" s="16">
        <v>0.4681</v>
      </c>
      <c r="N576" s="18">
        <v>44083.0</v>
      </c>
      <c r="O576" s="16">
        <v>0.698</v>
      </c>
      <c r="R576" s="18">
        <v>44083.0</v>
      </c>
      <c r="S576" s="16">
        <v>0.2785</v>
      </c>
    </row>
    <row r="577">
      <c r="A577" s="12"/>
      <c r="C577" s="14"/>
      <c r="E577" s="15">
        <v>44076.0</v>
      </c>
      <c r="F577" s="16">
        <v>0.124</v>
      </c>
      <c r="G577" s="16">
        <v>0.5046</v>
      </c>
      <c r="H577" s="16">
        <v>0.269</v>
      </c>
      <c r="I577" s="16">
        <v>0.682</v>
      </c>
      <c r="J577" s="18">
        <v>44078.0</v>
      </c>
      <c r="K577" s="16">
        <v>0.5046</v>
      </c>
      <c r="N577" s="18">
        <v>44082.0</v>
      </c>
      <c r="O577" s="16">
        <v>0.682</v>
      </c>
      <c r="R577" s="18">
        <v>44082.0</v>
      </c>
      <c r="S577" s="16">
        <v>0.269</v>
      </c>
    </row>
    <row r="578">
      <c r="A578" s="12"/>
      <c r="C578" s="14"/>
      <c r="E578" s="15">
        <v>44075.0</v>
      </c>
      <c r="F578" s="16">
        <v>0.122</v>
      </c>
      <c r="G578" s="16">
        <v>0.4364</v>
      </c>
      <c r="H578" s="16">
        <v>0.2927</v>
      </c>
      <c r="I578" s="16">
        <v>0.72</v>
      </c>
      <c r="J578" s="18">
        <v>44077.0</v>
      </c>
      <c r="K578" s="16">
        <v>0.4364</v>
      </c>
      <c r="N578" s="18">
        <v>44081.0</v>
      </c>
      <c r="O578" s="16">
        <v>0.72</v>
      </c>
      <c r="R578" s="18">
        <v>44081.0</v>
      </c>
      <c r="S578" s="16">
        <v>0.2927</v>
      </c>
    </row>
    <row r="579">
      <c r="A579" s="12"/>
      <c r="C579" s="14"/>
      <c r="E579" s="15">
        <v>44074.0</v>
      </c>
      <c r="F579" s="16">
        <v>0.122</v>
      </c>
      <c r="G579" s="16">
        <v>0.4477</v>
      </c>
      <c r="H579" s="16">
        <v>0.3006</v>
      </c>
      <c r="I579" s="16">
        <v>0.721</v>
      </c>
      <c r="J579" s="18">
        <v>44076.0</v>
      </c>
      <c r="K579" s="16">
        <v>0.4477</v>
      </c>
      <c r="N579" s="18">
        <v>44078.0</v>
      </c>
      <c r="O579" s="16">
        <v>0.721</v>
      </c>
      <c r="R579" s="18">
        <v>44078.0</v>
      </c>
      <c r="S579" s="16">
        <v>0.3006</v>
      </c>
    </row>
    <row r="580">
      <c r="A580" s="12"/>
      <c r="C580" s="14"/>
      <c r="E580" s="15">
        <v>44071.0</v>
      </c>
      <c r="F580" s="16">
        <v>0.119</v>
      </c>
      <c r="G580" s="16">
        <v>0.4659</v>
      </c>
      <c r="H580" s="16">
        <v>0.2484</v>
      </c>
      <c r="I580" s="16">
        <v>0.636</v>
      </c>
      <c r="J580" s="18">
        <v>44075.0</v>
      </c>
      <c r="K580" s="16">
        <v>0.4659</v>
      </c>
      <c r="N580" s="18">
        <v>44077.0</v>
      </c>
      <c r="O580" s="16">
        <v>0.636</v>
      </c>
      <c r="R580" s="18">
        <v>44077.0</v>
      </c>
      <c r="S580" s="16">
        <v>0.2484</v>
      </c>
    </row>
    <row r="581">
      <c r="A581" s="12"/>
      <c r="C581" s="14"/>
      <c r="E581" s="15">
        <v>44070.0</v>
      </c>
      <c r="F581" s="16">
        <v>0.129</v>
      </c>
      <c r="G581" s="16">
        <v>0.4932</v>
      </c>
      <c r="H581" s="16">
        <v>0.2516</v>
      </c>
      <c r="I581" s="16">
        <v>0.648</v>
      </c>
      <c r="J581" s="17">
        <v>44074.0</v>
      </c>
      <c r="K581" s="16">
        <v>0.4932</v>
      </c>
      <c r="N581" s="18">
        <v>44076.0</v>
      </c>
      <c r="O581" s="16">
        <v>0.648</v>
      </c>
      <c r="R581" s="18">
        <v>44076.0</v>
      </c>
      <c r="S581" s="16">
        <v>0.2516</v>
      </c>
    </row>
    <row r="582">
      <c r="A582" s="12"/>
      <c r="C582" s="14"/>
      <c r="E582" s="15">
        <v>44069.0</v>
      </c>
      <c r="F582" s="16">
        <v>0.124</v>
      </c>
      <c r="G582" s="16">
        <v>0.4977</v>
      </c>
      <c r="H582" s="16">
        <v>0.2547</v>
      </c>
      <c r="I582" s="16">
        <v>0.672</v>
      </c>
      <c r="J582" s="17">
        <v>44073.0</v>
      </c>
      <c r="K582" s="16">
        <v>0.4977</v>
      </c>
      <c r="N582" s="18">
        <v>44075.0</v>
      </c>
      <c r="O582" s="16">
        <v>0.672</v>
      </c>
      <c r="R582" s="18">
        <v>44075.0</v>
      </c>
      <c r="S582" s="16">
        <v>0.2547</v>
      </c>
    </row>
    <row r="583">
      <c r="A583" s="12"/>
      <c r="C583" s="14"/>
      <c r="E583" s="15">
        <v>44068.0</v>
      </c>
      <c r="F583" s="16">
        <v>0.129</v>
      </c>
      <c r="G583" s="16">
        <v>0.5</v>
      </c>
      <c r="H583" s="16">
        <v>0.2689</v>
      </c>
      <c r="I583" s="16">
        <v>0.706</v>
      </c>
      <c r="J583" s="17">
        <v>44071.0</v>
      </c>
      <c r="K583" s="16">
        <v>0.5</v>
      </c>
      <c r="N583" s="17">
        <v>44074.0</v>
      </c>
      <c r="O583" s="16">
        <v>0.706</v>
      </c>
      <c r="R583" s="17">
        <v>44074.0</v>
      </c>
      <c r="S583" s="16">
        <v>0.2689</v>
      </c>
    </row>
    <row r="584">
      <c r="A584" s="12"/>
      <c r="C584" s="14"/>
      <c r="E584" s="15">
        <v>44067.0</v>
      </c>
      <c r="F584" s="16">
        <v>0.129</v>
      </c>
      <c r="G584" s="16">
        <v>0.5338</v>
      </c>
      <c r="H584" s="16">
        <v>0.2705</v>
      </c>
      <c r="I584" s="16">
        <v>0.724</v>
      </c>
      <c r="J584" s="17">
        <v>44070.0</v>
      </c>
      <c r="K584" s="16">
        <v>0.5338</v>
      </c>
      <c r="N584" s="17">
        <v>44073.0</v>
      </c>
      <c r="O584" s="16">
        <v>0.724</v>
      </c>
      <c r="R584" s="17">
        <v>44073.0</v>
      </c>
      <c r="S584" s="16">
        <v>0.2705</v>
      </c>
    </row>
    <row r="585">
      <c r="A585" s="12"/>
      <c r="C585" s="14"/>
      <c r="E585" s="15">
        <v>44066.0</v>
      </c>
      <c r="F585" s="16">
        <v>0.1269</v>
      </c>
      <c r="G585" s="16">
        <v>0.4852</v>
      </c>
      <c r="H585" s="16">
        <v>0.272</v>
      </c>
      <c r="I585" s="16">
        <v>0.724</v>
      </c>
      <c r="J585" s="17">
        <v>44069.0</v>
      </c>
      <c r="K585" s="16">
        <v>0.4852</v>
      </c>
      <c r="N585" s="17">
        <v>44071.0</v>
      </c>
      <c r="O585" s="16">
        <v>0.724</v>
      </c>
      <c r="R585" s="17">
        <v>44071.0</v>
      </c>
      <c r="S585" s="16">
        <v>0.272</v>
      </c>
    </row>
    <row r="586">
      <c r="A586" s="12"/>
      <c r="C586" s="14"/>
      <c r="E586" s="15">
        <v>44064.0</v>
      </c>
      <c r="F586" s="16">
        <v>0.127</v>
      </c>
      <c r="G586" s="16">
        <v>0.4898</v>
      </c>
      <c r="H586" s="16">
        <v>0.313</v>
      </c>
      <c r="I586" s="16">
        <v>0.754</v>
      </c>
      <c r="J586" s="17">
        <v>44068.0</v>
      </c>
      <c r="K586" s="16">
        <v>0.4898</v>
      </c>
      <c r="N586" s="17">
        <v>44070.0</v>
      </c>
      <c r="O586" s="16">
        <v>0.754</v>
      </c>
      <c r="R586" s="17">
        <v>44070.0</v>
      </c>
      <c r="S586" s="16">
        <v>0.313</v>
      </c>
    </row>
    <row r="587">
      <c r="A587" s="12"/>
      <c r="C587" s="14"/>
      <c r="E587" s="15">
        <v>44063.0</v>
      </c>
      <c r="F587" s="16">
        <v>0.124</v>
      </c>
      <c r="G587" s="16">
        <v>0.4644</v>
      </c>
      <c r="H587" s="16">
        <v>0.2884</v>
      </c>
      <c r="I587" s="16">
        <v>0.688</v>
      </c>
      <c r="J587" s="17">
        <v>44067.0</v>
      </c>
      <c r="K587" s="16">
        <v>0.4644</v>
      </c>
      <c r="N587" s="17">
        <v>44069.0</v>
      </c>
      <c r="O587" s="16">
        <v>0.688</v>
      </c>
      <c r="R587" s="17">
        <v>44069.0</v>
      </c>
      <c r="S587" s="16">
        <v>0.2884</v>
      </c>
    </row>
    <row r="588">
      <c r="A588" s="12"/>
      <c r="C588" s="14"/>
      <c r="E588" s="15">
        <v>44062.0</v>
      </c>
      <c r="F588" s="16">
        <v>0.124</v>
      </c>
      <c r="G588" s="16">
        <v>0.446</v>
      </c>
      <c r="H588" s="16">
        <v>0.2963</v>
      </c>
      <c r="I588" s="16">
        <v>0.688</v>
      </c>
      <c r="J588" s="17">
        <v>44066.0</v>
      </c>
      <c r="K588" s="16">
        <v>0.446</v>
      </c>
      <c r="N588" s="17">
        <v>44068.0</v>
      </c>
      <c r="O588" s="16">
        <v>0.688</v>
      </c>
      <c r="R588" s="17">
        <v>44068.0</v>
      </c>
      <c r="S588" s="16">
        <v>0.2963</v>
      </c>
    </row>
    <row r="589">
      <c r="A589" s="12"/>
      <c r="C589" s="14"/>
      <c r="E589" s="15">
        <v>44061.0</v>
      </c>
      <c r="F589" s="16">
        <v>0.127</v>
      </c>
      <c r="G589" s="16">
        <v>0.4483</v>
      </c>
      <c r="H589" s="16">
        <v>0.2819</v>
      </c>
      <c r="I589" s="16">
        <v>0.654</v>
      </c>
      <c r="J589" s="17">
        <v>44064.0</v>
      </c>
      <c r="K589" s="16">
        <v>0.4483</v>
      </c>
      <c r="N589" s="17">
        <v>44067.0</v>
      </c>
      <c r="O589" s="16">
        <v>0.654</v>
      </c>
      <c r="R589" s="17">
        <v>44067.0</v>
      </c>
      <c r="S589" s="16">
        <v>0.2819</v>
      </c>
    </row>
    <row r="590">
      <c r="A590" s="12"/>
      <c r="C590" s="14"/>
      <c r="E590" s="15">
        <v>44060.0</v>
      </c>
      <c r="F590" s="16">
        <v>0.127</v>
      </c>
      <c r="G590" s="16">
        <v>0.4597</v>
      </c>
      <c r="H590" s="16">
        <v>0.2659</v>
      </c>
      <c r="I590" s="16">
        <v>0.632</v>
      </c>
      <c r="J590" s="17">
        <v>44063.0</v>
      </c>
      <c r="K590" s="16">
        <v>0.4597</v>
      </c>
      <c r="N590" s="17">
        <v>44066.0</v>
      </c>
      <c r="O590" s="16">
        <v>0.632</v>
      </c>
      <c r="R590" s="17">
        <v>44066.0</v>
      </c>
      <c r="S590" s="16">
        <v>0.2659</v>
      </c>
    </row>
    <row r="591">
      <c r="A591" s="12"/>
      <c r="C591" s="14"/>
      <c r="E591" s="15">
        <v>44059.0</v>
      </c>
      <c r="F591" s="16">
        <v>0.1319</v>
      </c>
      <c r="G591" s="16">
        <v>0.4861</v>
      </c>
      <c r="H591" s="16">
        <v>0.2675</v>
      </c>
      <c r="I591" s="16">
        <v>0.636</v>
      </c>
      <c r="J591" s="17">
        <v>44062.0</v>
      </c>
      <c r="K591" s="16">
        <v>0.4861</v>
      </c>
      <c r="N591" s="17">
        <v>44064.0</v>
      </c>
      <c r="O591" s="16">
        <v>0.636</v>
      </c>
      <c r="R591" s="17">
        <v>44064.0</v>
      </c>
      <c r="S591" s="16">
        <v>0.2675</v>
      </c>
    </row>
    <row r="592">
      <c r="A592" s="12"/>
      <c r="C592" s="14"/>
      <c r="E592" s="15">
        <v>44057.0</v>
      </c>
      <c r="F592" s="16">
        <v>0.134</v>
      </c>
      <c r="G592" s="16">
        <v>0.4757</v>
      </c>
      <c r="H592" s="16">
        <v>0.2723</v>
      </c>
      <c r="I592" s="16">
        <v>0.652</v>
      </c>
      <c r="J592" s="17">
        <v>44061.0</v>
      </c>
      <c r="K592" s="16">
        <v>0.4757</v>
      </c>
      <c r="N592" s="17">
        <v>44063.0</v>
      </c>
      <c r="O592" s="16">
        <v>0.652</v>
      </c>
      <c r="R592" s="17">
        <v>44063.0</v>
      </c>
      <c r="S592" s="16">
        <v>0.2723</v>
      </c>
    </row>
    <row r="593">
      <c r="A593" s="12"/>
      <c r="C593" s="14"/>
      <c r="E593" s="15">
        <v>44056.0</v>
      </c>
      <c r="F593" s="16">
        <v>0.142</v>
      </c>
      <c r="G593" s="16">
        <v>0.486</v>
      </c>
      <c r="H593" s="16">
        <v>0.2898</v>
      </c>
      <c r="I593" s="16">
        <v>0.685</v>
      </c>
      <c r="J593" s="17">
        <v>44060.0</v>
      </c>
      <c r="K593" s="16">
        <v>0.486</v>
      </c>
      <c r="N593" s="17">
        <v>44062.0</v>
      </c>
      <c r="O593" s="16">
        <v>0.685</v>
      </c>
      <c r="R593" s="17">
        <v>44062.0</v>
      </c>
      <c r="S593" s="16">
        <v>0.2898</v>
      </c>
    </row>
    <row r="594">
      <c r="A594" s="12"/>
      <c r="C594" s="14"/>
      <c r="E594" s="15">
        <v>44055.0</v>
      </c>
      <c r="F594" s="16">
        <v>0.14</v>
      </c>
      <c r="G594" s="16">
        <v>0.5032</v>
      </c>
      <c r="H594" s="16">
        <v>0.2786</v>
      </c>
      <c r="I594" s="16">
        <v>0.67</v>
      </c>
      <c r="J594" s="17">
        <v>44059.0</v>
      </c>
      <c r="K594" s="16">
        <v>0.5032</v>
      </c>
      <c r="N594" s="17">
        <v>44061.0</v>
      </c>
      <c r="O594" s="16">
        <v>0.67</v>
      </c>
      <c r="R594" s="17">
        <v>44061.0</v>
      </c>
      <c r="S594" s="16">
        <v>0.2786</v>
      </c>
    </row>
    <row r="595">
      <c r="A595" s="12"/>
      <c r="C595" s="14"/>
      <c r="E595" s="15">
        <v>44054.0</v>
      </c>
      <c r="F595" s="16">
        <v>0.142</v>
      </c>
      <c r="G595" s="16">
        <v>0.5009</v>
      </c>
      <c r="H595" s="16">
        <v>0.2913</v>
      </c>
      <c r="I595" s="16">
        <v>0.692</v>
      </c>
      <c r="J595" s="17">
        <v>44057.0</v>
      </c>
      <c r="K595" s="16">
        <v>0.5009</v>
      </c>
      <c r="N595" s="17">
        <v>44060.0</v>
      </c>
      <c r="O595" s="16">
        <v>0.692</v>
      </c>
      <c r="R595" s="17">
        <v>44060.0</v>
      </c>
      <c r="S595" s="16">
        <v>0.2913</v>
      </c>
    </row>
    <row r="596">
      <c r="A596" s="12"/>
      <c r="C596" s="14"/>
      <c r="E596" s="15">
        <v>44053.0</v>
      </c>
      <c r="F596" s="16">
        <v>0.132</v>
      </c>
      <c r="G596" s="16">
        <v>0.5226</v>
      </c>
      <c r="H596" s="16">
        <v>0.2977</v>
      </c>
      <c r="I596" s="16">
        <v>0.713</v>
      </c>
      <c r="J596" s="17">
        <v>44056.0</v>
      </c>
      <c r="K596" s="16">
        <v>0.5226</v>
      </c>
      <c r="N596" s="17">
        <v>44059.0</v>
      </c>
      <c r="O596" s="16">
        <v>0.713</v>
      </c>
      <c r="R596" s="17">
        <v>44059.0</v>
      </c>
      <c r="S596" s="16">
        <v>0.2977</v>
      </c>
    </row>
    <row r="597">
      <c r="A597" s="12"/>
      <c r="C597" s="14"/>
      <c r="E597" s="15">
        <v>44052.0</v>
      </c>
      <c r="F597" s="16">
        <v>0.1319</v>
      </c>
      <c r="G597" s="16">
        <v>0.4984</v>
      </c>
      <c r="H597" s="16">
        <v>0.2961</v>
      </c>
      <c r="I597" s="16">
        <v>0.709</v>
      </c>
      <c r="J597" s="17">
        <v>44055.0</v>
      </c>
      <c r="K597" s="16">
        <v>0.4984</v>
      </c>
      <c r="N597" s="17">
        <v>44057.0</v>
      </c>
      <c r="O597" s="16">
        <v>0.709</v>
      </c>
      <c r="R597" s="17">
        <v>44057.0</v>
      </c>
      <c r="S597" s="16">
        <v>0.2961</v>
      </c>
    </row>
    <row r="598">
      <c r="A598" s="12"/>
      <c r="C598" s="14"/>
      <c r="E598" s="15">
        <v>44050.0</v>
      </c>
      <c r="F598" s="16">
        <v>0.129</v>
      </c>
      <c r="G598" s="16">
        <v>0.4708</v>
      </c>
      <c r="H598" s="16">
        <v>0.3199</v>
      </c>
      <c r="I598" s="16">
        <v>0.717</v>
      </c>
      <c r="J598" s="17">
        <v>44054.0</v>
      </c>
      <c r="K598" s="16">
        <v>0.4708</v>
      </c>
      <c r="N598" s="17">
        <v>44056.0</v>
      </c>
      <c r="O598" s="16">
        <v>0.717</v>
      </c>
      <c r="R598" s="17">
        <v>44056.0</v>
      </c>
      <c r="S598" s="16">
        <v>0.3199</v>
      </c>
    </row>
    <row r="599">
      <c r="A599" s="12"/>
      <c r="C599" s="14"/>
      <c r="E599" s="15">
        <v>44049.0</v>
      </c>
      <c r="F599" s="16">
        <v>0.127</v>
      </c>
      <c r="G599" s="16">
        <v>0.4194</v>
      </c>
      <c r="H599" s="16">
        <v>0.2992</v>
      </c>
      <c r="I599" s="16">
        <v>0.673</v>
      </c>
      <c r="J599" s="17">
        <v>44053.0</v>
      </c>
      <c r="K599" s="16">
        <v>0.4194</v>
      </c>
      <c r="N599" s="17">
        <v>44055.0</v>
      </c>
      <c r="O599" s="16">
        <v>0.673</v>
      </c>
      <c r="R599" s="17">
        <v>44055.0</v>
      </c>
      <c r="S599" s="16">
        <v>0.2992</v>
      </c>
    </row>
    <row r="600">
      <c r="A600" s="12"/>
      <c r="C600" s="14"/>
      <c r="E600" s="15">
        <v>44048.0</v>
      </c>
      <c r="F600" s="16">
        <v>0.124</v>
      </c>
      <c r="G600" s="16">
        <v>0.4068</v>
      </c>
      <c r="H600" s="16">
        <v>0.2769</v>
      </c>
      <c r="I600" s="16">
        <v>0.643</v>
      </c>
      <c r="J600" s="18">
        <v>44052.0</v>
      </c>
      <c r="K600" s="16">
        <v>0.4068</v>
      </c>
      <c r="N600" s="17">
        <v>44054.0</v>
      </c>
      <c r="O600" s="16">
        <v>0.643</v>
      </c>
      <c r="R600" s="17">
        <v>44054.0</v>
      </c>
      <c r="S600" s="16">
        <v>0.2769</v>
      </c>
    </row>
    <row r="601">
      <c r="A601" s="12"/>
      <c r="C601" s="14"/>
      <c r="E601" s="15">
        <v>44047.0</v>
      </c>
      <c r="F601" s="16">
        <v>0.119</v>
      </c>
      <c r="G601" s="16">
        <v>0.4068</v>
      </c>
      <c r="H601" s="16">
        <v>0.2373</v>
      </c>
      <c r="I601" s="16">
        <v>0.581</v>
      </c>
      <c r="J601" s="18">
        <v>44050.0</v>
      </c>
      <c r="K601" s="16">
        <v>0.4068</v>
      </c>
      <c r="N601" s="17">
        <v>44053.0</v>
      </c>
      <c r="O601" s="16">
        <v>0.581</v>
      </c>
      <c r="R601" s="17">
        <v>44053.0</v>
      </c>
      <c r="S601" s="16">
        <v>0.2373</v>
      </c>
    </row>
    <row r="602">
      <c r="A602" s="12"/>
      <c r="C602" s="14"/>
      <c r="E602" s="15">
        <v>44046.0</v>
      </c>
      <c r="F602" s="16">
        <v>0.119</v>
      </c>
      <c r="G602" s="16">
        <v>0.3863</v>
      </c>
      <c r="H602" s="16">
        <v>0.2294</v>
      </c>
      <c r="I602" s="16">
        <v>0.566</v>
      </c>
      <c r="J602" s="18">
        <v>44049.0</v>
      </c>
      <c r="K602" s="16">
        <v>0.3863</v>
      </c>
      <c r="N602" s="18">
        <v>44052.0</v>
      </c>
      <c r="O602" s="16">
        <v>0.566</v>
      </c>
      <c r="R602" s="18">
        <v>44052.0</v>
      </c>
      <c r="S602" s="16">
        <v>0.2294</v>
      </c>
    </row>
    <row r="603">
      <c r="A603" s="12"/>
      <c r="C603" s="14"/>
      <c r="E603" s="15">
        <v>44045.0</v>
      </c>
      <c r="F603" s="16">
        <v>0.1142</v>
      </c>
      <c r="G603" s="16">
        <v>0.3954</v>
      </c>
      <c r="H603" s="16">
        <v>0.2294</v>
      </c>
      <c r="I603" s="16">
        <v>0.566</v>
      </c>
      <c r="J603" s="18">
        <v>44048.0</v>
      </c>
      <c r="K603" s="16">
        <v>0.3954</v>
      </c>
      <c r="N603" s="18">
        <v>44050.0</v>
      </c>
      <c r="O603" s="16">
        <v>0.566</v>
      </c>
      <c r="R603" s="18">
        <v>44050.0</v>
      </c>
      <c r="S603" s="16">
        <v>0.2294</v>
      </c>
    </row>
    <row r="604">
      <c r="A604" s="12"/>
      <c r="C604" s="14"/>
      <c r="E604" s="15">
        <v>44043.0</v>
      </c>
      <c r="F604" s="16">
        <v>0.117</v>
      </c>
      <c r="G604" s="16">
        <v>0.3614</v>
      </c>
      <c r="H604" s="16">
        <v>0.2153</v>
      </c>
      <c r="I604" s="16">
        <v>0.538</v>
      </c>
      <c r="J604" s="18">
        <v>44047.0</v>
      </c>
      <c r="K604" s="16">
        <v>0.3614</v>
      </c>
      <c r="N604" s="18">
        <v>44049.0</v>
      </c>
      <c r="O604" s="16">
        <v>0.538</v>
      </c>
      <c r="R604" s="18">
        <v>44049.0</v>
      </c>
      <c r="S604" s="16">
        <v>0.2153</v>
      </c>
    </row>
    <row r="605">
      <c r="A605" s="12"/>
      <c r="C605" s="14"/>
      <c r="E605" s="15">
        <v>44042.0</v>
      </c>
      <c r="F605" s="16">
        <v>0.117</v>
      </c>
      <c r="G605" s="16">
        <v>0.4022</v>
      </c>
      <c r="H605" s="16">
        <v>0.2232</v>
      </c>
      <c r="I605" s="16">
        <v>0.549</v>
      </c>
      <c r="J605" s="18">
        <v>44046.0</v>
      </c>
      <c r="K605" s="16">
        <v>0.4022</v>
      </c>
      <c r="N605" s="18">
        <v>44048.0</v>
      </c>
      <c r="O605" s="16">
        <v>0.549</v>
      </c>
      <c r="R605" s="18">
        <v>44048.0</v>
      </c>
      <c r="S605" s="16">
        <v>0.2232</v>
      </c>
    </row>
    <row r="606">
      <c r="A606" s="12"/>
      <c r="C606" s="14"/>
      <c r="E606" s="15">
        <v>44041.0</v>
      </c>
      <c r="F606" s="16">
        <v>0.129</v>
      </c>
      <c r="G606" s="16">
        <v>0.3886</v>
      </c>
      <c r="H606" s="16">
        <v>0.1917</v>
      </c>
      <c r="I606" s="16">
        <v>0.512</v>
      </c>
      <c r="J606" s="18">
        <v>44045.0</v>
      </c>
      <c r="K606" s="16">
        <v>0.3886</v>
      </c>
      <c r="N606" s="18">
        <v>44047.0</v>
      </c>
      <c r="O606" s="16">
        <v>0.512</v>
      </c>
      <c r="R606" s="18">
        <v>44047.0</v>
      </c>
      <c r="S606" s="16">
        <v>0.1917</v>
      </c>
    </row>
    <row r="607">
      <c r="A607" s="12"/>
      <c r="C607" s="14"/>
      <c r="E607" s="15">
        <v>44040.0</v>
      </c>
      <c r="F607" s="16">
        <v>0.137</v>
      </c>
      <c r="G607" s="16">
        <v>0.3875</v>
      </c>
      <c r="H607" s="16">
        <v>0.2201</v>
      </c>
      <c r="I607" s="16">
        <v>0.554</v>
      </c>
      <c r="J607" s="17">
        <v>44043.0</v>
      </c>
      <c r="K607" s="16">
        <v>0.3875</v>
      </c>
      <c r="N607" s="18">
        <v>44046.0</v>
      </c>
      <c r="O607" s="16">
        <v>0.554</v>
      </c>
      <c r="R607" s="18">
        <v>44046.0</v>
      </c>
      <c r="S607" s="16">
        <v>0.2201</v>
      </c>
    </row>
    <row r="608">
      <c r="A608" s="12"/>
      <c r="C608" s="14"/>
      <c r="E608" s="15">
        <v>44039.0</v>
      </c>
      <c r="F608" s="16">
        <v>0.145</v>
      </c>
      <c r="G608" s="16">
        <v>0.4022</v>
      </c>
      <c r="H608" s="16">
        <v>0.2106</v>
      </c>
      <c r="I608" s="16">
        <v>0.533</v>
      </c>
      <c r="J608" s="17">
        <v>44042.0</v>
      </c>
      <c r="K608" s="16">
        <v>0.4022</v>
      </c>
      <c r="N608" s="18">
        <v>44045.0</v>
      </c>
      <c r="O608" s="16">
        <v>0.533</v>
      </c>
      <c r="R608" s="18">
        <v>44045.0</v>
      </c>
      <c r="S608" s="16">
        <v>0.2106</v>
      </c>
    </row>
    <row r="609">
      <c r="A609" s="12"/>
      <c r="C609" s="14"/>
      <c r="E609" s="15">
        <v>44038.0</v>
      </c>
      <c r="F609" s="16">
        <v>0.1421</v>
      </c>
      <c r="G609" s="16">
        <v>0.4317</v>
      </c>
      <c r="H609" s="16">
        <v>0.2091</v>
      </c>
      <c r="I609" s="16">
        <v>0.533</v>
      </c>
      <c r="J609" s="17">
        <v>44041.0</v>
      </c>
      <c r="K609" s="16">
        <v>0.4317</v>
      </c>
      <c r="N609" s="17">
        <v>44043.0</v>
      </c>
      <c r="O609" s="16">
        <v>0.533</v>
      </c>
      <c r="R609" s="17">
        <v>44043.0</v>
      </c>
      <c r="S609" s="16">
        <v>0.2091</v>
      </c>
    </row>
    <row r="610">
      <c r="A610" s="12"/>
      <c r="C610" s="14"/>
      <c r="E610" s="15">
        <v>44036.0</v>
      </c>
      <c r="F610" s="16">
        <v>0.142</v>
      </c>
      <c r="G610" s="16">
        <v>0.4312</v>
      </c>
      <c r="H610" s="16">
        <v>0.2296</v>
      </c>
      <c r="I610" s="16">
        <v>0.545</v>
      </c>
      <c r="J610" s="17">
        <v>44040.0</v>
      </c>
      <c r="K610" s="16">
        <v>0.4312</v>
      </c>
      <c r="N610" s="17">
        <v>44042.0</v>
      </c>
      <c r="O610" s="16">
        <v>0.545</v>
      </c>
      <c r="R610" s="17">
        <v>44042.0</v>
      </c>
      <c r="S610" s="16">
        <v>0.2296</v>
      </c>
    </row>
    <row r="611">
      <c r="A611" s="12"/>
      <c r="C611" s="14"/>
      <c r="E611" s="15">
        <v>44035.0</v>
      </c>
      <c r="F611" s="16">
        <v>0.14</v>
      </c>
      <c r="G611" s="16">
        <v>0.4633</v>
      </c>
      <c r="H611" s="16">
        <v>0.2547</v>
      </c>
      <c r="I611" s="16">
        <v>0.577</v>
      </c>
      <c r="J611" s="17">
        <v>44039.0</v>
      </c>
      <c r="K611" s="16">
        <v>0.4633</v>
      </c>
      <c r="N611" s="17">
        <v>44041.0</v>
      </c>
      <c r="O611" s="16">
        <v>0.577</v>
      </c>
      <c r="R611" s="17">
        <v>44041.0</v>
      </c>
      <c r="S611" s="16">
        <v>0.2547</v>
      </c>
    </row>
    <row r="612">
      <c r="A612" s="12"/>
      <c r="C612" s="14"/>
      <c r="E612" s="15">
        <v>44034.0</v>
      </c>
      <c r="F612" s="16">
        <v>0.142</v>
      </c>
      <c r="G612" s="16">
        <v>0.4472</v>
      </c>
      <c r="H612" s="16">
        <v>0.2657</v>
      </c>
      <c r="I612" s="16">
        <v>0.579</v>
      </c>
      <c r="J612" s="17">
        <v>44038.0</v>
      </c>
      <c r="K612" s="16">
        <v>0.4472</v>
      </c>
      <c r="N612" s="17">
        <v>44040.0</v>
      </c>
      <c r="O612" s="16">
        <v>0.579</v>
      </c>
      <c r="R612" s="17">
        <v>44040.0</v>
      </c>
      <c r="S612" s="16">
        <v>0.2657</v>
      </c>
    </row>
    <row r="613">
      <c r="A613" s="12"/>
      <c r="C613" s="14"/>
      <c r="E613" s="15">
        <v>44033.0</v>
      </c>
      <c r="F613" s="16">
        <v>0.145</v>
      </c>
      <c r="G613" s="16">
        <v>0.4427</v>
      </c>
      <c r="H613" s="16">
        <v>0.2868</v>
      </c>
      <c r="I613" s="16">
        <v>0.615</v>
      </c>
      <c r="J613" s="17">
        <v>44036.0</v>
      </c>
      <c r="K613" s="16">
        <v>0.4427</v>
      </c>
      <c r="N613" s="17">
        <v>44039.0</v>
      </c>
      <c r="O613" s="16">
        <v>0.615</v>
      </c>
      <c r="R613" s="17">
        <v>44039.0</v>
      </c>
      <c r="S613" s="16">
        <v>0.2868</v>
      </c>
    </row>
    <row r="614">
      <c r="A614" s="12"/>
      <c r="C614" s="14"/>
      <c r="E614" s="15">
        <v>44032.0</v>
      </c>
      <c r="F614" s="16">
        <v>0.147</v>
      </c>
      <c r="G614" s="16">
        <v>0.4382</v>
      </c>
      <c r="H614" s="16">
        <v>0.2772</v>
      </c>
      <c r="I614" s="16">
        <v>0.594</v>
      </c>
      <c r="J614" s="17">
        <v>44035.0</v>
      </c>
      <c r="K614" s="16">
        <v>0.4382</v>
      </c>
      <c r="N614" s="17">
        <v>44038.0</v>
      </c>
      <c r="O614" s="16">
        <v>0.594</v>
      </c>
      <c r="R614" s="17">
        <v>44038.0</v>
      </c>
      <c r="S614" s="16">
        <v>0.2772</v>
      </c>
    </row>
    <row r="615">
      <c r="A615" s="12"/>
      <c r="C615" s="14"/>
      <c r="E615" s="15">
        <v>44029.0</v>
      </c>
      <c r="F615" s="16">
        <v>0.145</v>
      </c>
      <c r="G615" s="16">
        <v>0.4508</v>
      </c>
      <c r="H615" s="16">
        <v>0.274</v>
      </c>
      <c r="I615" s="16">
        <v>0.587</v>
      </c>
      <c r="J615" s="17">
        <v>44034.0</v>
      </c>
      <c r="K615" s="16">
        <v>0.4508</v>
      </c>
      <c r="N615" s="17">
        <v>44036.0</v>
      </c>
      <c r="O615" s="16">
        <v>0.587</v>
      </c>
      <c r="R615" s="17">
        <v>44036.0</v>
      </c>
      <c r="S615" s="16">
        <v>0.274</v>
      </c>
    </row>
    <row r="616">
      <c r="A616" s="12"/>
      <c r="C616" s="14"/>
      <c r="E616" s="15">
        <v>44028.0</v>
      </c>
      <c r="F616" s="16">
        <v>0.147</v>
      </c>
      <c r="G616" s="16">
        <v>0.4519</v>
      </c>
      <c r="H616" s="16">
        <v>0.2691</v>
      </c>
      <c r="I616" s="16">
        <v>0.577</v>
      </c>
      <c r="J616" s="17">
        <v>44033.0</v>
      </c>
      <c r="K616" s="16">
        <v>0.4519</v>
      </c>
      <c r="N616" s="17">
        <v>44035.0</v>
      </c>
      <c r="O616" s="16">
        <v>0.577</v>
      </c>
      <c r="R616" s="17">
        <v>44035.0</v>
      </c>
      <c r="S616" s="16">
        <v>0.2691</v>
      </c>
    </row>
    <row r="617">
      <c r="A617" s="12"/>
      <c r="C617" s="14"/>
      <c r="E617" s="15">
        <v>44027.0</v>
      </c>
      <c r="F617" s="16">
        <v>0.152</v>
      </c>
      <c r="G617" s="16">
        <v>0.4611</v>
      </c>
      <c r="H617" s="16">
        <v>0.2755</v>
      </c>
      <c r="I617" s="16">
        <v>0.6</v>
      </c>
      <c r="J617" s="17">
        <v>44032.0</v>
      </c>
      <c r="K617" s="16">
        <v>0.4611</v>
      </c>
      <c r="N617" s="17">
        <v>44034.0</v>
      </c>
      <c r="O617" s="16">
        <v>0.6</v>
      </c>
      <c r="R617" s="17">
        <v>44034.0</v>
      </c>
      <c r="S617" s="16">
        <v>0.2755</v>
      </c>
    </row>
    <row r="618">
      <c r="A618" s="12"/>
      <c r="C618" s="14"/>
      <c r="E618" s="15">
        <v>44026.0</v>
      </c>
      <c r="F618" s="16">
        <v>0.155</v>
      </c>
      <c r="G618" s="16">
        <v>0.4634</v>
      </c>
      <c r="H618" s="16">
        <v>0.2691</v>
      </c>
      <c r="I618" s="16">
        <v>0.605</v>
      </c>
      <c r="J618" s="17">
        <v>44029.0</v>
      </c>
      <c r="K618" s="16">
        <v>0.4634</v>
      </c>
      <c r="N618" s="17">
        <v>44033.0</v>
      </c>
      <c r="O618" s="16">
        <v>0.605</v>
      </c>
      <c r="R618" s="17">
        <v>44033.0</v>
      </c>
      <c r="S618" s="16">
        <v>0.2691</v>
      </c>
    </row>
    <row r="619">
      <c r="A619" s="12"/>
      <c r="C619" s="14"/>
      <c r="E619" s="15">
        <v>44025.0</v>
      </c>
      <c r="F619" s="16">
        <v>0.157</v>
      </c>
      <c r="G619" s="16">
        <v>0.4611</v>
      </c>
      <c r="H619" s="16">
        <v>0.2803</v>
      </c>
      <c r="I619" s="16">
        <v>0.613</v>
      </c>
      <c r="J619" s="17">
        <v>44028.0</v>
      </c>
      <c r="K619" s="16">
        <v>0.4611</v>
      </c>
      <c r="N619" s="17">
        <v>44032.0</v>
      </c>
      <c r="O619" s="16">
        <v>0.613</v>
      </c>
      <c r="R619" s="17">
        <v>44032.0</v>
      </c>
      <c r="S619" s="16">
        <v>0.2803</v>
      </c>
    </row>
    <row r="620">
      <c r="A620" s="12"/>
      <c r="C620" s="14"/>
      <c r="E620" s="15">
        <v>44024.0</v>
      </c>
      <c r="F620" s="16">
        <v>0.1472</v>
      </c>
      <c r="G620" s="16">
        <v>0.4726</v>
      </c>
      <c r="H620" s="16">
        <v>0.2786</v>
      </c>
      <c r="I620" s="16">
        <v>0.623</v>
      </c>
      <c r="J620" s="17">
        <v>44027.0</v>
      </c>
      <c r="K620" s="16">
        <v>0.4726</v>
      </c>
      <c r="N620" s="17">
        <v>44029.0</v>
      </c>
      <c r="O620" s="16">
        <v>0.623</v>
      </c>
      <c r="R620" s="17">
        <v>44029.0</v>
      </c>
      <c r="S620" s="16">
        <v>0.2786</v>
      </c>
    </row>
    <row r="621">
      <c r="A621" s="12"/>
      <c r="C621" s="14"/>
      <c r="E621" s="15">
        <v>44022.0</v>
      </c>
      <c r="F621" s="16">
        <v>0.152</v>
      </c>
      <c r="G621" s="16">
        <v>0.4726</v>
      </c>
      <c r="H621" s="16">
        <v>0.277</v>
      </c>
      <c r="I621" s="16">
        <v>0.618</v>
      </c>
      <c r="J621" s="17">
        <v>44026.0</v>
      </c>
      <c r="K621" s="16">
        <v>0.4726</v>
      </c>
      <c r="N621" s="17">
        <v>44028.0</v>
      </c>
      <c r="O621" s="16">
        <v>0.618</v>
      </c>
      <c r="R621" s="17">
        <v>44028.0</v>
      </c>
      <c r="S621" s="16">
        <v>0.277</v>
      </c>
    </row>
    <row r="622">
      <c r="A622" s="12"/>
      <c r="C622" s="14"/>
      <c r="E622" s="15">
        <v>44021.0</v>
      </c>
      <c r="F622" s="16">
        <v>0.152</v>
      </c>
      <c r="G622" s="16">
        <v>0.468</v>
      </c>
      <c r="H622" s="16">
        <v>0.2881</v>
      </c>
      <c r="I622" s="16">
        <v>0.633</v>
      </c>
      <c r="J622" s="17">
        <v>44025.0</v>
      </c>
      <c r="K622" s="16">
        <v>0.468</v>
      </c>
      <c r="N622" s="17">
        <v>44027.0</v>
      </c>
      <c r="O622" s="16">
        <v>0.633</v>
      </c>
      <c r="R622" s="17">
        <v>44027.0</v>
      </c>
      <c r="S622" s="16">
        <v>0.2881</v>
      </c>
    </row>
    <row r="623">
      <c r="A623" s="12"/>
      <c r="C623" s="14"/>
      <c r="E623" s="15">
        <v>44020.0</v>
      </c>
      <c r="F623" s="16">
        <v>0.157</v>
      </c>
      <c r="G623" s="16">
        <v>0.4909</v>
      </c>
      <c r="H623" s="16">
        <v>0.2913</v>
      </c>
      <c r="I623" s="16">
        <v>0.625</v>
      </c>
      <c r="J623" s="17">
        <v>44022.0</v>
      </c>
      <c r="K623" s="16">
        <v>0.4909</v>
      </c>
      <c r="N623" s="17">
        <v>44026.0</v>
      </c>
      <c r="O623" s="16">
        <v>0.625</v>
      </c>
      <c r="R623" s="17">
        <v>44026.0</v>
      </c>
      <c r="S623" s="16">
        <v>0.2913</v>
      </c>
    </row>
    <row r="624">
      <c r="A624" s="12"/>
      <c r="C624" s="14"/>
      <c r="E624" s="15">
        <v>44019.0</v>
      </c>
      <c r="F624" s="16">
        <v>0.157</v>
      </c>
      <c r="G624" s="16">
        <v>0.4635</v>
      </c>
      <c r="H624" s="16">
        <v>0.2865</v>
      </c>
      <c r="I624" s="16">
        <v>0.618</v>
      </c>
      <c r="J624" s="18">
        <v>44021.0</v>
      </c>
      <c r="K624" s="16">
        <v>0.4635</v>
      </c>
      <c r="N624" s="17">
        <v>44025.0</v>
      </c>
      <c r="O624" s="16">
        <v>0.618</v>
      </c>
      <c r="R624" s="17">
        <v>44025.0</v>
      </c>
      <c r="S624" s="16">
        <v>0.2865</v>
      </c>
    </row>
    <row r="625">
      <c r="A625" s="12"/>
      <c r="C625" s="14"/>
      <c r="E625" s="15">
        <v>44018.0</v>
      </c>
      <c r="F625" s="16">
        <v>0.16</v>
      </c>
      <c r="G625" s="16">
        <v>0.5011</v>
      </c>
      <c r="H625" s="16">
        <v>0.3039</v>
      </c>
      <c r="I625" s="16">
        <v>0.643</v>
      </c>
      <c r="J625" s="18">
        <v>44020.0</v>
      </c>
      <c r="K625" s="16">
        <v>0.5011</v>
      </c>
      <c r="N625" s="17">
        <v>44022.0</v>
      </c>
      <c r="O625" s="16">
        <v>0.643</v>
      </c>
      <c r="R625" s="17">
        <v>44022.0</v>
      </c>
      <c r="S625" s="16">
        <v>0.3039</v>
      </c>
    </row>
    <row r="626">
      <c r="A626" s="12"/>
      <c r="C626" s="14"/>
      <c r="E626" s="15">
        <v>44017.0</v>
      </c>
      <c r="F626" s="16">
        <v>0.1573</v>
      </c>
      <c r="G626" s="16">
        <v>0.4795</v>
      </c>
      <c r="H626" s="16">
        <v>0.2833</v>
      </c>
      <c r="I626" s="16">
        <v>0.613</v>
      </c>
      <c r="J626" s="18">
        <v>44019.0</v>
      </c>
      <c r="K626" s="16">
        <v>0.4795</v>
      </c>
      <c r="N626" s="18">
        <v>44021.0</v>
      </c>
      <c r="O626" s="16">
        <v>0.613</v>
      </c>
      <c r="R626" s="18">
        <v>44021.0</v>
      </c>
      <c r="S626" s="16">
        <v>0.2833</v>
      </c>
    </row>
    <row r="627">
      <c r="A627" s="12"/>
      <c r="C627" s="14"/>
      <c r="E627" s="15">
        <v>44014.0</v>
      </c>
      <c r="F627" s="16">
        <v>0.157</v>
      </c>
      <c r="G627" s="16">
        <v>0.5023</v>
      </c>
      <c r="H627" s="16">
        <v>0.3022</v>
      </c>
      <c r="I627" s="16">
        <v>0.666</v>
      </c>
      <c r="J627" s="18">
        <v>44018.0</v>
      </c>
      <c r="K627" s="16">
        <v>0.5023</v>
      </c>
      <c r="N627" s="18">
        <v>44020.0</v>
      </c>
      <c r="O627" s="16">
        <v>0.666</v>
      </c>
      <c r="R627" s="18">
        <v>44020.0</v>
      </c>
      <c r="S627" s="16">
        <v>0.3022</v>
      </c>
    </row>
    <row r="628">
      <c r="A628" s="12"/>
      <c r="C628" s="14"/>
      <c r="E628" s="15">
        <v>44013.0</v>
      </c>
      <c r="F628" s="16">
        <v>0.162</v>
      </c>
      <c r="G628" s="16">
        <v>0.5023</v>
      </c>
      <c r="H628" s="16">
        <v>0.2864</v>
      </c>
      <c r="I628" s="16">
        <v>0.64</v>
      </c>
      <c r="J628" s="18">
        <v>44017.0</v>
      </c>
      <c r="K628" s="16">
        <v>0.5023</v>
      </c>
      <c r="N628" s="18">
        <v>44019.0</v>
      </c>
      <c r="O628" s="16">
        <v>0.64</v>
      </c>
      <c r="R628" s="18">
        <v>44019.0</v>
      </c>
      <c r="S628" s="16">
        <v>0.2864</v>
      </c>
    </row>
    <row r="629">
      <c r="A629" s="12"/>
      <c r="C629" s="14"/>
      <c r="E629" s="15">
        <v>44012.0</v>
      </c>
      <c r="F629" s="16">
        <v>0.16</v>
      </c>
      <c r="G629" s="16">
        <v>0.4977</v>
      </c>
      <c r="H629" s="16">
        <v>0.3006</v>
      </c>
      <c r="I629" s="16">
        <v>0.678</v>
      </c>
      <c r="J629" s="18">
        <v>44014.0</v>
      </c>
      <c r="K629" s="16">
        <v>0.4977</v>
      </c>
      <c r="N629" s="18">
        <v>44018.0</v>
      </c>
      <c r="O629" s="16">
        <v>0.678</v>
      </c>
      <c r="R629" s="18">
        <v>44018.0</v>
      </c>
      <c r="S629" s="16">
        <v>0.3006</v>
      </c>
    </row>
    <row r="630">
      <c r="A630" s="12"/>
      <c r="C630" s="14"/>
      <c r="E630" s="15">
        <v>44011.0</v>
      </c>
      <c r="F630" s="16">
        <v>0.16</v>
      </c>
      <c r="G630" s="16">
        <v>0.5102</v>
      </c>
      <c r="H630" s="16">
        <v>0.2958</v>
      </c>
      <c r="I630" s="16">
        <v>0.676</v>
      </c>
      <c r="J630" s="18">
        <v>44013.0</v>
      </c>
      <c r="K630" s="16">
        <v>0.5102</v>
      </c>
      <c r="N630" s="18">
        <v>44017.0</v>
      </c>
      <c r="O630" s="16">
        <v>0.676</v>
      </c>
      <c r="R630" s="18">
        <v>44017.0</v>
      </c>
      <c r="S630" s="16">
        <v>0.2958</v>
      </c>
    </row>
    <row r="631">
      <c r="A631" s="12"/>
      <c r="C631" s="14"/>
      <c r="E631" s="15">
        <v>44010.0</v>
      </c>
      <c r="F631" s="16">
        <v>0.165</v>
      </c>
      <c r="G631" s="16">
        <v>0.4932</v>
      </c>
      <c r="H631" s="16">
        <v>0.2942</v>
      </c>
      <c r="I631" s="16">
        <v>0.669</v>
      </c>
      <c r="J631" s="17">
        <v>44012.0</v>
      </c>
      <c r="K631" s="16">
        <v>0.4932</v>
      </c>
      <c r="N631" s="18">
        <v>44014.0</v>
      </c>
      <c r="O631" s="16">
        <v>0.669</v>
      </c>
      <c r="R631" s="18">
        <v>44014.0</v>
      </c>
      <c r="S631" s="16">
        <v>0.2942</v>
      </c>
    </row>
    <row r="632">
      <c r="A632" s="12"/>
      <c r="C632" s="14"/>
      <c r="E632" s="15">
        <v>44008.0</v>
      </c>
      <c r="F632" s="16">
        <v>0.162</v>
      </c>
      <c r="G632" s="16">
        <v>0.4671</v>
      </c>
      <c r="H632" s="16">
        <v>0.3115</v>
      </c>
      <c r="I632" s="16">
        <v>0.676</v>
      </c>
      <c r="J632" s="17">
        <v>44011.0</v>
      </c>
      <c r="K632" s="16">
        <v>0.4671</v>
      </c>
      <c r="N632" s="18">
        <v>44013.0</v>
      </c>
      <c r="O632" s="16">
        <v>0.676</v>
      </c>
      <c r="R632" s="18">
        <v>44013.0</v>
      </c>
      <c r="S632" s="16">
        <v>0.3115</v>
      </c>
    </row>
    <row r="633">
      <c r="A633" s="12"/>
      <c r="C633" s="14"/>
      <c r="E633" s="15">
        <v>44007.0</v>
      </c>
      <c r="F633" s="16">
        <v>0.178</v>
      </c>
      <c r="G633" s="16">
        <v>0.4807</v>
      </c>
      <c r="H633" s="16">
        <v>0.2878</v>
      </c>
      <c r="I633" s="16">
        <v>0.658</v>
      </c>
      <c r="J633" s="17">
        <v>44010.0</v>
      </c>
      <c r="K633" s="16">
        <v>0.4807</v>
      </c>
      <c r="N633" s="17">
        <v>44012.0</v>
      </c>
      <c r="O633" s="16">
        <v>0.658</v>
      </c>
      <c r="R633" s="17">
        <v>44012.0</v>
      </c>
      <c r="S633" s="16">
        <v>0.2878</v>
      </c>
    </row>
    <row r="634">
      <c r="A634" s="12"/>
      <c r="C634" s="14"/>
      <c r="E634" s="15">
        <v>44006.0</v>
      </c>
      <c r="F634" s="16">
        <v>0.178</v>
      </c>
      <c r="G634" s="16">
        <v>0.4886</v>
      </c>
      <c r="H634" s="16">
        <v>0.2752</v>
      </c>
      <c r="I634" s="16">
        <v>0.627</v>
      </c>
      <c r="J634" s="17">
        <v>44008.0</v>
      </c>
      <c r="K634" s="16">
        <v>0.4886</v>
      </c>
      <c r="N634" s="17">
        <v>44011.0</v>
      </c>
      <c r="O634" s="16">
        <v>0.627</v>
      </c>
      <c r="R634" s="17">
        <v>44011.0</v>
      </c>
      <c r="S634" s="16">
        <v>0.2752</v>
      </c>
    </row>
    <row r="635">
      <c r="A635" s="12"/>
      <c r="C635" s="14"/>
      <c r="E635" s="15">
        <v>44005.0</v>
      </c>
      <c r="F635" s="16">
        <v>0.178</v>
      </c>
      <c r="G635" s="16">
        <v>0.5184</v>
      </c>
      <c r="H635" s="16">
        <v>0.2957</v>
      </c>
      <c r="I635" s="16">
        <v>0.632</v>
      </c>
      <c r="J635" s="17">
        <v>44007.0</v>
      </c>
      <c r="K635" s="16">
        <v>0.5184</v>
      </c>
      <c r="N635" s="17">
        <v>44010.0</v>
      </c>
      <c r="O635" s="16">
        <v>0.632</v>
      </c>
      <c r="R635" s="17">
        <v>44010.0</v>
      </c>
      <c r="S635" s="16">
        <v>0.2957</v>
      </c>
    </row>
    <row r="636">
      <c r="A636" s="12"/>
      <c r="C636" s="14"/>
      <c r="E636" s="15">
        <v>44004.0</v>
      </c>
      <c r="F636" s="16">
        <v>0.175</v>
      </c>
      <c r="G636" s="16">
        <v>0.5161</v>
      </c>
      <c r="H636" s="16">
        <v>0.3004</v>
      </c>
      <c r="I636" s="16">
        <v>0.64</v>
      </c>
      <c r="J636" s="17">
        <v>44006.0</v>
      </c>
      <c r="K636" s="16">
        <v>0.5161</v>
      </c>
      <c r="N636" s="17">
        <v>44008.0</v>
      </c>
      <c r="O636" s="16">
        <v>0.64</v>
      </c>
      <c r="R636" s="17">
        <v>44008.0</v>
      </c>
      <c r="S636" s="16">
        <v>0.3004</v>
      </c>
    </row>
    <row r="637">
      <c r="A637" s="12"/>
      <c r="C637" s="14"/>
      <c r="E637" s="15">
        <v>44003.0</v>
      </c>
      <c r="F637" s="16">
        <v>0.1777</v>
      </c>
      <c r="G637" s="16">
        <v>0.5391</v>
      </c>
      <c r="H637" s="16">
        <v>0.3304</v>
      </c>
      <c r="I637" s="16">
        <v>0.682</v>
      </c>
      <c r="J637" s="17">
        <v>44005.0</v>
      </c>
      <c r="K637" s="16">
        <v>0.5391</v>
      </c>
      <c r="N637" s="17">
        <v>44007.0</v>
      </c>
      <c r="O637" s="16">
        <v>0.682</v>
      </c>
      <c r="R637" s="17">
        <v>44007.0</v>
      </c>
      <c r="S637" s="16">
        <v>0.3304</v>
      </c>
    </row>
    <row r="638">
      <c r="A638" s="12"/>
      <c r="C638" s="14"/>
      <c r="E638" s="15">
        <v>44001.0</v>
      </c>
      <c r="F638" s="16">
        <v>0.178</v>
      </c>
      <c r="G638" s="16">
        <v>0.5414</v>
      </c>
      <c r="H638" s="16">
        <v>0.3187</v>
      </c>
      <c r="I638" s="16">
        <v>0.679</v>
      </c>
      <c r="J638" s="17">
        <v>44004.0</v>
      </c>
      <c r="K638" s="16">
        <v>0.5414</v>
      </c>
      <c r="N638" s="17">
        <v>44006.0</v>
      </c>
      <c r="O638" s="16">
        <v>0.679</v>
      </c>
      <c r="R638" s="17">
        <v>44006.0</v>
      </c>
      <c r="S638" s="16">
        <v>0.3187</v>
      </c>
    </row>
    <row r="639">
      <c r="A639" s="12"/>
      <c r="C639" s="14"/>
      <c r="E639" s="15">
        <v>44000.0</v>
      </c>
      <c r="F639" s="16">
        <v>0.183</v>
      </c>
      <c r="G639" s="16">
        <v>0.5264</v>
      </c>
      <c r="H639" s="16">
        <v>0.3299</v>
      </c>
      <c r="I639" s="16">
        <v>0.715</v>
      </c>
      <c r="J639" s="17">
        <v>44003.0</v>
      </c>
      <c r="K639" s="16">
        <v>0.5264</v>
      </c>
      <c r="N639" s="17">
        <v>44005.0</v>
      </c>
      <c r="O639" s="16">
        <v>0.715</v>
      </c>
      <c r="R639" s="17">
        <v>44005.0</v>
      </c>
      <c r="S639" s="16">
        <v>0.3299</v>
      </c>
    </row>
    <row r="640">
      <c r="A640" s="12"/>
      <c r="C640" s="14"/>
      <c r="E640" s="15">
        <v>43999.0</v>
      </c>
      <c r="F640" s="16">
        <v>0.193</v>
      </c>
      <c r="G640" s="16">
        <v>0.5253</v>
      </c>
      <c r="H640" s="16">
        <v>0.3394</v>
      </c>
      <c r="I640" s="16">
        <v>0.71</v>
      </c>
      <c r="J640" s="17">
        <v>44001.0</v>
      </c>
      <c r="K640" s="16">
        <v>0.5253</v>
      </c>
      <c r="N640" s="17">
        <v>44004.0</v>
      </c>
      <c r="O640" s="16">
        <v>0.71</v>
      </c>
      <c r="R640" s="17">
        <v>44004.0</v>
      </c>
      <c r="S640" s="16">
        <v>0.3394</v>
      </c>
    </row>
    <row r="641">
      <c r="A641" s="12"/>
      <c r="C641" s="14"/>
      <c r="E641" s="15">
        <v>43998.0</v>
      </c>
      <c r="F641" s="16">
        <v>0.193</v>
      </c>
      <c r="G641" s="16">
        <v>0.5344</v>
      </c>
      <c r="H641" s="16">
        <v>0.3266</v>
      </c>
      <c r="I641" s="16">
        <v>0.694</v>
      </c>
      <c r="J641" s="17">
        <v>44000.0</v>
      </c>
      <c r="K641" s="16">
        <v>0.5344</v>
      </c>
      <c r="N641" s="17">
        <v>44003.0</v>
      </c>
      <c r="O641" s="16">
        <v>0.694</v>
      </c>
      <c r="R641" s="17">
        <v>44003.0</v>
      </c>
      <c r="S641" s="16">
        <v>0.3266</v>
      </c>
    </row>
    <row r="642">
      <c r="A642" s="12"/>
      <c r="C642" s="14"/>
      <c r="E642" s="15">
        <v>43997.0</v>
      </c>
      <c r="F642" s="16">
        <v>0.178</v>
      </c>
      <c r="G642" s="16">
        <v>0.5528</v>
      </c>
      <c r="H642" s="16">
        <v>0.325</v>
      </c>
      <c r="I642" s="16">
        <v>0.694</v>
      </c>
      <c r="J642" s="17">
        <v>43999.0</v>
      </c>
      <c r="K642" s="16">
        <v>0.5528</v>
      </c>
      <c r="N642" s="17">
        <v>44001.0</v>
      </c>
      <c r="O642" s="16">
        <v>0.694</v>
      </c>
      <c r="R642" s="17">
        <v>44001.0</v>
      </c>
      <c r="S642" s="16">
        <v>0.325</v>
      </c>
    </row>
    <row r="643">
      <c r="A643" s="12"/>
      <c r="C643" s="14"/>
      <c r="E643" s="15">
        <v>43994.0</v>
      </c>
      <c r="F643" s="16">
        <v>0.178</v>
      </c>
      <c r="G643" s="16">
        <v>0.5528</v>
      </c>
      <c r="H643" s="16">
        <v>0.3328</v>
      </c>
      <c r="I643" s="16">
        <v>0.707</v>
      </c>
      <c r="J643" s="17">
        <v>43998.0</v>
      </c>
      <c r="K643" s="16">
        <v>0.5528</v>
      </c>
      <c r="N643" s="17">
        <v>44000.0</v>
      </c>
      <c r="O643" s="16">
        <v>0.707</v>
      </c>
      <c r="R643" s="17">
        <v>44000.0</v>
      </c>
      <c r="S643" s="16">
        <v>0.3328</v>
      </c>
    </row>
    <row r="644">
      <c r="A644" s="12"/>
      <c r="C644" s="14"/>
      <c r="E644" s="15">
        <v>43993.0</v>
      </c>
      <c r="F644" s="16">
        <v>0.183</v>
      </c>
      <c r="G644" s="16">
        <v>0.5504</v>
      </c>
      <c r="H644" s="16">
        <v>0.3424</v>
      </c>
      <c r="I644" s="16">
        <v>0.733</v>
      </c>
      <c r="J644" s="17">
        <v>43997.0</v>
      </c>
      <c r="K644" s="16">
        <v>0.5504</v>
      </c>
      <c r="N644" s="17">
        <v>43999.0</v>
      </c>
      <c r="O644" s="16">
        <v>0.733</v>
      </c>
      <c r="R644" s="17">
        <v>43999.0</v>
      </c>
      <c r="S644" s="16">
        <v>0.3424</v>
      </c>
    </row>
    <row r="645">
      <c r="A645" s="12"/>
      <c r="C645" s="14"/>
      <c r="E645" s="15">
        <v>43992.0</v>
      </c>
      <c r="F645" s="16">
        <v>0.185</v>
      </c>
      <c r="G645" s="16">
        <v>0.5435</v>
      </c>
      <c r="H645" s="16">
        <v>0.336</v>
      </c>
      <c r="I645" s="16">
        <v>0.741</v>
      </c>
      <c r="J645" s="17">
        <v>43994.0</v>
      </c>
      <c r="K645" s="16">
        <v>0.5435</v>
      </c>
      <c r="N645" s="17">
        <v>43998.0</v>
      </c>
      <c r="O645" s="16">
        <v>0.741</v>
      </c>
      <c r="R645" s="17">
        <v>43998.0</v>
      </c>
      <c r="S645" s="16">
        <v>0.336</v>
      </c>
    </row>
    <row r="646">
      <c r="A646" s="12"/>
      <c r="C646" s="14"/>
      <c r="E646" s="15">
        <v>43991.0</v>
      </c>
      <c r="F646" s="16">
        <v>0.188</v>
      </c>
      <c r="G646" s="16">
        <v>0.5137</v>
      </c>
      <c r="H646" s="16">
        <v>0.3423</v>
      </c>
      <c r="I646" s="16">
        <v>0.72</v>
      </c>
      <c r="J646" s="17">
        <v>43993.0</v>
      </c>
      <c r="K646" s="16">
        <v>0.5137</v>
      </c>
      <c r="N646" s="17">
        <v>43997.0</v>
      </c>
      <c r="O646" s="16">
        <v>0.72</v>
      </c>
      <c r="R646" s="17">
        <v>43997.0</v>
      </c>
      <c r="S646" s="16">
        <v>0.3423</v>
      </c>
    </row>
    <row r="647">
      <c r="A647" s="12"/>
      <c r="C647" s="14"/>
      <c r="E647" s="15">
        <v>43990.0</v>
      </c>
      <c r="F647" s="16">
        <v>0.188</v>
      </c>
      <c r="G647" s="16">
        <v>0.5503</v>
      </c>
      <c r="H647" s="16">
        <v>0.3327</v>
      </c>
      <c r="I647" s="16">
        <v>0.71</v>
      </c>
      <c r="J647" s="17">
        <v>43992.0</v>
      </c>
      <c r="K647" s="16">
        <v>0.5503</v>
      </c>
      <c r="N647" s="17">
        <v>43994.0</v>
      </c>
      <c r="O647" s="16">
        <v>0.71</v>
      </c>
      <c r="R647" s="17">
        <v>43994.0</v>
      </c>
      <c r="S647" s="16">
        <v>0.3327</v>
      </c>
    </row>
    <row r="648">
      <c r="A648" s="12"/>
      <c r="C648" s="14"/>
      <c r="E648" s="15">
        <v>43989.0</v>
      </c>
      <c r="F648" s="16">
        <v>0.1827</v>
      </c>
      <c r="G648" s="16">
        <v>0.64</v>
      </c>
      <c r="H648" s="16">
        <v>0.3198</v>
      </c>
      <c r="I648" s="16">
        <v>0.666</v>
      </c>
      <c r="J648" s="18">
        <v>43991.0</v>
      </c>
      <c r="K648" s="16">
        <v>0.64</v>
      </c>
      <c r="N648" s="17">
        <v>43993.0</v>
      </c>
      <c r="O648" s="16">
        <v>0.666</v>
      </c>
      <c r="R648" s="17">
        <v>43993.0</v>
      </c>
      <c r="S648" s="16">
        <v>0.3198</v>
      </c>
    </row>
    <row r="649">
      <c r="A649" s="12"/>
      <c r="C649" s="14"/>
      <c r="E649" s="15">
        <v>43987.0</v>
      </c>
      <c r="F649" s="16">
        <v>0.183</v>
      </c>
      <c r="G649" s="16">
        <v>0.6908</v>
      </c>
      <c r="H649" s="16">
        <v>0.3245</v>
      </c>
      <c r="I649" s="16">
        <v>0.736</v>
      </c>
      <c r="J649" s="18">
        <v>43990.0</v>
      </c>
      <c r="K649" s="16">
        <v>0.6908</v>
      </c>
      <c r="N649" s="17">
        <v>43992.0</v>
      </c>
      <c r="O649" s="16">
        <v>0.736</v>
      </c>
      <c r="R649" s="17">
        <v>43992.0</v>
      </c>
      <c r="S649" s="16">
        <v>0.3245</v>
      </c>
    </row>
    <row r="650">
      <c r="A650" s="12"/>
      <c r="C650" s="14"/>
      <c r="E650" s="15">
        <v>43986.0</v>
      </c>
      <c r="F650" s="16">
        <v>0.173</v>
      </c>
      <c r="G650" s="16">
        <v>0.7115</v>
      </c>
      <c r="H650" s="16">
        <v>0.3977</v>
      </c>
      <c r="I650" s="16">
        <v>0.824</v>
      </c>
      <c r="J650" s="18">
        <v>43989.0</v>
      </c>
      <c r="K650" s="16">
        <v>0.7115</v>
      </c>
      <c r="N650" s="18">
        <v>43991.0</v>
      </c>
      <c r="O650" s="16">
        <v>0.824</v>
      </c>
      <c r="R650" s="18">
        <v>43991.0</v>
      </c>
      <c r="S650" s="16">
        <v>0.3977</v>
      </c>
    </row>
    <row r="651">
      <c r="A651" s="12"/>
      <c r="C651" s="14"/>
      <c r="E651" s="15">
        <v>43985.0</v>
      </c>
      <c r="F651" s="16">
        <v>0.18</v>
      </c>
      <c r="G651" s="16">
        <v>0.7011</v>
      </c>
      <c r="H651" s="16">
        <v>0.4503</v>
      </c>
      <c r="I651" s="16">
        <v>0.878</v>
      </c>
      <c r="J651" s="18">
        <v>43987.0</v>
      </c>
      <c r="K651" s="16">
        <v>0.7011</v>
      </c>
      <c r="N651" s="18">
        <v>43990.0</v>
      </c>
      <c r="O651" s="16">
        <v>0.878</v>
      </c>
      <c r="R651" s="18">
        <v>43990.0</v>
      </c>
      <c r="S651" s="16">
        <v>0.4503</v>
      </c>
    </row>
    <row r="652">
      <c r="A652" s="12"/>
      <c r="C652" s="14"/>
      <c r="E652" s="15">
        <v>43984.0</v>
      </c>
      <c r="F652" s="16">
        <v>0.17</v>
      </c>
      <c r="G652" s="16">
        <v>0.642</v>
      </c>
      <c r="H652" s="16">
        <v>0.4694</v>
      </c>
      <c r="I652" s="16">
        <v>0.9</v>
      </c>
      <c r="J652" s="18">
        <v>43986.0</v>
      </c>
      <c r="K652" s="16">
        <v>0.642</v>
      </c>
      <c r="N652" s="18">
        <v>43989.0</v>
      </c>
      <c r="O652" s="16">
        <v>0.9</v>
      </c>
      <c r="R652" s="18">
        <v>43989.0</v>
      </c>
      <c r="S652" s="16">
        <v>0.4694</v>
      </c>
    </row>
    <row r="653">
      <c r="A653" s="12"/>
      <c r="C653" s="14"/>
      <c r="E653" s="15">
        <v>43983.0</v>
      </c>
      <c r="F653" s="16">
        <v>0.17</v>
      </c>
      <c r="G653" s="16">
        <v>0.5754</v>
      </c>
      <c r="H653" s="16">
        <v>0.463</v>
      </c>
      <c r="I653" s="16">
        <v>0.893</v>
      </c>
      <c r="J653" s="18">
        <v>43985.0</v>
      </c>
      <c r="K653" s="16">
        <v>0.5754</v>
      </c>
      <c r="N653" s="18">
        <v>43987.0</v>
      </c>
      <c r="O653" s="16">
        <v>0.893</v>
      </c>
      <c r="R653" s="18">
        <v>43987.0</v>
      </c>
      <c r="S653" s="16">
        <v>0.463</v>
      </c>
    </row>
    <row r="654">
      <c r="A654" s="12"/>
      <c r="C654" s="14"/>
      <c r="E654" s="15">
        <v>43982.0</v>
      </c>
      <c r="F654" s="16">
        <v>0.1726</v>
      </c>
      <c r="G654" s="16">
        <v>0.5228</v>
      </c>
      <c r="H654" s="16">
        <v>0.4084</v>
      </c>
      <c r="I654" s="16">
        <v>0.825</v>
      </c>
      <c r="J654" s="18">
        <v>43984.0</v>
      </c>
      <c r="K654" s="16">
        <v>0.5228</v>
      </c>
      <c r="N654" s="18">
        <v>43986.0</v>
      </c>
      <c r="O654" s="16">
        <v>0.825</v>
      </c>
      <c r="R654" s="18">
        <v>43986.0</v>
      </c>
      <c r="S654" s="16">
        <v>0.4084</v>
      </c>
    </row>
    <row r="655">
      <c r="A655" s="12"/>
      <c r="C655" s="14"/>
      <c r="E655" s="15">
        <v>43980.0</v>
      </c>
      <c r="F655" s="16">
        <v>0.173</v>
      </c>
      <c r="G655" s="16">
        <v>0.5068</v>
      </c>
      <c r="H655" s="16">
        <v>0.3639</v>
      </c>
      <c r="I655" s="16">
        <v>0.746</v>
      </c>
      <c r="J655" s="18">
        <v>43983.0</v>
      </c>
      <c r="K655" s="16">
        <v>0.5068</v>
      </c>
      <c r="N655" s="18">
        <v>43985.0</v>
      </c>
      <c r="O655" s="16">
        <v>0.746</v>
      </c>
      <c r="R655" s="18">
        <v>43985.0</v>
      </c>
      <c r="S655" s="16">
        <v>0.3639</v>
      </c>
    </row>
    <row r="656">
      <c r="A656" s="12"/>
      <c r="C656" s="14"/>
      <c r="E656" s="15">
        <v>43979.0</v>
      </c>
      <c r="F656" s="16">
        <v>0.18</v>
      </c>
      <c r="G656" s="16">
        <v>0.4886</v>
      </c>
      <c r="H656" s="16">
        <v>0.3211</v>
      </c>
      <c r="I656" s="16">
        <v>0.687</v>
      </c>
      <c r="J656" s="19">
        <v>43982.0</v>
      </c>
      <c r="K656" s="16">
        <v>0.4886</v>
      </c>
      <c r="N656" s="18">
        <v>43984.0</v>
      </c>
      <c r="O656" s="16">
        <v>0.687</v>
      </c>
      <c r="R656" s="18">
        <v>43984.0</v>
      </c>
      <c r="S656" s="16">
        <v>0.3211</v>
      </c>
    </row>
    <row r="657">
      <c r="A657" s="12"/>
      <c r="C657" s="14"/>
      <c r="E657" s="15">
        <v>43978.0</v>
      </c>
      <c r="F657" s="16">
        <v>0.183</v>
      </c>
      <c r="G657" s="16">
        <v>0.5</v>
      </c>
      <c r="H657" s="16">
        <v>0.31</v>
      </c>
      <c r="I657" s="16">
        <v>0.667</v>
      </c>
      <c r="J657" s="19">
        <v>43980.0</v>
      </c>
      <c r="K657" s="16">
        <v>0.5</v>
      </c>
      <c r="N657" s="18">
        <v>43983.0</v>
      </c>
      <c r="O657" s="16">
        <v>0.667</v>
      </c>
      <c r="R657" s="18">
        <v>43983.0</v>
      </c>
      <c r="S657" s="16">
        <v>0.31</v>
      </c>
    </row>
    <row r="658">
      <c r="A658" s="12"/>
      <c r="C658" s="14"/>
      <c r="E658" s="15">
        <v>43977.0</v>
      </c>
      <c r="F658" s="16">
        <v>0.173</v>
      </c>
      <c r="G658" s="16">
        <v>0.5299</v>
      </c>
      <c r="H658" s="16">
        <v>0.2941</v>
      </c>
      <c r="I658" s="16">
        <v>0.641</v>
      </c>
      <c r="J658" s="19">
        <v>43979.0</v>
      </c>
      <c r="K658" s="16">
        <v>0.5299</v>
      </c>
      <c r="N658" s="19">
        <v>43982.0</v>
      </c>
      <c r="O658" s="16">
        <v>0.641</v>
      </c>
      <c r="R658" s="19">
        <v>43982.0</v>
      </c>
      <c r="S658" s="16">
        <v>0.2941</v>
      </c>
    </row>
    <row r="659">
      <c r="A659" s="12"/>
      <c r="C659" s="14"/>
      <c r="E659" s="15">
        <v>43976.0</v>
      </c>
      <c r="F659" s="16">
        <v>0.1624</v>
      </c>
      <c r="G659" s="16">
        <v>0.5322</v>
      </c>
      <c r="H659" s="16">
        <v>0.3036</v>
      </c>
      <c r="I659" s="16">
        <v>0.653</v>
      </c>
      <c r="J659" s="19">
        <v>43978.0</v>
      </c>
      <c r="K659" s="16">
        <v>0.5322</v>
      </c>
      <c r="N659" s="19">
        <v>43980.0</v>
      </c>
      <c r="O659" s="16">
        <v>0.653</v>
      </c>
      <c r="R659" s="19">
        <v>43980.0</v>
      </c>
      <c r="S659" s="16">
        <v>0.3036</v>
      </c>
    </row>
    <row r="660">
      <c r="A660" s="12"/>
      <c r="C660" s="14"/>
      <c r="E660" s="15">
        <v>43973.0</v>
      </c>
      <c r="F660" s="16">
        <v>0.165</v>
      </c>
      <c r="G660" s="16">
        <v>0.5276</v>
      </c>
      <c r="H660" s="16">
        <v>0.3399</v>
      </c>
      <c r="I660" s="16">
        <v>0.697</v>
      </c>
      <c r="J660" s="19">
        <v>43977.0</v>
      </c>
      <c r="K660" s="16">
        <v>0.5276</v>
      </c>
      <c r="N660" s="19">
        <v>43979.0</v>
      </c>
      <c r="O660" s="16">
        <v>0.697</v>
      </c>
      <c r="R660" s="19">
        <v>43979.0</v>
      </c>
      <c r="S660" s="16">
        <v>0.3399</v>
      </c>
    </row>
    <row r="661">
      <c r="A661" s="12"/>
      <c r="C661" s="14"/>
      <c r="E661" s="15">
        <v>43972.0</v>
      </c>
      <c r="F661" s="16">
        <v>0.165</v>
      </c>
      <c r="G661" s="16">
        <v>0.5046</v>
      </c>
      <c r="H661" s="16">
        <v>0.3526</v>
      </c>
      <c r="I661" s="16">
        <v>0.695</v>
      </c>
      <c r="J661" s="19">
        <v>43976.0</v>
      </c>
      <c r="K661" s="16">
        <v>0.5046</v>
      </c>
      <c r="N661" s="19">
        <v>43978.0</v>
      </c>
      <c r="O661" s="16">
        <v>0.695</v>
      </c>
      <c r="R661" s="19">
        <v>43978.0</v>
      </c>
      <c r="S661" s="16">
        <v>0.3526</v>
      </c>
    </row>
    <row r="662">
      <c r="A662" s="12"/>
      <c r="C662" s="14"/>
      <c r="E662" s="15">
        <v>43971.0</v>
      </c>
      <c r="F662" s="16">
        <v>0.16</v>
      </c>
      <c r="G662" s="16">
        <v>0.5069</v>
      </c>
      <c r="H662" s="16">
        <v>0.3462</v>
      </c>
      <c r="I662" s="16">
        <v>0.695</v>
      </c>
      <c r="J662" s="19">
        <v>43973.0</v>
      </c>
      <c r="K662" s="16">
        <v>0.5069</v>
      </c>
      <c r="N662" s="19">
        <v>43977.0</v>
      </c>
      <c r="O662" s="16">
        <v>0.695</v>
      </c>
      <c r="R662" s="19">
        <v>43977.0</v>
      </c>
      <c r="S662" s="16">
        <v>0.3462</v>
      </c>
    </row>
    <row r="663">
      <c r="A663" s="12"/>
      <c r="C663" s="14"/>
      <c r="E663" s="15">
        <v>43970.0</v>
      </c>
      <c r="F663" s="16">
        <v>0.157</v>
      </c>
      <c r="G663" s="16">
        <v>0.5253</v>
      </c>
      <c r="H663" s="16">
        <v>0.3366</v>
      </c>
      <c r="I663" s="16">
        <v>0.659</v>
      </c>
      <c r="J663" s="19">
        <v>43972.0</v>
      </c>
      <c r="K663" s="16">
        <v>0.5253</v>
      </c>
      <c r="N663" s="19">
        <v>43976.0</v>
      </c>
      <c r="O663" s="16">
        <v>0.659</v>
      </c>
      <c r="R663" s="19">
        <v>43976.0</v>
      </c>
      <c r="S663" s="16">
        <v>0.3366</v>
      </c>
    </row>
    <row r="664">
      <c r="A664" s="12"/>
      <c r="C664" s="14"/>
      <c r="E664" s="15">
        <v>43969.0</v>
      </c>
      <c r="F664" s="16">
        <v>0.165</v>
      </c>
      <c r="G664" s="16">
        <v>0.5298</v>
      </c>
      <c r="H664" s="16">
        <v>0.3334</v>
      </c>
      <c r="I664" s="16">
        <v>0.657</v>
      </c>
      <c r="J664" s="19">
        <v>43971.0</v>
      </c>
      <c r="K664" s="16">
        <v>0.5298</v>
      </c>
      <c r="N664" s="19">
        <v>43973.0</v>
      </c>
      <c r="O664" s="16">
        <v>0.657</v>
      </c>
      <c r="R664" s="19">
        <v>43973.0</v>
      </c>
      <c r="S664" s="16">
        <v>0.3334</v>
      </c>
    </row>
    <row r="665">
      <c r="A665" s="12"/>
      <c r="C665" s="14"/>
      <c r="E665" s="15">
        <v>43968.0</v>
      </c>
      <c r="F665" s="16">
        <v>0.1497</v>
      </c>
      <c r="G665" s="16">
        <v>0.5252</v>
      </c>
      <c r="H665" s="16">
        <v>0.3447</v>
      </c>
      <c r="I665" s="16">
        <v>0.68</v>
      </c>
      <c r="J665" s="19">
        <v>43970.0</v>
      </c>
      <c r="K665" s="16">
        <v>0.5252</v>
      </c>
      <c r="N665" s="19">
        <v>43972.0</v>
      </c>
      <c r="O665" s="16">
        <v>0.68</v>
      </c>
      <c r="R665" s="19">
        <v>43972.0</v>
      </c>
      <c r="S665" s="16">
        <v>0.3447</v>
      </c>
    </row>
    <row r="666">
      <c r="A666" s="12"/>
      <c r="C666" s="14"/>
      <c r="E666" s="15">
        <v>43966.0</v>
      </c>
      <c r="F666" s="16">
        <v>0.147</v>
      </c>
      <c r="G666" s="16">
        <v>0.5597</v>
      </c>
      <c r="H666" s="16">
        <v>0.3447</v>
      </c>
      <c r="I666" s="16">
        <v>0.69</v>
      </c>
      <c r="J666" s="19">
        <v>43969.0</v>
      </c>
      <c r="K666" s="16">
        <v>0.5597</v>
      </c>
      <c r="N666" s="19">
        <v>43971.0</v>
      </c>
      <c r="O666" s="16">
        <v>0.69</v>
      </c>
      <c r="R666" s="19">
        <v>43971.0</v>
      </c>
      <c r="S666" s="16">
        <v>0.3447</v>
      </c>
    </row>
    <row r="667">
      <c r="A667" s="12"/>
      <c r="C667" s="14"/>
      <c r="E667" s="15">
        <v>43965.0</v>
      </c>
      <c r="F667" s="16">
        <v>0.157</v>
      </c>
      <c r="G667" s="16">
        <v>0.4863</v>
      </c>
      <c r="H667" s="16">
        <v>0.3351</v>
      </c>
      <c r="I667" s="16">
        <v>0.692</v>
      </c>
      <c r="J667" s="19">
        <v>43968.0</v>
      </c>
      <c r="K667" s="16">
        <v>0.4863</v>
      </c>
      <c r="N667" s="19">
        <v>43970.0</v>
      </c>
      <c r="O667" s="16">
        <v>0.692</v>
      </c>
      <c r="R667" s="19">
        <v>43970.0</v>
      </c>
      <c r="S667" s="16">
        <v>0.3351</v>
      </c>
    </row>
    <row r="668">
      <c r="A668" s="12"/>
      <c r="C668" s="14"/>
      <c r="E668" s="15">
        <v>43964.0</v>
      </c>
      <c r="F668" s="16">
        <v>0.155</v>
      </c>
      <c r="G668" s="16">
        <v>0.4908</v>
      </c>
      <c r="H668" s="16">
        <v>0.3718</v>
      </c>
      <c r="I668" s="16">
        <v>0.726</v>
      </c>
      <c r="J668" s="19">
        <v>43966.0</v>
      </c>
      <c r="K668" s="16">
        <v>0.4908</v>
      </c>
      <c r="N668" s="19">
        <v>43969.0</v>
      </c>
      <c r="O668" s="16">
        <v>0.726</v>
      </c>
      <c r="R668" s="19">
        <v>43969.0</v>
      </c>
      <c r="S668" s="16">
        <v>0.3718</v>
      </c>
    </row>
    <row r="669">
      <c r="A669" s="12"/>
      <c r="C669" s="14"/>
      <c r="E669" s="15">
        <v>43963.0</v>
      </c>
      <c r="F669" s="16">
        <v>0.16</v>
      </c>
      <c r="G669" s="16">
        <v>0.4749</v>
      </c>
      <c r="H669" s="16">
        <v>0.3066</v>
      </c>
      <c r="I669" s="16">
        <v>0.643</v>
      </c>
      <c r="J669" s="19">
        <v>43965.0</v>
      </c>
      <c r="K669" s="16">
        <v>0.4749</v>
      </c>
      <c r="N669" s="19">
        <v>43968.0</v>
      </c>
      <c r="O669" s="16">
        <v>0.643</v>
      </c>
      <c r="R669" s="19">
        <v>43968.0</v>
      </c>
      <c r="S669" s="16">
        <v>0.3066</v>
      </c>
    </row>
    <row r="670">
      <c r="A670" s="12"/>
      <c r="C670" s="14"/>
      <c r="E670" s="15">
        <v>43962.0</v>
      </c>
      <c r="F670" s="16">
        <v>0.16</v>
      </c>
      <c r="G670" s="16">
        <v>0.5011</v>
      </c>
      <c r="H670" s="16">
        <v>0.3113</v>
      </c>
      <c r="I670" s="16">
        <v>0.644</v>
      </c>
      <c r="J670" s="19">
        <v>43964.0</v>
      </c>
      <c r="K670" s="16">
        <v>0.5011</v>
      </c>
      <c r="N670" s="19">
        <v>43966.0</v>
      </c>
      <c r="O670" s="16">
        <v>0.644</v>
      </c>
      <c r="R670" s="19">
        <v>43966.0</v>
      </c>
      <c r="S670" s="16">
        <v>0.3113</v>
      </c>
    </row>
    <row r="671">
      <c r="A671" s="12"/>
      <c r="C671" s="14"/>
      <c r="E671" s="15">
        <v>43961.0</v>
      </c>
      <c r="F671" s="16">
        <v>0.1751</v>
      </c>
      <c r="G671" s="16">
        <v>0.516</v>
      </c>
      <c r="H671" s="16">
        <v>0.3003</v>
      </c>
      <c r="I671" s="16">
        <v>0.617</v>
      </c>
      <c r="J671" s="19">
        <v>43963.0</v>
      </c>
      <c r="K671" s="16">
        <v>0.516</v>
      </c>
      <c r="N671" s="19">
        <v>43965.0</v>
      </c>
      <c r="O671" s="16">
        <v>0.617</v>
      </c>
      <c r="R671" s="19">
        <v>43965.0</v>
      </c>
      <c r="S671" s="16">
        <v>0.3003</v>
      </c>
    </row>
    <row r="672">
      <c r="A672" s="12"/>
      <c r="C672" s="14"/>
      <c r="E672" s="15">
        <v>43959.0</v>
      </c>
      <c r="F672" s="16">
        <v>0.15</v>
      </c>
      <c r="G672" s="16">
        <v>0.5492</v>
      </c>
      <c r="H672" s="16">
        <v>0.3194</v>
      </c>
      <c r="I672" s="16">
        <v>0.654</v>
      </c>
      <c r="J672" s="19">
        <v>43962.0</v>
      </c>
      <c r="K672" s="16">
        <v>0.5492</v>
      </c>
      <c r="N672" s="19">
        <v>43964.0</v>
      </c>
      <c r="O672" s="16">
        <v>0.654</v>
      </c>
      <c r="R672" s="19">
        <v>43964.0</v>
      </c>
      <c r="S672" s="16">
        <v>0.3194</v>
      </c>
    </row>
    <row r="673">
      <c r="A673" s="12"/>
      <c r="C673" s="14"/>
      <c r="E673" s="15">
        <v>43958.0</v>
      </c>
      <c r="F673" s="16">
        <v>0.142</v>
      </c>
      <c r="G673" s="16">
        <v>0.5412</v>
      </c>
      <c r="H673" s="16">
        <v>0.3258</v>
      </c>
      <c r="I673" s="16">
        <v>0.667</v>
      </c>
      <c r="J673" s="19">
        <v>43961.0</v>
      </c>
      <c r="K673" s="16">
        <v>0.5412</v>
      </c>
      <c r="N673" s="19">
        <v>43963.0</v>
      </c>
      <c r="O673" s="16">
        <v>0.667</v>
      </c>
      <c r="R673" s="19">
        <v>43963.0</v>
      </c>
      <c r="S673" s="16">
        <v>0.3258</v>
      </c>
    </row>
    <row r="674">
      <c r="A674" s="12"/>
      <c r="C674" s="14"/>
      <c r="E674" s="15">
        <v>43957.0</v>
      </c>
      <c r="F674" s="16">
        <v>0.162</v>
      </c>
      <c r="G674" s="16">
        <v>0.5343</v>
      </c>
      <c r="H674" s="16">
        <v>0.3496</v>
      </c>
      <c r="I674" s="16">
        <v>0.707</v>
      </c>
      <c r="J674" s="20">
        <v>43959.0</v>
      </c>
      <c r="K674" s="16">
        <v>0.5343</v>
      </c>
      <c r="N674" s="19">
        <v>43962.0</v>
      </c>
      <c r="O674" s="16">
        <v>0.707</v>
      </c>
      <c r="R674" s="19">
        <v>43962.0</v>
      </c>
      <c r="S674" s="16">
        <v>0.3496</v>
      </c>
    </row>
    <row r="675">
      <c r="A675" s="12"/>
      <c r="C675" s="14"/>
      <c r="E675" s="15">
        <v>43956.0</v>
      </c>
      <c r="F675" s="16">
        <v>0.162</v>
      </c>
      <c r="G675" s="16">
        <v>0.5</v>
      </c>
      <c r="H675" s="16">
        <v>0.3385</v>
      </c>
      <c r="I675" s="16">
        <v>0.693</v>
      </c>
      <c r="J675" s="20">
        <v>43958.0</v>
      </c>
      <c r="K675" s="16">
        <v>0.5</v>
      </c>
      <c r="N675" s="19">
        <v>43961.0</v>
      </c>
      <c r="O675" s="16">
        <v>0.693</v>
      </c>
      <c r="R675" s="19">
        <v>43961.0</v>
      </c>
      <c r="S675" s="16">
        <v>0.3385</v>
      </c>
    </row>
    <row r="676">
      <c r="C676" s="14"/>
      <c r="E676" s="15">
        <v>43955.0</v>
      </c>
      <c r="F676" s="16">
        <v>0.165</v>
      </c>
      <c r="G676" s="16">
        <v>0.5709</v>
      </c>
      <c r="H676" s="16">
        <v>0.3338</v>
      </c>
      <c r="I676" s="16">
        <v>0.685</v>
      </c>
      <c r="J676" s="20">
        <v>43957.0</v>
      </c>
      <c r="K676" s="16">
        <v>0.5709</v>
      </c>
      <c r="N676" s="20">
        <v>43959.0</v>
      </c>
      <c r="O676" s="16">
        <v>0.685</v>
      </c>
      <c r="R676" s="20">
        <v>43959.0</v>
      </c>
      <c r="S676" s="16">
        <v>0.3338</v>
      </c>
    </row>
    <row r="677">
      <c r="C677" s="14"/>
      <c r="E677" s="15">
        <v>43954.0</v>
      </c>
      <c r="F677" s="16">
        <v>0.1675</v>
      </c>
      <c r="G677" s="16">
        <v>0.5434</v>
      </c>
      <c r="H677" s="16">
        <v>0.3054</v>
      </c>
      <c r="I677" s="16">
        <v>0.639</v>
      </c>
      <c r="J677" s="20">
        <v>43956.0</v>
      </c>
      <c r="K677" s="16">
        <v>0.5434</v>
      </c>
      <c r="N677" s="20">
        <v>43958.0</v>
      </c>
      <c r="O677" s="16">
        <v>0.639</v>
      </c>
      <c r="R677" s="20">
        <v>43958.0</v>
      </c>
      <c r="S677" s="16">
        <v>0.3054</v>
      </c>
    </row>
    <row r="678">
      <c r="C678" s="14"/>
      <c r="E678" s="15">
        <v>43952.0</v>
      </c>
      <c r="F678" s="16">
        <v>0.167</v>
      </c>
      <c r="G678" s="16">
        <v>0.5228</v>
      </c>
      <c r="H678" s="16">
        <v>0.3734</v>
      </c>
      <c r="I678" s="16">
        <v>0.709</v>
      </c>
      <c r="J678" s="20">
        <v>43955.0</v>
      </c>
      <c r="K678" s="16">
        <v>0.5228</v>
      </c>
      <c r="N678" s="20">
        <v>43957.0</v>
      </c>
      <c r="O678" s="16">
        <v>0.709</v>
      </c>
      <c r="R678" s="20">
        <v>43957.0</v>
      </c>
      <c r="S678" s="16">
        <v>0.3734</v>
      </c>
    </row>
    <row r="679">
      <c r="C679" s="14"/>
      <c r="E679" s="15">
        <v>43951.0</v>
      </c>
      <c r="F679" s="16">
        <v>0.167</v>
      </c>
      <c r="G679" s="16">
        <v>0.5137</v>
      </c>
      <c r="H679" s="16">
        <v>0.375</v>
      </c>
      <c r="I679" s="16">
        <v>0.662</v>
      </c>
      <c r="J679" s="20">
        <v>43954.0</v>
      </c>
      <c r="K679" s="16">
        <v>0.5137</v>
      </c>
      <c r="N679" s="20">
        <v>43956.0</v>
      </c>
      <c r="O679" s="16">
        <v>0.662</v>
      </c>
      <c r="R679" s="20">
        <v>43956.0</v>
      </c>
      <c r="S679" s="16">
        <v>0.375</v>
      </c>
    </row>
    <row r="680">
      <c r="C680" s="14"/>
      <c r="E680" s="15">
        <v>43950.0</v>
      </c>
      <c r="F680" s="16">
        <v>0.165</v>
      </c>
      <c r="G680" s="16">
        <v>0.5137</v>
      </c>
      <c r="H680" s="16">
        <v>0.3608</v>
      </c>
      <c r="I680" s="16">
        <v>0.631</v>
      </c>
      <c r="J680" s="20">
        <v>43952.0</v>
      </c>
      <c r="K680" s="16">
        <v>0.5137</v>
      </c>
      <c r="N680" s="20">
        <v>43955.0</v>
      </c>
      <c r="O680" s="16">
        <v>0.631</v>
      </c>
      <c r="R680" s="20">
        <v>43955.0</v>
      </c>
      <c r="S680" s="16">
        <v>0.3608</v>
      </c>
    </row>
    <row r="681">
      <c r="C681" s="14"/>
      <c r="E681" s="15">
        <v>43949.0</v>
      </c>
      <c r="F681" s="16">
        <v>0.167</v>
      </c>
      <c r="G681" s="16">
        <v>0.5387</v>
      </c>
      <c r="H681" s="16">
        <v>0.3529</v>
      </c>
      <c r="I681" s="16">
        <v>0.618</v>
      </c>
      <c r="J681" s="17">
        <v>43951.0</v>
      </c>
      <c r="K681" s="16">
        <v>0.5387</v>
      </c>
      <c r="N681" s="20">
        <v>43954.0</v>
      </c>
      <c r="O681" s="16">
        <v>0.618</v>
      </c>
      <c r="R681" s="20">
        <v>43954.0</v>
      </c>
      <c r="S681" s="16">
        <v>0.3529</v>
      </c>
    </row>
    <row r="682">
      <c r="C682" s="14"/>
      <c r="E682" s="15">
        <v>43948.0</v>
      </c>
      <c r="F682" s="16">
        <v>0.178</v>
      </c>
      <c r="G682" s="16">
        <v>0.5273</v>
      </c>
      <c r="H682" s="16">
        <v>0.3529</v>
      </c>
      <c r="I682" s="16">
        <v>0.618</v>
      </c>
      <c r="J682" s="17">
        <v>43950.0</v>
      </c>
      <c r="K682" s="16">
        <v>0.5273</v>
      </c>
      <c r="N682" s="20">
        <v>43952.0</v>
      </c>
      <c r="O682" s="16">
        <v>0.618</v>
      </c>
      <c r="R682" s="20">
        <v>43952.0</v>
      </c>
      <c r="S682" s="16">
        <v>0.3529</v>
      </c>
    </row>
    <row r="683">
      <c r="C683" s="14"/>
      <c r="E683" s="15">
        <v>43947.0</v>
      </c>
      <c r="F683" s="16">
        <v>0.17</v>
      </c>
      <c r="G683" s="16">
        <v>0.5237</v>
      </c>
      <c r="H683" s="16">
        <v>0.3655</v>
      </c>
      <c r="I683" s="16">
        <v>0.646</v>
      </c>
      <c r="J683" s="17">
        <v>43949.0</v>
      </c>
      <c r="K683" s="16">
        <v>0.5237</v>
      </c>
      <c r="N683" s="17">
        <v>43951.0</v>
      </c>
      <c r="O683" s="16">
        <v>0.646</v>
      </c>
      <c r="R683" s="17">
        <v>43951.0</v>
      </c>
      <c r="S683" s="16">
        <v>0.3655</v>
      </c>
    </row>
    <row r="684">
      <c r="C684" s="14"/>
      <c r="E684" s="15">
        <v>43945.0</v>
      </c>
      <c r="F684" s="16">
        <v>0.17</v>
      </c>
      <c r="G684" s="16">
        <v>0.5651</v>
      </c>
      <c r="H684" s="16">
        <v>0.3671</v>
      </c>
      <c r="I684" s="16">
        <v>0.628</v>
      </c>
      <c r="J684" s="17">
        <v>43948.0</v>
      </c>
      <c r="K684" s="16">
        <v>0.5651</v>
      </c>
      <c r="N684" s="17">
        <v>43950.0</v>
      </c>
      <c r="O684" s="16">
        <v>0.628</v>
      </c>
      <c r="R684" s="17">
        <v>43950.0</v>
      </c>
      <c r="S684" s="16">
        <v>0.3671</v>
      </c>
    </row>
    <row r="685">
      <c r="C685" s="14"/>
      <c r="E685" s="15">
        <v>43944.0</v>
      </c>
      <c r="F685" s="16">
        <v>0.173</v>
      </c>
      <c r="G685" s="16">
        <v>0.5226</v>
      </c>
      <c r="H685" s="16">
        <v>0.3766</v>
      </c>
      <c r="I685" s="16">
        <v>0.616</v>
      </c>
      <c r="J685" s="17">
        <v>43947.0</v>
      </c>
      <c r="K685" s="16">
        <v>0.5226</v>
      </c>
      <c r="N685" s="17">
        <v>43949.0</v>
      </c>
      <c r="O685" s="16">
        <v>0.616</v>
      </c>
      <c r="R685" s="17">
        <v>43949.0</v>
      </c>
      <c r="S685" s="16">
        <v>0.3766</v>
      </c>
    </row>
    <row r="686">
      <c r="C686" s="14"/>
      <c r="E686" s="15">
        <v>43943.0</v>
      </c>
      <c r="F686" s="16">
        <v>0.165</v>
      </c>
      <c r="G686" s="16">
        <v>0.5215</v>
      </c>
      <c r="H686" s="16">
        <v>0.4053</v>
      </c>
      <c r="I686" s="16">
        <v>0.664</v>
      </c>
      <c r="J686" s="17">
        <v>43945.0</v>
      </c>
      <c r="K686" s="16">
        <v>0.5215</v>
      </c>
      <c r="N686" s="17">
        <v>43948.0</v>
      </c>
      <c r="O686" s="16">
        <v>0.664</v>
      </c>
      <c r="R686" s="17">
        <v>43948.0</v>
      </c>
      <c r="S686" s="16">
        <v>0.4053</v>
      </c>
    </row>
    <row r="687">
      <c r="C687" s="14"/>
      <c r="E687" s="15">
        <v>43942.0</v>
      </c>
      <c r="F687" s="16">
        <v>0.145</v>
      </c>
      <c r="G687" s="16">
        <v>0.5125</v>
      </c>
      <c r="H687" s="16">
        <v>0.3766</v>
      </c>
      <c r="I687" s="16">
        <v>0.605</v>
      </c>
      <c r="J687" s="17">
        <v>43944.0</v>
      </c>
      <c r="K687" s="16">
        <v>0.5125</v>
      </c>
      <c r="N687" s="17">
        <v>43947.0</v>
      </c>
      <c r="O687" s="16">
        <v>0.605</v>
      </c>
      <c r="R687" s="17">
        <v>43947.0</v>
      </c>
      <c r="S687" s="16">
        <v>0.3766</v>
      </c>
    </row>
    <row r="688">
      <c r="C688" s="14"/>
      <c r="E688" s="15">
        <v>43941.0</v>
      </c>
      <c r="F688" s="16">
        <v>0.157</v>
      </c>
      <c r="G688" s="16">
        <v>0.5102</v>
      </c>
      <c r="H688" s="16">
        <v>0.375</v>
      </c>
      <c r="I688" s="16">
        <v>0.605</v>
      </c>
      <c r="J688" s="17">
        <v>43943.0</v>
      </c>
      <c r="K688" s="16">
        <v>0.5102</v>
      </c>
      <c r="N688" s="17">
        <v>43945.0</v>
      </c>
      <c r="O688" s="16">
        <v>0.605</v>
      </c>
      <c r="R688" s="17">
        <v>43945.0</v>
      </c>
      <c r="S688" s="16">
        <v>0.375</v>
      </c>
    </row>
    <row r="689">
      <c r="C689" s="14"/>
      <c r="E689" s="15">
        <v>43940.0</v>
      </c>
      <c r="F689" s="16">
        <v>0.1649</v>
      </c>
      <c r="G689" s="16">
        <v>0.4703</v>
      </c>
      <c r="H689" s="16">
        <v>0.3705</v>
      </c>
      <c r="I689" s="16">
        <v>0.603</v>
      </c>
      <c r="J689" s="17">
        <v>43942.0</v>
      </c>
      <c r="K689" s="16">
        <v>0.4703</v>
      </c>
      <c r="N689" s="17">
        <v>43944.0</v>
      </c>
      <c r="O689" s="16">
        <v>0.603</v>
      </c>
      <c r="R689" s="17">
        <v>43944.0</v>
      </c>
      <c r="S689" s="16">
        <v>0.3705</v>
      </c>
    </row>
    <row r="690">
      <c r="C690" s="14"/>
      <c r="E690" s="15">
        <v>43938.0</v>
      </c>
      <c r="F690" s="16">
        <v>0.167</v>
      </c>
      <c r="G690" s="16">
        <v>0.5012</v>
      </c>
      <c r="H690" s="16">
        <v>0.3641</v>
      </c>
      <c r="I690" s="16">
        <v>0.618</v>
      </c>
      <c r="J690" s="17">
        <v>43941.0</v>
      </c>
      <c r="K690" s="16">
        <v>0.5012</v>
      </c>
      <c r="N690" s="17">
        <v>43943.0</v>
      </c>
      <c r="O690" s="16">
        <v>0.618</v>
      </c>
      <c r="R690" s="17">
        <v>43943.0</v>
      </c>
      <c r="S690" s="16">
        <v>0.3641</v>
      </c>
    </row>
    <row r="691">
      <c r="C691" s="14"/>
      <c r="E691" s="15">
        <v>43937.0</v>
      </c>
      <c r="F691" s="16">
        <v>0.178</v>
      </c>
      <c r="G691" s="16">
        <v>0.5229</v>
      </c>
      <c r="H691" s="16">
        <v>0.3308</v>
      </c>
      <c r="I691" s="16">
        <v>0.566</v>
      </c>
      <c r="J691" s="17">
        <v>43940.0</v>
      </c>
      <c r="K691" s="16">
        <v>0.5229</v>
      </c>
      <c r="N691" s="17">
        <v>43942.0</v>
      </c>
      <c r="O691" s="16">
        <v>0.566</v>
      </c>
      <c r="R691" s="17">
        <v>43942.0</v>
      </c>
      <c r="S691" s="16">
        <v>0.3308</v>
      </c>
    </row>
    <row r="692">
      <c r="C692" s="14"/>
      <c r="E692" s="15">
        <v>43936.0</v>
      </c>
      <c r="F692" s="16">
        <v>0.19</v>
      </c>
      <c r="G692" s="16">
        <v>0.5218</v>
      </c>
      <c r="H692" s="16">
        <v>0.35</v>
      </c>
      <c r="I692" s="16">
        <v>0.616</v>
      </c>
      <c r="J692" s="17">
        <v>43938.0</v>
      </c>
      <c r="K692" s="16">
        <v>0.5218</v>
      </c>
      <c r="N692" s="17">
        <v>43941.0</v>
      </c>
      <c r="O692" s="16">
        <v>0.616</v>
      </c>
      <c r="R692" s="17">
        <v>43941.0</v>
      </c>
      <c r="S692" s="16">
        <v>0.35</v>
      </c>
    </row>
    <row r="693">
      <c r="C693" s="14"/>
      <c r="E693" s="15">
        <v>43935.0</v>
      </c>
      <c r="F693" s="16">
        <v>0.241</v>
      </c>
      <c r="G693" s="16">
        <v>0.5048</v>
      </c>
      <c r="H693" s="16">
        <v>0.358</v>
      </c>
      <c r="I693" s="16">
        <v>0.643</v>
      </c>
      <c r="J693" s="17">
        <v>43937.0</v>
      </c>
      <c r="K693" s="16">
        <v>0.5048</v>
      </c>
      <c r="N693" s="17">
        <v>43940.0</v>
      </c>
      <c r="O693" s="16">
        <v>0.643</v>
      </c>
      <c r="R693" s="17">
        <v>43940.0</v>
      </c>
      <c r="S693" s="16">
        <v>0.358</v>
      </c>
    </row>
    <row r="694">
      <c r="C694" s="14"/>
      <c r="E694" s="15">
        <v>43934.0</v>
      </c>
      <c r="F694" s="16">
        <v>0.269</v>
      </c>
      <c r="G694" s="16">
        <v>0.5037</v>
      </c>
      <c r="H694" s="16">
        <v>0.358</v>
      </c>
      <c r="I694" s="16">
        <v>0.642</v>
      </c>
      <c r="J694" s="17">
        <v>43936.0</v>
      </c>
      <c r="K694" s="16">
        <v>0.5037</v>
      </c>
      <c r="N694" s="17">
        <v>43938.0</v>
      </c>
      <c r="O694" s="16">
        <v>0.642</v>
      </c>
      <c r="R694" s="17">
        <v>43938.0</v>
      </c>
      <c r="S694" s="16">
        <v>0.358</v>
      </c>
    </row>
    <row r="695">
      <c r="C695" s="14"/>
      <c r="E695" s="15">
        <v>43933.0</v>
      </c>
      <c r="F695" s="16">
        <v>0.2819</v>
      </c>
      <c r="G695" s="16">
        <v>0.6147</v>
      </c>
      <c r="H695" s="16">
        <v>0.3519</v>
      </c>
      <c r="I695" s="16">
        <v>0.617</v>
      </c>
      <c r="J695" s="17">
        <v>43935.0</v>
      </c>
      <c r="K695" s="16">
        <v>0.6147</v>
      </c>
      <c r="N695" s="17">
        <v>43937.0</v>
      </c>
      <c r="O695" s="16">
        <v>0.617</v>
      </c>
      <c r="R695" s="17">
        <v>43937.0</v>
      </c>
      <c r="S695" s="16">
        <v>0.3519</v>
      </c>
    </row>
    <row r="696">
      <c r="C696" s="14"/>
      <c r="E696" s="15">
        <v>43930.0</v>
      </c>
      <c r="F696" s="16">
        <v>0.249</v>
      </c>
      <c r="G696" s="16">
        <v>0.6468</v>
      </c>
      <c r="H696" s="16">
        <v>0.3393</v>
      </c>
      <c r="I696" s="16">
        <v>0.635</v>
      </c>
      <c r="J696" s="17">
        <v>43934.0</v>
      </c>
      <c r="K696" s="16">
        <v>0.6468</v>
      </c>
      <c r="N696" s="17">
        <v>43936.0</v>
      </c>
      <c r="O696" s="16">
        <v>0.635</v>
      </c>
      <c r="R696" s="17">
        <v>43936.0</v>
      </c>
      <c r="S696" s="16">
        <v>0.3393</v>
      </c>
    </row>
    <row r="697">
      <c r="C697" s="14"/>
      <c r="E697" s="15">
        <v>43929.0</v>
      </c>
      <c r="F697" s="16">
        <v>0.236</v>
      </c>
      <c r="G697" s="16">
        <v>0.6055</v>
      </c>
      <c r="H697" s="16">
        <v>0.4219</v>
      </c>
      <c r="I697" s="16">
        <v>0.75</v>
      </c>
      <c r="J697" s="17">
        <v>43933.0</v>
      </c>
      <c r="K697" s="16">
        <v>0.6055</v>
      </c>
      <c r="N697" s="17">
        <v>43935.0</v>
      </c>
      <c r="O697" s="16">
        <v>0.75</v>
      </c>
      <c r="R697" s="17">
        <v>43935.0</v>
      </c>
      <c r="S697" s="16">
        <v>0.4219</v>
      </c>
    </row>
    <row r="698">
      <c r="C698" s="14"/>
      <c r="E698" s="15">
        <v>43928.0</v>
      </c>
      <c r="F698" s="16">
        <v>0.198</v>
      </c>
      <c r="G698" s="16">
        <v>0.6043</v>
      </c>
      <c r="H698" s="16">
        <v>0.4553</v>
      </c>
      <c r="I698" s="16">
        <v>0.77</v>
      </c>
      <c r="J698" s="18">
        <v>43930.0</v>
      </c>
      <c r="K698" s="16">
        <v>0.6043</v>
      </c>
      <c r="N698" s="17">
        <v>43934.0</v>
      </c>
      <c r="O698" s="16">
        <v>0.77</v>
      </c>
      <c r="R698" s="17">
        <v>43934.0</v>
      </c>
      <c r="S698" s="16">
        <v>0.4553</v>
      </c>
    </row>
    <row r="699">
      <c r="C699" s="14"/>
      <c r="E699" s="15">
        <v>43927.0</v>
      </c>
      <c r="F699" s="16">
        <v>0.173</v>
      </c>
      <c r="G699" s="16">
        <v>0.6571</v>
      </c>
      <c r="H699" s="16">
        <v>0.4109</v>
      </c>
      <c r="I699" s="16">
        <v>0.725</v>
      </c>
      <c r="J699" s="18">
        <v>43929.0</v>
      </c>
      <c r="K699" s="16">
        <v>0.6571</v>
      </c>
      <c r="N699" s="17">
        <v>43933.0</v>
      </c>
      <c r="O699" s="16">
        <v>0.725</v>
      </c>
      <c r="R699" s="17">
        <v>43933.0</v>
      </c>
      <c r="S699" s="16">
        <v>0.4109</v>
      </c>
    </row>
    <row r="700">
      <c r="C700" s="14"/>
      <c r="E700" s="15">
        <v>43926.0</v>
      </c>
      <c r="F700" s="16">
        <v>0.1472</v>
      </c>
      <c r="G700" s="16">
        <v>0.633</v>
      </c>
      <c r="H700" s="16">
        <v>0.4109</v>
      </c>
      <c r="I700" s="16">
        <v>0.729</v>
      </c>
      <c r="J700" s="18">
        <v>43928.0</v>
      </c>
      <c r="K700" s="16">
        <v>0.633</v>
      </c>
      <c r="N700" s="18">
        <v>43930.0</v>
      </c>
      <c r="O700" s="16">
        <v>0.729</v>
      </c>
      <c r="R700" s="18">
        <v>43930.0</v>
      </c>
      <c r="S700" s="16">
        <v>0.4109</v>
      </c>
    </row>
    <row r="701">
      <c r="C701" s="14"/>
      <c r="E701" s="15">
        <v>43924.0</v>
      </c>
      <c r="F701" s="16">
        <v>0.15</v>
      </c>
      <c r="G701" s="16">
        <v>0.585</v>
      </c>
      <c r="H701" s="16">
        <v>0.4714</v>
      </c>
      <c r="I701" s="16">
        <v>0.771</v>
      </c>
      <c r="J701" s="18">
        <v>43927.0</v>
      </c>
      <c r="K701" s="16">
        <v>0.585</v>
      </c>
      <c r="N701" s="18">
        <v>43929.0</v>
      </c>
      <c r="O701" s="16">
        <v>0.771</v>
      </c>
      <c r="R701" s="18">
        <v>43929.0</v>
      </c>
      <c r="S701" s="16">
        <v>0.4714</v>
      </c>
    </row>
    <row r="702">
      <c r="C702" s="14"/>
      <c r="E702" s="15">
        <v>43923.0</v>
      </c>
      <c r="F702" s="16">
        <v>0.15</v>
      </c>
      <c r="G702" s="16">
        <v>0.5291</v>
      </c>
      <c r="H702" s="16">
        <v>0.4682</v>
      </c>
      <c r="I702" s="16">
        <v>0.726</v>
      </c>
      <c r="J702" s="18">
        <v>43926.0</v>
      </c>
      <c r="K702" s="16">
        <v>0.5291</v>
      </c>
      <c r="N702" s="18">
        <v>43928.0</v>
      </c>
      <c r="O702" s="16">
        <v>0.726</v>
      </c>
      <c r="R702" s="18">
        <v>43928.0</v>
      </c>
      <c r="S702" s="16">
        <v>0.4682</v>
      </c>
    </row>
    <row r="703">
      <c r="C703" s="14"/>
      <c r="E703" s="15">
        <v>43922.0</v>
      </c>
      <c r="F703" s="16">
        <v>0.157</v>
      </c>
      <c r="G703" s="16">
        <v>0.5189</v>
      </c>
      <c r="H703" s="16">
        <v>0.4476</v>
      </c>
      <c r="I703" s="16">
        <v>0.678</v>
      </c>
      <c r="J703" s="18">
        <v>43924.0</v>
      </c>
      <c r="K703" s="16">
        <v>0.5189</v>
      </c>
      <c r="N703" s="18">
        <v>43927.0</v>
      </c>
      <c r="O703" s="16">
        <v>0.678</v>
      </c>
      <c r="R703" s="18">
        <v>43927.0</v>
      </c>
      <c r="S703" s="16">
        <v>0.4476</v>
      </c>
    </row>
    <row r="704">
      <c r="C704" s="14"/>
      <c r="E704" s="15">
        <v>43921.0</v>
      </c>
      <c r="F704" s="16">
        <v>0.152</v>
      </c>
      <c r="G704" s="16">
        <v>0.5202</v>
      </c>
      <c r="H704" s="16">
        <v>0.3907</v>
      </c>
      <c r="I704" s="16">
        <v>0.613</v>
      </c>
      <c r="J704" s="18">
        <v>43923.0</v>
      </c>
      <c r="K704" s="16">
        <v>0.5202</v>
      </c>
      <c r="N704" s="18">
        <v>43926.0</v>
      </c>
      <c r="O704" s="16">
        <v>0.613</v>
      </c>
      <c r="R704" s="18">
        <v>43926.0</v>
      </c>
      <c r="S704" s="16">
        <v>0.3907</v>
      </c>
    </row>
    <row r="705">
      <c r="C705" s="14"/>
      <c r="E705" s="15">
        <v>43920.0</v>
      </c>
      <c r="F705" s="16">
        <v>0.14</v>
      </c>
      <c r="G705" s="16">
        <v>0.51</v>
      </c>
      <c r="H705" s="16">
        <v>0.3859</v>
      </c>
      <c r="I705" s="16">
        <v>0.599</v>
      </c>
      <c r="J705" s="18">
        <v>43922.0</v>
      </c>
      <c r="K705" s="16">
        <v>0.51</v>
      </c>
      <c r="N705" s="18">
        <v>43924.0</v>
      </c>
      <c r="O705" s="16">
        <v>0.599</v>
      </c>
      <c r="R705" s="18">
        <v>43924.0</v>
      </c>
      <c r="S705" s="16">
        <v>0.3859</v>
      </c>
    </row>
    <row r="706">
      <c r="C706" s="14"/>
      <c r="E706" s="15">
        <v>43919.0</v>
      </c>
      <c r="F706" s="16">
        <v>0.1243</v>
      </c>
      <c r="G706" s="16">
        <v>0.5441</v>
      </c>
      <c r="H706" s="16">
        <v>0.3845</v>
      </c>
      <c r="I706" s="16">
        <v>0.611</v>
      </c>
      <c r="J706" s="17">
        <v>43921.0</v>
      </c>
      <c r="K706" s="16">
        <v>0.5441</v>
      </c>
      <c r="N706" s="18">
        <v>43923.0</v>
      </c>
      <c r="O706" s="16">
        <v>0.611</v>
      </c>
      <c r="R706" s="18">
        <v>43923.0</v>
      </c>
      <c r="S706" s="16">
        <v>0.3845</v>
      </c>
    </row>
    <row r="707">
      <c r="C707" s="14"/>
      <c r="E707" s="15">
        <v>43917.0</v>
      </c>
      <c r="F707" s="16">
        <v>0.124</v>
      </c>
      <c r="G707" s="16">
        <v>0.5908</v>
      </c>
      <c r="H707" s="16">
        <v>0.372</v>
      </c>
      <c r="I707" s="16">
        <v>0.602</v>
      </c>
      <c r="J707" s="17">
        <v>43920.0</v>
      </c>
      <c r="K707" s="16">
        <v>0.5908</v>
      </c>
      <c r="N707" s="18">
        <v>43922.0</v>
      </c>
      <c r="O707" s="16">
        <v>0.602</v>
      </c>
      <c r="R707" s="18">
        <v>43922.0</v>
      </c>
      <c r="S707" s="16">
        <v>0.372</v>
      </c>
    </row>
    <row r="708">
      <c r="C708" s="14"/>
      <c r="E708" s="15">
        <v>43916.0</v>
      </c>
      <c r="F708" s="16">
        <v>0.129</v>
      </c>
      <c r="G708" s="16">
        <v>0.5555</v>
      </c>
      <c r="H708" s="16">
        <v>0.3736</v>
      </c>
      <c r="I708" s="16">
        <v>0.668</v>
      </c>
      <c r="J708" s="17">
        <v>43919.0</v>
      </c>
      <c r="K708" s="16">
        <v>0.5555</v>
      </c>
      <c r="N708" s="17">
        <v>43921.0</v>
      </c>
      <c r="O708" s="16">
        <v>0.668</v>
      </c>
      <c r="R708" s="17">
        <v>43921.0</v>
      </c>
      <c r="S708" s="16">
        <v>0.3736</v>
      </c>
    </row>
    <row r="709">
      <c r="C709" s="14"/>
      <c r="E709" s="15">
        <v>43915.0</v>
      </c>
      <c r="F709" s="16">
        <v>0.193</v>
      </c>
      <c r="G709" s="16">
        <v>0.5703</v>
      </c>
      <c r="H709" s="16">
        <v>0.4162</v>
      </c>
      <c r="I709" s="16">
        <v>0.726</v>
      </c>
      <c r="J709" s="17">
        <v>43917.0</v>
      </c>
      <c r="K709" s="16">
        <v>0.5703</v>
      </c>
      <c r="N709" s="17">
        <v>43920.0</v>
      </c>
      <c r="O709" s="16">
        <v>0.726</v>
      </c>
      <c r="R709" s="17">
        <v>43920.0</v>
      </c>
      <c r="S709" s="16">
        <v>0.4162</v>
      </c>
    </row>
    <row r="710">
      <c r="C710" s="14"/>
      <c r="E710" s="15">
        <v>43914.0</v>
      </c>
      <c r="F710" s="16">
        <v>0.237</v>
      </c>
      <c r="G710" s="16">
        <v>0.7207</v>
      </c>
      <c r="H710" s="16">
        <v>0.3863</v>
      </c>
      <c r="I710" s="16">
        <v>0.665</v>
      </c>
      <c r="J710" s="17">
        <v>43916.0</v>
      </c>
      <c r="K710" s="16">
        <v>0.7207</v>
      </c>
      <c r="N710" s="17">
        <v>43919.0</v>
      </c>
      <c r="O710" s="16">
        <v>0.665</v>
      </c>
      <c r="R710" s="17">
        <v>43919.0</v>
      </c>
      <c r="S710" s="16">
        <v>0.3863</v>
      </c>
    </row>
    <row r="711">
      <c r="C711" s="14"/>
      <c r="E711" s="15">
        <v>43913.0</v>
      </c>
      <c r="F711" s="16">
        <v>0.165</v>
      </c>
      <c r="G711" s="16">
        <v>0.7506</v>
      </c>
      <c r="H711" s="16">
        <v>0.4005</v>
      </c>
      <c r="I711" s="16">
        <v>0.676</v>
      </c>
      <c r="J711" s="17">
        <v>43915.0</v>
      </c>
      <c r="K711" s="16">
        <v>0.7506</v>
      </c>
      <c r="N711" s="17">
        <v>43917.0</v>
      </c>
      <c r="O711" s="16">
        <v>0.676</v>
      </c>
      <c r="R711" s="17">
        <v>43917.0</v>
      </c>
      <c r="S711" s="16">
        <v>0.4005</v>
      </c>
    </row>
    <row r="712">
      <c r="C712" s="14"/>
      <c r="E712" s="15">
        <v>43912.0</v>
      </c>
      <c r="F712" s="16">
        <v>0.1323</v>
      </c>
      <c r="G712" s="16">
        <v>0.7553</v>
      </c>
      <c r="H712" s="16">
        <v>0.5269</v>
      </c>
      <c r="I712" s="16">
        <v>0.848</v>
      </c>
      <c r="J712" s="17">
        <v>43914.0</v>
      </c>
      <c r="K712" s="16">
        <v>0.7553</v>
      </c>
      <c r="N712" s="17">
        <v>43916.0</v>
      </c>
      <c r="O712" s="16">
        <v>0.848</v>
      </c>
      <c r="R712" s="17">
        <v>43916.0</v>
      </c>
      <c r="S712" s="16">
        <v>0.5269</v>
      </c>
    </row>
    <row r="713">
      <c r="C713" s="14"/>
      <c r="E713" s="15">
        <v>43910.0</v>
      </c>
      <c r="F713" s="16">
        <v>0.14</v>
      </c>
      <c r="G713" s="16">
        <v>0.6405</v>
      </c>
      <c r="H713" s="16">
        <v>0.5222</v>
      </c>
      <c r="I713" s="16">
        <v>0.869</v>
      </c>
      <c r="J713" s="17">
        <v>43913.0</v>
      </c>
      <c r="K713" s="16">
        <v>0.6405</v>
      </c>
      <c r="N713" s="17">
        <v>43915.0</v>
      </c>
      <c r="O713" s="16">
        <v>0.869</v>
      </c>
      <c r="R713" s="17">
        <v>43915.0</v>
      </c>
      <c r="S713" s="16">
        <v>0.5222</v>
      </c>
    </row>
    <row r="714">
      <c r="C714" s="14"/>
      <c r="E714" s="15">
        <v>43909.0</v>
      </c>
      <c r="F714" s="16">
        <v>0.16</v>
      </c>
      <c r="G714" s="16">
        <v>0.6861</v>
      </c>
      <c r="H714" s="16">
        <v>0.5304</v>
      </c>
      <c r="I714" s="16">
        <v>0.858</v>
      </c>
      <c r="J714" s="17">
        <v>43912.0</v>
      </c>
      <c r="K714" s="16">
        <v>0.6861</v>
      </c>
      <c r="N714" s="17">
        <v>43914.0</v>
      </c>
      <c r="O714" s="16">
        <v>0.858</v>
      </c>
      <c r="R714" s="17">
        <v>43914.0</v>
      </c>
      <c r="S714" s="16">
        <v>0.5304</v>
      </c>
    </row>
    <row r="715">
      <c r="C715" s="14"/>
      <c r="E715" s="15">
        <v>43908.0</v>
      </c>
      <c r="F715" s="16">
        <v>0.188</v>
      </c>
      <c r="G715" s="16">
        <v>0.7681</v>
      </c>
      <c r="H715" s="16">
        <v>0.4063</v>
      </c>
      <c r="I715" s="16">
        <v>0.763</v>
      </c>
      <c r="J715" s="17">
        <v>43910.0</v>
      </c>
      <c r="K715" s="16">
        <v>0.7681</v>
      </c>
      <c r="N715" s="17">
        <v>43913.0</v>
      </c>
      <c r="O715" s="16">
        <v>0.763</v>
      </c>
      <c r="R715" s="17">
        <v>43913.0</v>
      </c>
      <c r="S715" s="16">
        <v>0.4063</v>
      </c>
    </row>
    <row r="716">
      <c r="C716" s="14"/>
      <c r="E716" s="15">
        <v>43907.0</v>
      </c>
      <c r="F716" s="16">
        <v>0.265</v>
      </c>
      <c r="G716" s="16">
        <v>1.0373</v>
      </c>
      <c r="H716" s="16">
        <v>0.4208</v>
      </c>
      <c r="I716" s="16">
        <v>0.793</v>
      </c>
      <c r="J716" s="17">
        <v>43909.0</v>
      </c>
      <c r="K716" s="16">
        <v>1.0373</v>
      </c>
      <c r="N716" s="17">
        <v>43912.0</v>
      </c>
      <c r="O716" s="16">
        <v>0.793</v>
      </c>
      <c r="R716" s="17">
        <v>43912.0</v>
      </c>
      <c r="S716" s="16">
        <v>0.4208</v>
      </c>
    </row>
    <row r="717">
      <c r="C717" s="14"/>
      <c r="E717" s="15">
        <v>43906.0</v>
      </c>
      <c r="F717" s="16">
        <v>0.283</v>
      </c>
      <c r="G717" s="16">
        <v>1.0864</v>
      </c>
      <c r="H717" s="16">
        <v>0.4806</v>
      </c>
      <c r="I717" s="16">
        <v>0.885</v>
      </c>
      <c r="J717" s="17">
        <v>43908.0</v>
      </c>
      <c r="K717" s="16">
        <v>1.0864</v>
      </c>
      <c r="N717" s="17">
        <v>43910.0</v>
      </c>
      <c r="O717" s="16">
        <v>0.885</v>
      </c>
      <c r="R717" s="17">
        <v>43910.0</v>
      </c>
      <c r="S717" s="16">
        <v>0.4806</v>
      </c>
    </row>
    <row r="718">
      <c r="C718" s="14"/>
      <c r="E718" s="15">
        <v>43905.0</v>
      </c>
      <c r="F718" s="16">
        <v>0.3057</v>
      </c>
      <c r="G718" s="16">
        <v>0.9816</v>
      </c>
      <c r="H718" s="16">
        <v>0.7095</v>
      </c>
      <c r="I718" s="16">
        <v>1.158</v>
      </c>
      <c r="J718" s="17">
        <v>43907.0</v>
      </c>
      <c r="K718" s="16">
        <v>0.9816</v>
      </c>
      <c r="N718" s="17">
        <v>43909.0</v>
      </c>
      <c r="O718" s="16">
        <v>1.158</v>
      </c>
      <c r="R718" s="17">
        <v>43909.0</v>
      </c>
      <c r="S718" s="16">
        <v>0.7095</v>
      </c>
    </row>
    <row r="719">
      <c r="C719" s="14"/>
      <c r="E719" s="15">
        <v>43903.0</v>
      </c>
      <c r="F719" s="16">
        <v>0.367</v>
      </c>
      <c r="G719" s="16">
        <v>0.6791</v>
      </c>
      <c r="H719" s="16">
        <v>0.7943</v>
      </c>
      <c r="I719" s="16">
        <v>1.183</v>
      </c>
      <c r="J719" s="17">
        <v>43906.0</v>
      </c>
      <c r="K719" s="16">
        <v>0.6791</v>
      </c>
      <c r="N719" s="17">
        <v>43908.0</v>
      </c>
      <c r="O719" s="16">
        <v>1.183</v>
      </c>
      <c r="R719" s="17">
        <v>43908.0</v>
      </c>
      <c r="S719" s="16">
        <v>0.7943</v>
      </c>
    </row>
    <row r="720">
      <c r="C720" s="14"/>
      <c r="E720" s="15">
        <v>43902.0</v>
      </c>
      <c r="F720" s="16">
        <v>0.359</v>
      </c>
      <c r="G720" s="16">
        <v>0.5878</v>
      </c>
      <c r="H720" s="16">
        <v>0.737</v>
      </c>
      <c r="I720" s="16">
        <v>1.069</v>
      </c>
      <c r="J720" s="17">
        <v>43905.0</v>
      </c>
      <c r="K720" s="16">
        <v>0.5878</v>
      </c>
      <c r="N720" s="17">
        <v>43907.0</v>
      </c>
      <c r="O720" s="16">
        <v>1.069</v>
      </c>
      <c r="R720" s="17">
        <v>43907.0</v>
      </c>
      <c r="S720" s="16">
        <v>0.737</v>
      </c>
    </row>
    <row r="721">
      <c r="C721" s="14"/>
      <c r="E721" s="15">
        <v>43901.0</v>
      </c>
      <c r="F721" s="16">
        <v>0.403</v>
      </c>
      <c r="G721" s="16">
        <v>0.9297</v>
      </c>
      <c r="H721" s="16">
        <v>0.5062</v>
      </c>
      <c r="I721" s="16">
        <v>0.74</v>
      </c>
      <c r="J721" s="17">
        <v>43903.0</v>
      </c>
      <c r="K721" s="16">
        <v>0.9297</v>
      </c>
      <c r="N721" s="17">
        <v>43906.0</v>
      </c>
      <c r="O721" s="16">
        <v>0.74</v>
      </c>
      <c r="R721" s="17">
        <v>43906.0</v>
      </c>
      <c r="S721" s="16">
        <v>0.5062</v>
      </c>
    </row>
    <row r="722">
      <c r="C722" s="14"/>
      <c r="E722" s="15">
        <v>43900.0</v>
      </c>
      <c r="F722" s="16">
        <v>0.4</v>
      </c>
      <c r="G722" s="16">
        <v>0.7581</v>
      </c>
      <c r="H722" s="16">
        <v>0.4579</v>
      </c>
      <c r="I722" s="16">
        <v>0.681</v>
      </c>
      <c r="J722" s="17">
        <v>43902.0</v>
      </c>
      <c r="K722" s="16">
        <v>0.7581</v>
      </c>
      <c r="N722" s="17">
        <v>43905.0</v>
      </c>
      <c r="O722" s="16">
        <v>0.681</v>
      </c>
      <c r="R722" s="17">
        <v>43905.0</v>
      </c>
      <c r="S722" s="16">
        <v>0.4579</v>
      </c>
    </row>
    <row r="723">
      <c r="C723" s="14"/>
      <c r="E723" s="15">
        <v>43899.0</v>
      </c>
      <c r="F723" s="16">
        <v>0.29</v>
      </c>
      <c r="G723" s="16">
        <v>0.8393</v>
      </c>
      <c r="H723" s="16">
        <v>0.7311</v>
      </c>
      <c r="I723" s="16">
        <v>0.983</v>
      </c>
      <c r="J723" s="17">
        <v>43901.0</v>
      </c>
      <c r="K723" s="16">
        <v>0.8393</v>
      </c>
      <c r="N723" s="17">
        <v>43903.0</v>
      </c>
      <c r="O723" s="16">
        <v>0.983</v>
      </c>
      <c r="R723" s="17">
        <v>43903.0</v>
      </c>
      <c r="S723" s="16">
        <v>0.7311</v>
      </c>
    </row>
    <row r="724">
      <c r="C724" s="14"/>
      <c r="E724" s="15">
        <v>43898.0</v>
      </c>
      <c r="F724" s="16">
        <v>0.3951</v>
      </c>
      <c r="G724" s="16">
        <v>0.7663</v>
      </c>
      <c r="H724" s="16">
        <v>0.613</v>
      </c>
      <c r="I724" s="16">
        <v>0.812</v>
      </c>
      <c r="J724" s="17">
        <v>43900.0</v>
      </c>
      <c r="K724" s="16">
        <v>0.7663</v>
      </c>
      <c r="N724" s="17">
        <v>43902.0</v>
      </c>
      <c r="O724" s="16">
        <v>0.812</v>
      </c>
      <c r="R724" s="17">
        <v>43902.0</v>
      </c>
      <c r="S724" s="16">
        <v>0.613</v>
      </c>
    </row>
    <row r="725">
      <c r="C725" s="14"/>
      <c r="E725" s="15">
        <v>43896.0</v>
      </c>
      <c r="F725" s="16">
        <v>0.385</v>
      </c>
      <c r="G725" s="16">
        <v>0.5812</v>
      </c>
      <c r="H725" s="16">
        <v>0.7018</v>
      </c>
      <c r="I725" s="16">
        <v>0.877</v>
      </c>
      <c r="J725" s="18">
        <v>43899.0</v>
      </c>
      <c r="K725" s="16">
        <v>0.5812</v>
      </c>
      <c r="N725" s="17">
        <v>43901.0</v>
      </c>
      <c r="O725" s="16">
        <v>0.877</v>
      </c>
      <c r="R725" s="17">
        <v>43901.0</v>
      </c>
      <c r="S725" s="16">
        <v>0.7018</v>
      </c>
    </row>
    <row r="726">
      <c r="C726" s="14"/>
      <c r="E726" s="15">
        <v>43895.0</v>
      </c>
      <c r="F726" s="16">
        <v>0.48</v>
      </c>
      <c r="G726" s="16">
        <v>0.483</v>
      </c>
      <c r="H726" s="16">
        <v>0.6703</v>
      </c>
      <c r="I726" s="16">
        <v>0.8</v>
      </c>
      <c r="J726" s="18">
        <v>43898.0</v>
      </c>
      <c r="K726" s="16">
        <v>0.483</v>
      </c>
      <c r="N726" s="17">
        <v>43900.0</v>
      </c>
      <c r="O726" s="16">
        <v>0.8</v>
      </c>
      <c r="R726" s="17">
        <v>43900.0</v>
      </c>
      <c r="S726" s="16">
        <v>0.6703</v>
      </c>
    </row>
    <row r="727">
      <c r="C727" s="14"/>
      <c r="E727" s="15">
        <v>43894.0</v>
      </c>
      <c r="F727" s="16">
        <v>0.577</v>
      </c>
      <c r="G727" s="16">
        <v>0.7212</v>
      </c>
      <c r="H727" s="16">
        <v>0.5007</v>
      </c>
      <c r="I727" s="16">
        <v>0.559</v>
      </c>
      <c r="J727" s="18">
        <v>43896.0</v>
      </c>
      <c r="K727" s="16">
        <v>0.7212</v>
      </c>
      <c r="N727" s="18">
        <v>43899.0</v>
      </c>
      <c r="O727" s="16">
        <v>0.559</v>
      </c>
      <c r="R727" s="18">
        <v>43899.0</v>
      </c>
      <c r="S727" s="16">
        <v>0.5007</v>
      </c>
    </row>
    <row r="728">
      <c r="C728" s="14"/>
      <c r="E728" s="15">
        <v>43893.0</v>
      </c>
      <c r="F728" s="16">
        <v>0.718</v>
      </c>
      <c r="G728" s="16">
        <v>0.8217</v>
      </c>
      <c r="H728" s="16">
        <v>0.4011</v>
      </c>
      <c r="I728" s="16">
        <v>0.502</v>
      </c>
      <c r="J728" s="18">
        <v>43895.0</v>
      </c>
      <c r="K728" s="16">
        <v>0.8217</v>
      </c>
      <c r="N728" s="18">
        <v>43898.0</v>
      </c>
      <c r="O728" s="16">
        <v>0.502</v>
      </c>
      <c r="R728" s="18">
        <v>43898.0</v>
      </c>
      <c r="S728" s="16">
        <v>0.4011</v>
      </c>
    </row>
    <row r="729">
      <c r="C729" s="14"/>
      <c r="E729" s="15">
        <v>43892.0</v>
      </c>
      <c r="F729" s="16">
        <v>0.885</v>
      </c>
      <c r="G729" s="16">
        <v>0.942</v>
      </c>
      <c r="H729" s="16">
        <v>0.6125</v>
      </c>
      <c r="I729" s="16">
        <v>0.773</v>
      </c>
      <c r="J729" s="18">
        <v>43894.0</v>
      </c>
      <c r="K729" s="16">
        <v>0.942</v>
      </c>
      <c r="N729" s="18">
        <v>43896.0</v>
      </c>
      <c r="O729" s="16">
        <v>0.773</v>
      </c>
      <c r="R729" s="18">
        <v>43896.0</v>
      </c>
      <c r="S729" s="16">
        <v>0.6125</v>
      </c>
    </row>
    <row r="730">
      <c r="C730" s="14"/>
      <c r="E730" s="15">
        <v>43891.0</v>
      </c>
      <c r="F730" s="16">
        <v>0.9908</v>
      </c>
      <c r="G730" s="16">
        <v>0.8893</v>
      </c>
      <c r="H730" s="16">
        <v>0.6826</v>
      </c>
      <c r="I730" s="16">
        <v>0.917</v>
      </c>
      <c r="J730" s="18">
        <v>43893.0</v>
      </c>
      <c r="K730" s="16">
        <v>0.8893</v>
      </c>
      <c r="N730" s="18">
        <v>43895.0</v>
      </c>
      <c r="O730" s="16">
        <v>0.917</v>
      </c>
      <c r="R730" s="18">
        <v>43895.0</v>
      </c>
      <c r="S730" s="16">
        <v>0.6826</v>
      </c>
    </row>
    <row r="731">
      <c r="C731" s="14"/>
      <c r="E731" s="15">
        <v>43889.0</v>
      </c>
      <c r="F731" s="16">
        <v>0.983</v>
      </c>
      <c r="G731" s="16">
        <v>1.0645</v>
      </c>
      <c r="H731" s="16">
        <v>0.7856</v>
      </c>
      <c r="I731" s="16">
        <v>1.055</v>
      </c>
      <c r="J731" s="18">
        <v>43892.0</v>
      </c>
      <c r="K731" s="16">
        <v>1.0645</v>
      </c>
      <c r="N731" s="18">
        <v>43894.0</v>
      </c>
      <c r="O731" s="16">
        <v>1.055</v>
      </c>
      <c r="R731" s="18">
        <v>43894.0</v>
      </c>
      <c r="S731" s="16">
        <v>0.7856</v>
      </c>
    </row>
    <row r="732">
      <c r="C732" s="14"/>
      <c r="E732" s="15">
        <v>43888.0</v>
      </c>
      <c r="F732" s="16">
        <v>1.172</v>
      </c>
      <c r="G732" s="16">
        <v>1.0033</v>
      </c>
      <c r="H732" s="16">
        <v>0.7431</v>
      </c>
      <c r="I732" s="16">
        <v>0.999</v>
      </c>
      <c r="J732" s="18">
        <v>43891.0</v>
      </c>
      <c r="K732" s="16">
        <v>1.0033</v>
      </c>
      <c r="N732" s="18">
        <v>43893.0</v>
      </c>
      <c r="O732" s="16">
        <v>0.999</v>
      </c>
      <c r="R732" s="18">
        <v>43893.0</v>
      </c>
      <c r="S732" s="16">
        <v>0.7431</v>
      </c>
    </row>
    <row r="733">
      <c r="C733" s="14"/>
      <c r="E733" s="15">
        <v>43887.0</v>
      </c>
      <c r="F733" s="16">
        <v>1.257</v>
      </c>
      <c r="G733" s="16">
        <v>1.0785</v>
      </c>
      <c r="H733" s="16">
        <v>0.9308</v>
      </c>
      <c r="I733" s="16">
        <v>1.152</v>
      </c>
      <c r="J733" s="17">
        <v>43889.0</v>
      </c>
      <c r="K733" s="16">
        <v>1.0785</v>
      </c>
      <c r="N733" s="18">
        <v>43892.0</v>
      </c>
      <c r="O733" s="16">
        <v>1.152</v>
      </c>
      <c r="R733" s="18">
        <v>43892.0</v>
      </c>
      <c r="S733" s="16">
        <v>0.9308</v>
      </c>
    </row>
    <row r="734">
      <c r="C734" s="14"/>
      <c r="E734" s="15">
        <v>43886.0</v>
      </c>
      <c r="F734" s="16">
        <v>1.318</v>
      </c>
      <c r="G734" s="16">
        <v>1.1864</v>
      </c>
      <c r="H734" s="16">
        <v>0.8703</v>
      </c>
      <c r="I734" s="16">
        <v>1.103</v>
      </c>
      <c r="J734" s="17">
        <v>43888.0</v>
      </c>
      <c r="K734" s="16">
        <v>1.1864</v>
      </c>
      <c r="N734" s="18">
        <v>43891.0</v>
      </c>
      <c r="O734" s="16">
        <v>1.103</v>
      </c>
      <c r="R734" s="18">
        <v>43891.0</v>
      </c>
      <c r="S734" s="16">
        <v>0.8703</v>
      </c>
    </row>
    <row r="735">
      <c r="C735" s="14"/>
      <c r="E735" s="15">
        <v>43885.0</v>
      </c>
      <c r="F735" s="16">
        <v>1.365</v>
      </c>
      <c r="G735" s="16">
        <v>1.2543</v>
      </c>
      <c r="H735" s="16">
        <v>0.9516</v>
      </c>
      <c r="I735" s="16">
        <v>1.163</v>
      </c>
      <c r="J735" s="17">
        <v>43887.0</v>
      </c>
      <c r="K735" s="16">
        <v>1.2543</v>
      </c>
      <c r="N735" s="17">
        <v>43889.0</v>
      </c>
      <c r="O735" s="16">
        <v>1.163</v>
      </c>
      <c r="R735" s="17">
        <v>43889.0</v>
      </c>
      <c r="S735" s="16">
        <v>0.9516</v>
      </c>
    </row>
    <row r="736">
      <c r="C736" s="14"/>
      <c r="E736" s="15">
        <v>43884.0</v>
      </c>
      <c r="F736" s="16">
        <v>1.4376</v>
      </c>
      <c r="G736" s="16">
        <v>1.2778</v>
      </c>
      <c r="H736" s="16">
        <v>1.0799</v>
      </c>
      <c r="I736" s="16">
        <v>1.274</v>
      </c>
      <c r="J736" s="17">
        <v>43886.0</v>
      </c>
      <c r="K736" s="16">
        <v>1.2778</v>
      </c>
      <c r="N736" s="17">
        <v>43888.0</v>
      </c>
      <c r="O736" s="16">
        <v>1.274</v>
      </c>
      <c r="R736" s="17">
        <v>43888.0</v>
      </c>
      <c r="S736" s="16">
        <v>1.0799</v>
      </c>
    </row>
    <row r="737">
      <c r="C737" s="14"/>
      <c r="E737" s="15">
        <v>43882.0</v>
      </c>
      <c r="F737" s="16">
        <v>1.44</v>
      </c>
      <c r="G737" s="16">
        <v>1.2919</v>
      </c>
      <c r="H737" s="16">
        <v>1.1573</v>
      </c>
      <c r="I737" s="16">
        <v>1.335</v>
      </c>
      <c r="J737" s="17">
        <v>43885.0</v>
      </c>
      <c r="K737" s="16">
        <v>1.2919</v>
      </c>
      <c r="N737" s="17">
        <v>43887.0</v>
      </c>
      <c r="O737" s="16">
        <v>1.335</v>
      </c>
      <c r="R737" s="17">
        <v>43887.0</v>
      </c>
      <c r="S737" s="16">
        <v>1.1573</v>
      </c>
    </row>
    <row r="738">
      <c r="C738" s="14"/>
      <c r="E738" s="15">
        <v>43881.0</v>
      </c>
      <c r="F738" s="16">
        <v>1.469</v>
      </c>
      <c r="G738" s="16">
        <v>1.405</v>
      </c>
      <c r="H738" s="16">
        <v>1.1851</v>
      </c>
      <c r="I738" s="16">
        <v>1.355</v>
      </c>
      <c r="J738" s="17">
        <v>43884.0</v>
      </c>
      <c r="K738" s="16">
        <v>1.405</v>
      </c>
      <c r="N738" s="17">
        <v>43886.0</v>
      </c>
      <c r="O738" s="16">
        <v>1.355</v>
      </c>
      <c r="R738" s="17">
        <v>43886.0</v>
      </c>
      <c r="S738" s="16">
        <v>1.1851</v>
      </c>
    </row>
    <row r="739">
      <c r="C739" s="14"/>
      <c r="E739" s="15">
        <v>43880.0</v>
      </c>
      <c r="F739" s="16">
        <v>1.482</v>
      </c>
      <c r="G739" s="16">
        <v>1.405</v>
      </c>
      <c r="H739" s="16">
        <v>1.2064</v>
      </c>
      <c r="I739" s="16">
        <v>1.37</v>
      </c>
      <c r="J739" s="17">
        <v>43882.0</v>
      </c>
      <c r="K739" s="16">
        <v>1.405</v>
      </c>
      <c r="N739" s="17">
        <v>43885.0</v>
      </c>
      <c r="O739" s="16">
        <v>1.37</v>
      </c>
      <c r="R739" s="17">
        <v>43885.0</v>
      </c>
      <c r="S739" s="16">
        <v>1.2064</v>
      </c>
    </row>
    <row r="740">
      <c r="C740" s="14"/>
      <c r="E740" s="15">
        <v>43879.0</v>
      </c>
      <c r="F740" s="16">
        <v>1.477</v>
      </c>
      <c r="G740" s="16">
        <v>1.4477</v>
      </c>
      <c r="H740" s="16">
        <v>1.3224</v>
      </c>
      <c r="I740" s="16">
        <v>1.473</v>
      </c>
      <c r="J740" s="17">
        <v>43881.0</v>
      </c>
      <c r="K740" s="16">
        <v>1.4477</v>
      </c>
      <c r="N740" s="17">
        <v>43884.0</v>
      </c>
      <c r="O740" s="16">
        <v>1.473</v>
      </c>
      <c r="R740" s="17">
        <v>43884.0</v>
      </c>
      <c r="S740" s="16">
        <v>1.3224</v>
      </c>
    </row>
    <row r="741">
      <c r="C741" s="14"/>
      <c r="E741" s="15">
        <v>43878.0</v>
      </c>
      <c r="F741" s="16">
        <v>1.4819</v>
      </c>
      <c r="G741" s="16">
        <v>1.4952</v>
      </c>
      <c r="H741" s="16">
        <v>1.3224</v>
      </c>
      <c r="I741" s="16">
        <v>1.473</v>
      </c>
      <c r="J741" s="17">
        <v>43880.0</v>
      </c>
      <c r="K741" s="16">
        <v>1.4952</v>
      </c>
      <c r="N741" s="17">
        <v>43882.0</v>
      </c>
      <c r="O741" s="16">
        <v>1.473</v>
      </c>
      <c r="R741" s="17">
        <v>43882.0</v>
      </c>
      <c r="S741" s="16">
        <v>1.3224</v>
      </c>
    </row>
    <row r="742">
      <c r="C742" s="14"/>
      <c r="E742" s="15">
        <v>43875.0</v>
      </c>
      <c r="F742" s="16">
        <v>1.477</v>
      </c>
      <c r="G742" s="16">
        <v>1.4857</v>
      </c>
      <c r="H742" s="16">
        <v>1.3635</v>
      </c>
      <c r="I742" s="16">
        <v>1.519</v>
      </c>
      <c r="J742" s="17">
        <v>43879.0</v>
      </c>
      <c r="K742" s="16">
        <v>1.4857</v>
      </c>
      <c r="N742" s="17">
        <v>43881.0</v>
      </c>
      <c r="O742" s="16">
        <v>1.519</v>
      </c>
      <c r="R742" s="17">
        <v>43881.0</v>
      </c>
      <c r="S742" s="16">
        <v>1.3635</v>
      </c>
    </row>
    <row r="743">
      <c r="C743" s="14"/>
      <c r="E743" s="15">
        <v>43874.0</v>
      </c>
      <c r="F743" s="16">
        <v>1.493</v>
      </c>
      <c r="G743" s="16">
        <v>1.5</v>
      </c>
      <c r="H743" s="16">
        <v>1.4094</v>
      </c>
      <c r="I743" s="16">
        <v>1.568</v>
      </c>
      <c r="J743" s="17">
        <v>43878.0</v>
      </c>
      <c r="K743" s="16">
        <v>1.5</v>
      </c>
      <c r="N743" s="17">
        <v>43880.0</v>
      </c>
      <c r="O743" s="16">
        <v>1.568</v>
      </c>
      <c r="R743" s="17">
        <v>43880.0</v>
      </c>
      <c r="S743" s="16">
        <v>1.4094</v>
      </c>
    </row>
    <row r="744">
      <c r="C744" s="14"/>
      <c r="E744" s="15">
        <v>43873.0</v>
      </c>
      <c r="F744" s="16">
        <v>1.493</v>
      </c>
      <c r="G744" s="16">
        <v>1.5095</v>
      </c>
      <c r="H744" s="16">
        <v>1.3963</v>
      </c>
      <c r="I744" s="16">
        <v>1.559</v>
      </c>
      <c r="J744" s="17">
        <v>43875.0</v>
      </c>
      <c r="K744" s="16">
        <v>1.5095</v>
      </c>
      <c r="N744" s="17">
        <v>43879.0</v>
      </c>
      <c r="O744" s="16">
        <v>1.559</v>
      </c>
      <c r="R744" s="17">
        <v>43879.0</v>
      </c>
      <c r="S744" s="16">
        <v>1.3963</v>
      </c>
    </row>
    <row r="745">
      <c r="C745" s="14"/>
      <c r="E745" s="15">
        <v>43872.0</v>
      </c>
      <c r="F745" s="16">
        <v>1.482</v>
      </c>
      <c r="G745" s="16">
        <v>1.5415</v>
      </c>
      <c r="H745" s="16">
        <v>1.4094</v>
      </c>
      <c r="I745" s="16">
        <v>1.578</v>
      </c>
      <c r="J745" s="17">
        <v>43874.0</v>
      </c>
      <c r="K745" s="16">
        <v>1.5415</v>
      </c>
      <c r="N745" s="17">
        <v>43878.0</v>
      </c>
      <c r="O745" s="16">
        <v>1.578</v>
      </c>
      <c r="R745" s="17">
        <v>43878.0</v>
      </c>
      <c r="S745" s="16">
        <v>1.4094</v>
      </c>
    </row>
    <row r="746">
      <c r="C746" s="14"/>
      <c r="E746" s="15">
        <v>43871.0</v>
      </c>
      <c r="F746" s="16">
        <v>1.464</v>
      </c>
      <c r="G746" s="16">
        <v>1.5546</v>
      </c>
      <c r="H746" s="16">
        <v>1.4176</v>
      </c>
      <c r="I746" s="16">
        <v>1.588</v>
      </c>
      <c r="J746" s="17">
        <v>43873.0</v>
      </c>
      <c r="K746" s="16">
        <v>1.5546</v>
      </c>
      <c r="N746" s="17">
        <v>43875.0</v>
      </c>
      <c r="O746" s="16">
        <v>1.588</v>
      </c>
      <c r="R746" s="17">
        <v>43875.0</v>
      </c>
      <c r="S746" s="16">
        <v>1.4176</v>
      </c>
    </row>
    <row r="747">
      <c r="C747" s="14"/>
      <c r="E747" s="15">
        <v>43870.0</v>
      </c>
      <c r="F747" s="16">
        <v>1.4849</v>
      </c>
      <c r="G747" s="16">
        <v>1.5213</v>
      </c>
      <c r="H747" s="16">
        <v>1.4421</v>
      </c>
      <c r="I747" s="16">
        <v>1.619</v>
      </c>
      <c r="J747" s="17">
        <v>43872.0</v>
      </c>
      <c r="K747" s="16">
        <v>1.5213</v>
      </c>
      <c r="N747" s="17">
        <v>43874.0</v>
      </c>
      <c r="O747" s="16">
        <v>1.619</v>
      </c>
      <c r="R747" s="17">
        <v>43874.0</v>
      </c>
      <c r="S747" s="16">
        <v>1.4421</v>
      </c>
    </row>
    <row r="748">
      <c r="C748" s="14"/>
      <c r="E748" s="15">
        <v>43868.0</v>
      </c>
      <c r="F748" s="16">
        <v>1.487</v>
      </c>
      <c r="G748" s="16">
        <v>1.481</v>
      </c>
      <c r="H748" s="16">
        <v>1.4535</v>
      </c>
      <c r="I748" s="16">
        <v>1.637</v>
      </c>
      <c r="J748" s="17">
        <v>43871.0</v>
      </c>
      <c r="K748" s="16">
        <v>1.481</v>
      </c>
      <c r="N748" s="17">
        <v>43873.0</v>
      </c>
      <c r="O748" s="16">
        <v>1.637</v>
      </c>
      <c r="R748" s="17">
        <v>43873.0</v>
      </c>
      <c r="S748" s="16">
        <v>1.4535</v>
      </c>
    </row>
    <row r="749">
      <c r="C749" s="14"/>
      <c r="E749" s="15">
        <v>43867.0</v>
      </c>
      <c r="F749" s="16">
        <v>1.506</v>
      </c>
      <c r="G749" s="16">
        <v>1.481</v>
      </c>
      <c r="H749" s="16">
        <v>1.4224</v>
      </c>
      <c r="I749" s="16">
        <v>1.602</v>
      </c>
      <c r="J749" s="18">
        <v>43870.0</v>
      </c>
      <c r="K749" s="16">
        <v>1.481</v>
      </c>
      <c r="N749" s="17">
        <v>43872.0</v>
      </c>
      <c r="O749" s="16">
        <v>1.602</v>
      </c>
      <c r="R749" s="17">
        <v>43872.0</v>
      </c>
      <c r="S749" s="16">
        <v>1.4224</v>
      </c>
    </row>
    <row r="750">
      <c r="C750" s="14"/>
      <c r="E750" s="15">
        <v>43866.0</v>
      </c>
      <c r="F750" s="16">
        <v>1.495</v>
      </c>
      <c r="G750" s="16">
        <v>1.5047</v>
      </c>
      <c r="H750" s="16">
        <v>1.3799</v>
      </c>
      <c r="I750" s="16">
        <v>1.563</v>
      </c>
      <c r="J750" s="18">
        <v>43868.0</v>
      </c>
      <c r="K750" s="16">
        <v>1.5047</v>
      </c>
      <c r="N750" s="17">
        <v>43871.0</v>
      </c>
      <c r="O750" s="16">
        <v>1.563</v>
      </c>
      <c r="R750" s="17">
        <v>43871.0</v>
      </c>
      <c r="S750" s="16">
        <v>1.3799</v>
      </c>
    </row>
    <row r="751">
      <c r="C751" s="14"/>
      <c r="E751" s="15">
        <v>43865.0</v>
      </c>
      <c r="F751" s="16">
        <v>1.485</v>
      </c>
      <c r="G751" s="16">
        <v>1.5664</v>
      </c>
      <c r="H751" s="16">
        <v>1.3815</v>
      </c>
      <c r="I751" s="16">
        <v>1.559</v>
      </c>
      <c r="J751" s="18">
        <v>43867.0</v>
      </c>
      <c r="K751" s="16">
        <v>1.5664</v>
      </c>
      <c r="N751" s="18">
        <v>43870.0</v>
      </c>
      <c r="O751" s="16">
        <v>1.559</v>
      </c>
      <c r="R751" s="18">
        <v>43870.0</v>
      </c>
      <c r="S751" s="16">
        <v>1.3815</v>
      </c>
    </row>
    <row r="752">
      <c r="C752" s="14"/>
      <c r="E752" s="15">
        <v>43864.0</v>
      </c>
      <c r="F752" s="16">
        <v>1.459</v>
      </c>
      <c r="G752" s="16">
        <v>1.5664</v>
      </c>
      <c r="H752" s="16">
        <v>1.4043</v>
      </c>
      <c r="I752" s="16">
        <v>1.582</v>
      </c>
      <c r="J752" s="18">
        <v>43866.0</v>
      </c>
      <c r="K752" s="16">
        <v>1.5664</v>
      </c>
      <c r="N752" s="18">
        <v>43868.0</v>
      </c>
      <c r="O752" s="16">
        <v>1.582</v>
      </c>
      <c r="R752" s="18">
        <v>43868.0</v>
      </c>
      <c r="S752" s="16">
        <v>1.4043</v>
      </c>
    </row>
    <row r="753">
      <c r="C753" s="14"/>
      <c r="E753" s="15">
        <v>43863.0</v>
      </c>
      <c r="F753" s="16">
        <v>1.4462</v>
      </c>
      <c r="G753" s="16">
        <v>1.5236</v>
      </c>
      <c r="H753" s="16">
        <v>1.4631</v>
      </c>
      <c r="I753" s="16">
        <v>1.644</v>
      </c>
      <c r="J753" s="18">
        <v>43865.0</v>
      </c>
      <c r="K753" s="16">
        <v>1.5236</v>
      </c>
      <c r="N753" s="18">
        <v>43867.0</v>
      </c>
      <c r="O753" s="16">
        <v>1.644</v>
      </c>
      <c r="R753" s="18">
        <v>43867.0</v>
      </c>
      <c r="S753" s="16">
        <v>1.4631</v>
      </c>
    </row>
    <row r="754">
      <c r="C754" s="14"/>
      <c r="E754" s="15">
        <v>43861.0</v>
      </c>
      <c r="F754" s="16">
        <v>1.444</v>
      </c>
      <c r="G754" s="16">
        <v>1.4457</v>
      </c>
      <c r="H754" s="16">
        <v>1.4631</v>
      </c>
      <c r="I754" s="16">
        <v>1.649</v>
      </c>
      <c r="J754" s="18">
        <v>43864.0</v>
      </c>
      <c r="K754" s="16">
        <v>1.4457</v>
      </c>
      <c r="N754" s="18">
        <v>43866.0</v>
      </c>
      <c r="O754" s="16">
        <v>1.649</v>
      </c>
      <c r="R754" s="18">
        <v>43866.0</v>
      </c>
      <c r="S754" s="16">
        <v>1.4631</v>
      </c>
    </row>
    <row r="755">
      <c r="C755" s="14"/>
      <c r="J755" s="18">
        <v>43863.0</v>
      </c>
      <c r="K755" s="16">
        <v>1.4293</v>
      </c>
      <c r="N755" s="18">
        <v>43865.0</v>
      </c>
      <c r="O755" s="16">
        <v>1.603</v>
      </c>
      <c r="R755" s="18">
        <v>43865.0</v>
      </c>
      <c r="S755" s="16">
        <v>1.4222</v>
      </c>
    </row>
    <row r="756">
      <c r="C756" s="14"/>
      <c r="J756" s="17">
        <v>43861.0</v>
      </c>
      <c r="K756" s="16">
        <v>1.4199</v>
      </c>
      <c r="N756" s="18">
        <v>43864.0</v>
      </c>
      <c r="O756" s="16">
        <v>1.526</v>
      </c>
      <c r="R756" s="18">
        <v>43864.0</v>
      </c>
      <c r="S756" s="16">
        <v>1.349</v>
      </c>
    </row>
    <row r="757">
      <c r="C757" s="14"/>
      <c r="N757" s="18">
        <v>43863.0</v>
      </c>
      <c r="O757" s="16">
        <v>1.515</v>
      </c>
      <c r="R757" s="18">
        <v>43863.0</v>
      </c>
      <c r="S757" s="16">
        <v>1.3231</v>
      </c>
    </row>
    <row r="758">
      <c r="C758" s="14"/>
      <c r="N758" s="17">
        <v>43861.0</v>
      </c>
      <c r="O758" s="16">
        <v>1.505</v>
      </c>
      <c r="R758" s="17">
        <v>43861.0</v>
      </c>
      <c r="S758" s="16">
        <v>1.315</v>
      </c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  <row r="1002">
      <c r="C1002" s="14"/>
    </row>
    <row r="1003">
      <c r="C1003" s="14"/>
    </row>
    <row r="1004">
      <c r="C1004" s="14"/>
    </row>
    <row r="1005">
      <c r="C1005" s="14"/>
    </row>
    <row r="1006">
      <c r="C1006" s="14"/>
    </row>
    <row r="1007">
      <c r="C1007" s="14"/>
    </row>
    <row r="1008">
      <c r="C1008" s="14"/>
    </row>
    <row r="1009">
      <c r="C1009" s="14"/>
    </row>
    <row r="1010">
      <c r="C1010" s="14"/>
    </row>
    <row r="1011">
      <c r="C1011" s="14"/>
    </row>
    <row r="1012">
      <c r="C1012" s="14"/>
    </row>
    <row r="1013">
      <c r="C1013" s="14"/>
    </row>
    <row r="1014">
      <c r="C1014" s="14"/>
    </row>
    <row r="1015">
      <c r="C1015" s="14"/>
    </row>
    <row r="1016">
      <c r="C1016" s="14"/>
    </row>
    <row r="1017">
      <c r="C1017" s="14"/>
    </row>
    <row r="1018">
      <c r="C1018" s="14"/>
    </row>
    <row r="1019">
      <c r="C1019" s="14"/>
    </row>
    <row r="1020">
      <c r="C1020" s="14"/>
    </row>
    <row r="1021">
      <c r="C1021" s="14"/>
    </row>
    <row r="1022">
      <c r="C1022" s="14"/>
    </row>
    <row r="1023">
      <c r="C1023" s="14"/>
    </row>
    <row r="1024">
      <c r="C1024" s="14"/>
    </row>
    <row r="1025">
      <c r="C1025" s="14"/>
    </row>
    <row r="1026">
      <c r="C1026" s="14"/>
    </row>
    <row r="1027">
      <c r="C1027" s="14"/>
    </row>
    <row r="1028">
      <c r="C1028" s="14"/>
    </row>
    <row r="1029">
      <c r="C1029" s="14"/>
    </row>
    <row r="1030">
      <c r="C1030" s="14"/>
    </row>
    <row r="1031">
      <c r="C1031" s="14"/>
    </row>
    <row r="1032">
      <c r="C1032" s="14"/>
    </row>
    <row r="1033">
      <c r="C1033" s="14"/>
    </row>
    <row r="1034">
      <c r="C1034" s="14"/>
    </row>
    <row r="1035">
      <c r="C1035" s="14"/>
    </row>
    <row r="1036">
      <c r="C1036" s="14"/>
    </row>
    <row r="1037">
      <c r="C1037" s="14"/>
    </row>
    <row r="1038">
      <c r="C1038" s="14"/>
    </row>
    <row r="1039">
      <c r="C1039" s="14"/>
    </row>
    <row r="1040">
      <c r="C1040" s="14"/>
    </row>
    <row r="1041">
      <c r="C1041" s="14"/>
    </row>
    <row r="1042">
      <c r="C1042" s="14"/>
    </row>
    <row r="1043">
      <c r="C1043" s="14"/>
    </row>
    <row r="1044">
      <c r="C1044" s="14"/>
    </row>
    <row r="1045">
      <c r="C1045" s="14"/>
    </row>
    <row r="1046">
      <c r="C1046" s="14"/>
    </row>
    <row r="1047">
      <c r="C1047" s="14"/>
    </row>
    <row r="1048">
      <c r="C1048" s="14"/>
    </row>
    <row r="1049">
      <c r="C1049" s="14"/>
    </row>
    <row r="1050">
      <c r="C1050" s="14"/>
    </row>
    <row r="1051">
      <c r="C1051" s="14"/>
    </row>
    <row r="1052">
      <c r="C1052" s="14"/>
    </row>
    <row r="1053">
      <c r="C1053" s="14"/>
    </row>
    <row r="1054">
      <c r="C1054" s="14"/>
    </row>
    <row r="1055">
      <c r="C1055" s="14"/>
    </row>
    <row r="1056">
      <c r="C1056" s="14"/>
    </row>
    <row r="1057">
      <c r="C1057" s="14"/>
    </row>
    <row r="1058">
      <c r="C1058" s="14"/>
    </row>
    <row r="1059">
      <c r="C1059" s="14"/>
    </row>
    <row r="1060">
      <c r="C1060" s="14"/>
    </row>
    <row r="1061">
      <c r="C1061" s="14"/>
    </row>
    <row r="1062">
      <c r="C1062" s="14"/>
    </row>
    <row r="1063">
      <c r="C1063" s="14"/>
    </row>
    <row r="1064">
      <c r="C1064" s="14"/>
    </row>
    <row r="1065">
      <c r="C1065" s="14"/>
    </row>
    <row r="1066">
      <c r="C1066" s="14"/>
    </row>
    <row r="1067">
      <c r="C1067" s="14"/>
    </row>
    <row r="1068">
      <c r="C1068" s="14"/>
    </row>
    <row r="1069">
      <c r="C1069" s="14"/>
    </row>
    <row r="1070">
      <c r="C1070" s="14"/>
    </row>
    <row r="1071">
      <c r="C1071" s="14"/>
    </row>
    <row r="1072">
      <c r="C1072" s="14"/>
    </row>
    <row r="1073">
      <c r="C1073" s="14"/>
    </row>
    <row r="1074">
      <c r="C1074" s="14"/>
    </row>
    <row r="1075">
      <c r="C1075" s="14"/>
    </row>
    <row r="1076">
      <c r="C1076" s="14"/>
    </row>
    <row r="1077">
      <c r="C1077" s="14"/>
    </row>
    <row r="1078">
      <c r="C1078" s="14"/>
    </row>
    <row r="1079">
      <c r="C1079" s="14"/>
    </row>
    <row r="1080">
      <c r="C1080" s="14"/>
    </row>
    <row r="1081">
      <c r="C1081" s="14"/>
    </row>
    <row r="1082">
      <c r="C1082" s="14"/>
    </row>
    <row r="1083">
      <c r="C1083" s="14"/>
    </row>
    <row r="1084">
      <c r="C1084" s="14"/>
    </row>
    <row r="1085">
      <c r="C1085" s="14"/>
    </row>
    <row r="1086">
      <c r="C1086" s="14"/>
    </row>
    <row r="1087">
      <c r="C1087" s="14"/>
    </row>
    <row r="1088">
      <c r="C1088" s="14"/>
    </row>
    <row r="1089">
      <c r="C1089" s="14"/>
    </row>
    <row r="1090">
      <c r="C1090" s="14"/>
    </row>
    <row r="1091">
      <c r="C1091" s="14"/>
    </row>
    <row r="1092">
      <c r="C1092" s="14"/>
    </row>
    <row r="1093">
      <c r="C1093" s="14"/>
    </row>
    <row r="1094">
      <c r="C1094" s="14"/>
    </row>
    <row r="1095">
      <c r="C1095" s="14"/>
    </row>
    <row r="1096">
      <c r="C1096" s="14"/>
    </row>
    <row r="1097">
      <c r="C1097" s="14"/>
    </row>
    <row r="1098">
      <c r="C1098" s="14"/>
    </row>
    <row r="1099">
      <c r="C1099" s="14"/>
    </row>
    <row r="1100">
      <c r="C1100" s="14"/>
    </row>
    <row r="1101">
      <c r="C1101" s="14"/>
    </row>
    <row r="1102">
      <c r="C1102" s="14"/>
    </row>
    <row r="1103">
      <c r="C1103" s="14"/>
    </row>
    <row r="1104">
      <c r="C1104" s="14"/>
    </row>
    <row r="1105">
      <c r="C1105" s="14"/>
    </row>
    <row r="1106">
      <c r="C1106" s="14"/>
    </row>
    <row r="1107">
      <c r="C1107" s="14"/>
    </row>
    <row r="1108">
      <c r="C1108" s="14"/>
    </row>
    <row r="1109">
      <c r="C1109" s="14"/>
    </row>
    <row r="1110">
      <c r="C1110" s="14"/>
    </row>
    <row r="1111">
      <c r="C1111" s="14"/>
    </row>
    <row r="1112">
      <c r="C1112" s="14"/>
    </row>
    <row r="1113">
      <c r="C1113" s="14"/>
    </row>
    <row r="1114">
      <c r="C1114" s="14"/>
    </row>
    <row r="1115">
      <c r="C1115" s="14"/>
    </row>
    <row r="1116">
      <c r="C1116" s="14"/>
    </row>
    <row r="1117">
      <c r="C1117" s="14"/>
    </row>
    <row r="1118">
      <c r="C1118" s="14"/>
    </row>
    <row r="1119">
      <c r="C1119" s="14"/>
    </row>
    <row r="1120">
      <c r="C1120" s="14"/>
    </row>
    <row r="1121">
      <c r="C1121" s="14"/>
    </row>
    <row r="1122">
      <c r="C1122" s="14"/>
    </row>
    <row r="1123">
      <c r="C1123" s="14"/>
    </row>
    <row r="1124">
      <c r="C1124" s="14"/>
    </row>
    <row r="1125">
      <c r="C1125" s="14"/>
    </row>
    <row r="1126">
      <c r="C1126" s="14"/>
    </row>
    <row r="1127">
      <c r="C1127" s="14"/>
    </row>
    <row r="1128">
      <c r="C1128" s="14"/>
    </row>
    <row r="1129">
      <c r="C1129" s="14"/>
    </row>
    <row r="1130">
      <c r="C1130" s="14"/>
    </row>
    <row r="1131">
      <c r="C1131" s="14"/>
    </row>
    <row r="1132">
      <c r="C1132" s="14"/>
    </row>
    <row r="1133">
      <c r="C1133" s="14"/>
    </row>
    <row r="1134">
      <c r="C1134" s="14"/>
    </row>
    <row r="1135">
      <c r="C1135" s="14"/>
    </row>
    <row r="1136">
      <c r="C1136" s="14"/>
    </row>
    <row r="1137">
      <c r="C1137" s="14"/>
    </row>
    <row r="1138">
      <c r="C1138" s="14"/>
    </row>
    <row r="1139">
      <c r="C1139" s="14"/>
    </row>
    <row r="1140">
      <c r="C1140" s="14"/>
    </row>
    <row r="1141">
      <c r="C1141" s="14"/>
    </row>
    <row r="1142">
      <c r="C1142" s="14"/>
    </row>
    <row r="1143">
      <c r="C1143" s="14"/>
    </row>
    <row r="1144">
      <c r="C1144" s="14"/>
    </row>
    <row r="1145">
      <c r="C1145" s="14"/>
    </row>
    <row r="1146">
      <c r="C1146" s="14"/>
    </row>
    <row r="1147">
      <c r="C1147" s="14"/>
    </row>
    <row r="1148">
      <c r="C1148" s="14"/>
    </row>
    <row r="1149">
      <c r="C1149" s="14"/>
    </row>
    <row r="1150">
      <c r="C1150" s="14"/>
    </row>
    <row r="1151">
      <c r="C1151" s="14"/>
    </row>
    <row r="1152">
      <c r="C1152" s="14"/>
    </row>
    <row r="1153">
      <c r="C1153" s="14"/>
    </row>
    <row r="1154">
      <c r="C1154" s="14"/>
    </row>
    <row r="1155">
      <c r="C1155" s="14"/>
    </row>
    <row r="1156">
      <c r="C1156" s="14"/>
    </row>
    <row r="1157">
      <c r="C1157" s="14"/>
    </row>
    <row r="1158">
      <c r="C1158" s="14"/>
    </row>
    <row r="1159">
      <c r="C1159" s="14"/>
    </row>
    <row r="1160">
      <c r="C1160" s="14"/>
    </row>
    <row r="1161">
      <c r="C1161" s="14"/>
    </row>
    <row r="1162">
      <c r="C1162" s="14"/>
    </row>
    <row r="1163">
      <c r="C1163" s="14"/>
    </row>
    <row r="1164">
      <c r="C1164" s="14"/>
    </row>
    <row r="1165">
      <c r="C1165" s="14"/>
    </row>
    <row r="1166">
      <c r="C1166" s="14"/>
    </row>
    <row r="1167">
      <c r="C1167" s="14"/>
    </row>
    <row r="1168">
      <c r="C1168" s="14"/>
    </row>
    <row r="1169">
      <c r="C1169" s="14"/>
    </row>
    <row r="1170">
      <c r="C1170" s="14"/>
    </row>
    <row r="1171">
      <c r="C1171" s="14"/>
    </row>
    <row r="1172">
      <c r="C1172" s="14"/>
    </row>
    <row r="1173">
      <c r="C1173" s="14"/>
    </row>
    <row r="1174">
      <c r="C1174" s="14"/>
    </row>
    <row r="1175">
      <c r="C1175" s="14"/>
    </row>
    <row r="1176">
      <c r="C1176" s="14"/>
    </row>
    <row r="1177">
      <c r="C1177" s="14"/>
    </row>
    <row r="1178">
      <c r="C1178" s="14"/>
    </row>
    <row r="1179">
      <c r="C1179" s="14"/>
    </row>
    <row r="1180">
      <c r="C1180" s="14"/>
    </row>
    <row r="1181">
      <c r="C1181" s="14"/>
    </row>
    <row r="1182">
      <c r="C1182" s="14"/>
    </row>
    <row r="1183">
      <c r="C1183" s="14"/>
    </row>
    <row r="1184">
      <c r="C1184" s="14"/>
    </row>
    <row r="1185">
      <c r="C1185" s="14"/>
    </row>
    <row r="1186">
      <c r="C1186" s="14"/>
    </row>
    <row r="1187">
      <c r="C1187" s="14"/>
    </row>
    <row r="1188">
      <c r="C1188" s="14"/>
    </row>
    <row r="1189">
      <c r="C1189" s="14"/>
    </row>
    <row r="1190">
      <c r="C1190" s="14"/>
    </row>
    <row r="1191">
      <c r="C1191" s="14"/>
    </row>
    <row r="1192">
      <c r="C1192" s="14"/>
    </row>
    <row r="1193">
      <c r="C1193" s="14"/>
    </row>
    <row r="1194">
      <c r="C1194" s="14"/>
    </row>
    <row r="1195">
      <c r="C1195" s="14"/>
    </row>
    <row r="1196">
      <c r="C1196" s="14"/>
    </row>
    <row r="1197">
      <c r="C1197" s="14"/>
    </row>
    <row r="1198">
      <c r="C1198" s="14"/>
    </row>
    <row r="1199">
      <c r="C1199" s="14"/>
    </row>
    <row r="1200">
      <c r="C1200" s="14"/>
    </row>
    <row r="1201">
      <c r="C1201" s="14"/>
    </row>
    <row r="1202">
      <c r="C1202" s="14"/>
    </row>
    <row r="1203">
      <c r="C1203" s="14"/>
    </row>
    <row r="1204">
      <c r="C1204" s="14"/>
    </row>
    <row r="1205">
      <c r="C1205" s="14"/>
    </row>
    <row r="1206">
      <c r="C1206" s="14"/>
    </row>
    <row r="1207">
      <c r="C1207" s="14"/>
    </row>
    <row r="1208">
      <c r="C1208" s="14"/>
    </row>
    <row r="1209">
      <c r="C1209" s="14"/>
    </row>
    <row r="1210">
      <c r="C1210" s="14"/>
    </row>
    <row r="1211">
      <c r="C1211" s="14"/>
    </row>
    <row r="1212">
      <c r="C1212" s="14"/>
    </row>
    <row r="1213">
      <c r="C1213" s="14"/>
    </row>
    <row r="1214">
      <c r="C1214" s="14"/>
    </row>
    <row r="1215">
      <c r="C1215" s="14"/>
    </row>
    <row r="1216">
      <c r="C1216" s="14"/>
    </row>
    <row r="1217">
      <c r="C1217" s="14"/>
    </row>
    <row r="1218">
      <c r="C1218" s="14"/>
    </row>
    <row r="1219">
      <c r="C1219" s="14"/>
    </row>
    <row r="1220">
      <c r="C1220" s="14"/>
    </row>
    <row r="1221">
      <c r="C1221" s="14"/>
    </row>
    <row r="1222">
      <c r="C1222" s="14"/>
    </row>
    <row r="1223">
      <c r="C1223" s="14"/>
    </row>
    <row r="1224">
      <c r="C1224" s="14"/>
    </row>
    <row r="1225">
      <c r="C1225" s="14"/>
    </row>
    <row r="1226">
      <c r="C1226" s="14"/>
    </row>
    <row r="1227">
      <c r="C1227" s="14"/>
    </row>
    <row r="1228">
      <c r="C1228" s="14"/>
    </row>
    <row r="1229">
      <c r="C1229" s="14"/>
    </row>
    <row r="1230">
      <c r="C1230" s="14"/>
    </row>
    <row r="1231">
      <c r="C1231" s="14"/>
    </row>
    <row r="1232">
      <c r="C1232" s="14"/>
    </row>
    <row r="1233">
      <c r="C1233" s="14"/>
    </row>
    <row r="1234">
      <c r="C1234" s="14"/>
    </row>
    <row r="1235">
      <c r="C1235" s="14"/>
    </row>
    <row r="1236">
      <c r="C1236" s="14"/>
    </row>
    <row r="1237">
      <c r="C1237" s="14"/>
    </row>
    <row r="1238">
      <c r="C1238" s="14"/>
    </row>
    <row r="1239">
      <c r="C1239" s="14"/>
    </row>
    <row r="1240">
      <c r="C1240" s="14"/>
    </row>
    <row r="1241">
      <c r="C1241" s="14"/>
    </row>
    <row r="1242">
      <c r="C1242" s="14"/>
    </row>
    <row r="1243">
      <c r="C1243" s="14"/>
    </row>
    <row r="1244">
      <c r="C1244" s="14"/>
    </row>
    <row r="1245">
      <c r="C1245" s="14"/>
    </row>
    <row r="1246">
      <c r="C1246" s="14"/>
    </row>
    <row r="1247">
      <c r="C1247" s="14"/>
    </row>
    <row r="1248">
      <c r="C1248" s="14"/>
    </row>
    <row r="1249">
      <c r="C1249" s="14"/>
    </row>
    <row r="1250">
      <c r="C1250" s="14"/>
    </row>
    <row r="1251">
      <c r="C1251" s="14"/>
    </row>
    <row r="1252">
      <c r="C1252" s="14"/>
    </row>
    <row r="1253">
      <c r="C1253" s="14"/>
    </row>
    <row r="1254">
      <c r="C1254" s="14"/>
    </row>
    <row r="1255">
      <c r="C1255" s="14"/>
    </row>
    <row r="1256">
      <c r="C1256" s="14"/>
    </row>
    <row r="1257">
      <c r="C1257" s="14"/>
    </row>
    <row r="1258">
      <c r="C1258" s="14"/>
    </row>
    <row r="1259">
      <c r="C1259" s="14"/>
    </row>
    <row r="1260">
      <c r="C1260" s="14"/>
    </row>
    <row r="1261">
      <c r="C1261" s="14"/>
    </row>
    <row r="1262">
      <c r="C1262" s="14"/>
    </row>
    <row r="1263">
      <c r="C1263" s="14"/>
    </row>
    <row r="1264">
      <c r="C1264" s="14"/>
    </row>
    <row r="1265">
      <c r="C1265" s="14"/>
    </row>
    <row r="1266">
      <c r="C1266" s="14"/>
    </row>
    <row r="1267">
      <c r="C1267" s="14"/>
    </row>
    <row r="1268">
      <c r="C1268" s="14"/>
    </row>
    <row r="1269">
      <c r="C1269" s="14"/>
    </row>
    <row r="1270">
      <c r="C1270" s="14"/>
    </row>
    <row r="1271">
      <c r="C1271" s="14"/>
    </row>
    <row r="1272">
      <c r="C1272" s="14"/>
    </row>
    <row r="1273">
      <c r="C1273" s="14"/>
    </row>
    <row r="1274">
      <c r="C1274" s="14"/>
    </row>
    <row r="1275">
      <c r="C1275" s="14"/>
    </row>
    <row r="1276">
      <c r="C1276" s="14"/>
    </row>
    <row r="1277">
      <c r="C1277" s="14"/>
    </row>
    <row r="1278">
      <c r="C1278" s="14"/>
    </row>
    <row r="1279">
      <c r="C1279" s="14"/>
    </row>
    <row r="1280">
      <c r="C1280" s="14"/>
    </row>
    <row r="1281">
      <c r="C1281" s="14"/>
    </row>
    <row r="1282">
      <c r="C1282" s="14"/>
    </row>
    <row r="1283">
      <c r="C1283" s="14"/>
    </row>
    <row r="1284">
      <c r="C1284" s="14"/>
    </row>
    <row r="1285">
      <c r="C1285" s="14"/>
    </row>
    <row r="1286">
      <c r="C1286" s="14"/>
    </row>
    <row r="1287">
      <c r="C1287" s="14"/>
    </row>
    <row r="1288">
      <c r="C1288" s="14"/>
    </row>
    <row r="1289">
      <c r="C1289" s="14"/>
    </row>
    <row r="1290">
      <c r="C1290" s="14"/>
    </row>
    <row r="1291">
      <c r="C1291" s="14"/>
    </row>
    <row r="1292">
      <c r="C1292" s="14"/>
    </row>
    <row r="1293">
      <c r="C1293" s="14"/>
    </row>
    <row r="1294">
      <c r="C1294" s="14"/>
    </row>
    <row r="1295">
      <c r="C1295" s="14"/>
    </row>
    <row r="1296">
      <c r="C1296" s="14"/>
    </row>
    <row r="1297">
      <c r="C1297" s="14"/>
    </row>
    <row r="1298">
      <c r="C1298" s="14"/>
    </row>
    <row r="1299">
      <c r="C1299" s="14"/>
    </row>
    <row r="1300">
      <c r="C1300" s="14"/>
    </row>
    <row r="1301">
      <c r="C1301" s="14"/>
    </row>
    <row r="1302">
      <c r="C1302" s="14"/>
    </row>
    <row r="1303">
      <c r="C1303" s="14"/>
    </row>
    <row r="1304">
      <c r="C1304" s="14"/>
    </row>
    <row r="1305">
      <c r="C1305" s="14"/>
    </row>
    <row r="1306">
      <c r="C1306" s="14"/>
    </row>
    <row r="1307">
      <c r="C1307" s="14"/>
    </row>
    <row r="1308">
      <c r="C1308" s="14"/>
    </row>
    <row r="1309">
      <c r="C1309" s="14"/>
    </row>
    <row r="1310">
      <c r="C1310" s="14"/>
    </row>
    <row r="1311">
      <c r="C1311" s="14"/>
    </row>
    <row r="1312">
      <c r="C1312" s="14"/>
    </row>
    <row r="1313">
      <c r="C1313" s="14"/>
    </row>
    <row r="1314">
      <c r="C1314" s="14"/>
    </row>
    <row r="1315">
      <c r="C1315" s="14"/>
    </row>
    <row r="1316">
      <c r="C1316" s="14"/>
    </row>
    <row r="1317">
      <c r="C1317" s="14"/>
    </row>
    <row r="1318">
      <c r="C1318" s="14"/>
    </row>
    <row r="1319">
      <c r="C1319" s="14"/>
    </row>
    <row r="1320">
      <c r="C1320" s="14"/>
    </row>
    <row r="1321">
      <c r="C1321" s="14"/>
    </row>
    <row r="1322">
      <c r="C1322" s="14"/>
    </row>
    <row r="1323">
      <c r="C1323" s="14"/>
    </row>
    <row r="1324">
      <c r="C1324" s="14"/>
    </row>
    <row r="1325">
      <c r="C1325" s="14"/>
    </row>
    <row r="1326">
      <c r="C1326" s="14"/>
    </row>
    <row r="1327">
      <c r="C1327" s="14"/>
    </row>
    <row r="1328">
      <c r="C1328" s="14"/>
    </row>
    <row r="1329">
      <c r="C1329" s="14"/>
    </row>
    <row r="1330">
      <c r="C1330" s="14"/>
    </row>
    <row r="1331">
      <c r="C1331" s="14"/>
    </row>
    <row r="1332">
      <c r="C1332" s="14"/>
    </row>
    <row r="1333">
      <c r="C1333" s="14"/>
    </row>
    <row r="1334">
      <c r="C1334" s="14"/>
    </row>
    <row r="1335">
      <c r="C1335" s="14"/>
    </row>
    <row r="1336">
      <c r="C1336" s="14"/>
    </row>
    <row r="1337">
      <c r="C1337" s="14"/>
    </row>
    <row r="1338">
      <c r="C1338" s="14"/>
    </row>
    <row r="1339">
      <c r="C1339" s="14"/>
    </row>
    <row r="1340">
      <c r="C1340" s="14"/>
    </row>
    <row r="1341">
      <c r="C1341" s="14"/>
    </row>
    <row r="1342">
      <c r="C1342" s="14"/>
    </row>
    <row r="1343">
      <c r="C1343" s="14"/>
    </row>
    <row r="1344">
      <c r="C1344" s="14"/>
    </row>
    <row r="1345">
      <c r="C1345" s="14"/>
    </row>
    <row r="1346">
      <c r="C1346" s="14"/>
    </row>
    <row r="1347">
      <c r="C1347" s="14"/>
    </row>
    <row r="1348">
      <c r="C1348" s="14"/>
    </row>
    <row r="1349">
      <c r="C1349" s="14"/>
    </row>
    <row r="1350">
      <c r="C1350" s="14"/>
    </row>
    <row r="1351">
      <c r="C1351" s="14"/>
    </row>
    <row r="1352">
      <c r="C1352" s="14"/>
    </row>
    <row r="1353">
      <c r="C1353" s="14"/>
    </row>
    <row r="1354">
      <c r="C1354" s="14"/>
    </row>
    <row r="1355">
      <c r="C1355" s="14"/>
    </row>
    <row r="1356">
      <c r="C1356" s="14"/>
    </row>
    <row r="1357">
      <c r="C1357" s="14"/>
    </row>
    <row r="1358">
      <c r="C1358" s="14"/>
    </row>
    <row r="1359">
      <c r="C1359" s="14"/>
    </row>
    <row r="1360">
      <c r="C1360" s="14"/>
    </row>
    <row r="1361">
      <c r="C1361" s="14"/>
    </row>
    <row r="1362">
      <c r="C1362" s="14"/>
    </row>
    <row r="1363">
      <c r="C1363" s="14"/>
    </row>
    <row r="1364">
      <c r="C1364" s="14"/>
    </row>
    <row r="1365">
      <c r="C1365" s="14"/>
    </row>
    <row r="1366">
      <c r="C1366" s="14"/>
    </row>
    <row r="1367">
      <c r="C1367" s="14"/>
    </row>
    <row r="1368">
      <c r="C1368" s="14"/>
    </row>
    <row r="1369">
      <c r="C1369" s="14"/>
    </row>
    <row r="1370">
      <c r="C1370" s="14"/>
    </row>
    <row r="1371">
      <c r="C1371" s="14"/>
    </row>
    <row r="1372">
      <c r="C1372" s="14"/>
    </row>
    <row r="1373">
      <c r="C1373" s="14"/>
    </row>
    <row r="1374">
      <c r="C1374" s="14"/>
    </row>
    <row r="1375">
      <c r="C1375" s="14"/>
    </row>
    <row r="1376">
      <c r="C1376" s="14"/>
    </row>
    <row r="1377">
      <c r="C1377" s="14"/>
    </row>
    <row r="1378">
      <c r="C1378" s="14"/>
    </row>
    <row r="1379">
      <c r="C1379" s="14"/>
    </row>
    <row r="1380">
      <c r="C1380" s="14"/>
    </row>
    <row r="1381">
      <c r="C1381" s="14"/>
    </row>
    <row r="1382">
      <c r="C1382" s="14"/>
    </row>
    <row r="1383">
      <c r="C1383" s="14"/>
    </row>
    <row r="1384">
      <c r="C1384" s="14"/>
    </row>
    <row r="1385">
      <c r="C1385" s="14"/>
    </row>
    <row r="1386">
      <c r="C1386" s="14"/>
    </row>
    <row r="1387">
      <c r="C1387" s="14"/>
    </row>
    <row r="1388">
      <c r="C1388" s="14"/>
    </row>
    <row r="1389">
      <c r="C1389" s="14"/>
    </row>
    <row r="1390">
      <c r="C1390" s="14"/>
    </row>
    <row r="1391">
      <c r="C1391" s="14"/>
    </row>
    <row r="1392">
      <c r="C1392" s="14"/>
    </row>
    <row r="1393">
      <c r="C1393" s="14"/>
    </row>
    <row r="1394">
      <c r="C1394" s="14"/>
    </row>
    <row r="1395">
      <c r="C1395" s="14"/>
    </row>
    <row r="1396">
      <c r="C1396" s="14"/>
    </row>
    <row r="1397">
      <c r="C1397" s="14"/>
    </row>
    <row r="1398">
      <c r="C1398" s="14"/>
    </row>
    <row r="1399">
      <c r="C1399" s="14"/>
    </row>
    <row r="1400">
      <c r="C1400" s="14"/>
    </row>
    <row r="1401">
      <c r="C1401" s="14"/>
    </row>
    <row r="1402">
      <c r="C1402" s="14"/>
    </row>
    <row r="1403">
      <c r="C1403" s="14"/>
    </row>
    <row r="1404">
      <c r="C1404" s="14"/>
    </row>
    <row r="1405">
      <c r="C1405" s="14"/>
    </row>
    <row r="1406">
      <c r="C1406" s="14"/>
    </row>
    <row r="1407">
      <c r="C1407" s="14"/>
    </row>
    <row r="1408">
      <c r="C1408" s="14"/>
    </row>
    <row r="1409">
      <c r="C1409" s="14"/>
    </row>
    <row r="1410">
      <c r="C1410" s="14"/>
    </row>
    <row r="1411">
      <c r="C1411" s="14"/>
    </row>
    <row r="1412">
      <c r="C1412" s="14"/>
    </row>
    <row r="1413">
      <c r="C1413" s="14"/>
    </row>
    <row r="1414">
      <c r="C1414" s="14"/>
    </row>
    <row r="1415">
      <c r="C1415" s="14"/>
    </row>
    <row r="1416">
      <c r="C1416" s="14"/>
    </row>
    <row r="1417">
      <c r="C1417" s="14"/>
    </row>
    <row r="1418">
      <c r="C1418" s="14"/>
    </row>
    <row r="1419">
      <c r="C1419" s="14"/>
    </row>
    <row r="1420">
      <c r="C1420" s="14"/>
    </row>
    <row r="1421">
      <c r="C1421" s="14"/>
    </row>
    <row r="1422">
      <c r="C1422" s="14"/>
    </row>
    <row r="1423">
      <c r="C1423" s="14"/>
    </row>
    <row r="1424">
      <c r="C1424" s="14"/>
    </row>
    <row r="1425">
      <c r="C1425" s="14"/>
    </row>
    <row r="1426">
      <c r="C1426" s="14"/>
    </row>
    <row r="1427">
      <c r="C1427" s="14"/>
    </row>
    <row r="1428">
      <c r="C1428" s="14"/>
    </row>
    <row r="1429">
      <c r="C1429" s="14"/>
    </row>
    <row r="1430">
      <c r="C1430" s="14"/>
    </row>
    <row r="1431">
      <c r="C1431" s="14"/>
    </row>
    <row r="1432">
      <c r="C1432" s="14"/>
    </row>
    <row r="1433">
      <c r="C1433" s="14"/>
    </row>
    <row r="1434">
      <c r="C1434" s="14"/>
    </row>
    <row r="1435">
      <c r="C1435" s="14"/>
    </row>
    <row r="1436">
      <c r="C1436" s="14"/>
    </row>
    <row r="1437">
      <c r="C1437" s="14"/>
    </row>
    <row r="1438">
      <c r="C1438" s="14"/>
    </row>
    <row r="1439">
      <c r="C1439" s="14"/>
    </row>
    <row r="1440">
      <c r="C1440" s="14"/>
    </row>
    <row r="1441">
      <c r="C1441" s="14"/>
    </row>
    <row r="1442">
      <c r="C1442" s="14"/>
    </row>
    <row r="1443">
      <c r="C1443" s="14"/>
    </row>
    <row r="1444">
      <c r="C1444" s="14"/>
    </row>
    <row r="1445">
      <c r="C1445" s="14"/>
    </row>
    <row r="1446">
      <c r="C1446" s="14"/>
    </row>
    <row r="1447">
      <c r="C1447" s="14"/>
    </row>
    <row r="1448">
      <c r="C1448" s="14"/>
    </row>
    <row r="1449">
      <c r="C1449" s="14"/>
    </row>
    <row r="1450">
      <c r="C1450" s="14"/>
    </row>
    <row r="1451">
      <c r="C1451" s="14"/>
    </row>
    <row r="1452">
      <c r="C1452" s="14"/>
    </row>
    <row r="1453">
      <c r="C1453" s="14"/>
    </row>
    <row r="1454">
      <c r="C1454" s="14"/>
    </row>
    <row r="1455">
      <c r="C1455" s="14"/>
    </row>
    <row r="1456">
      <c r="C1456" s="14"/>
    </row>
    <row r="1457">
      <c r="C1457" s="14"/>
    </row>
    <row r="1458">
      <c r="C1458" s="14"/>
    </row>
    <row r="1459">
      <c r="C1459" s="14"/>
    </row>
    <row r="1460">
      <c r="C1460" s="14"/>
    </row>
    <row r="1461">
      <c r="C1461" s="14"/>
    </row>
    <row r="1462">
      <c r="C1462" s="14"/>
    </row>
    <row r="1463">
      <c r="C1463" s="14"/>
    </row>
    <row r="1464">
      <c r="C1464" s="14"/>
    </row>
    <row r="1465">
      <c r="C1465" s="14"/>
    </row>
    <row r="1466">
      <c r="C1466" s="14"/>
    </row>
    <row r="1467">
      <c r="C1467" s="14"/>
    </row>
    <row r="1468">
      <c r="C1468" s="14"/>
    </row>
    <row r="1469">
      <c r="C1469" s="14"/>
    </row>
    <row r="1470">
      <c r="C1470" s="14"/>
    </row>
    <row r="1471">
      <c r="C1471" s="14"/>
    </row>
    <row r="1472">
      <c r="C1472" s="14"/>
    </row>
    <row r="1473">
      <c r="C1473" s="14"/>
    </row>
    <row r="1474">
      <c r="C1474" s="14"/>
    </row>
    <row r="1475">
      <c r="C1475" s="14"/>
    </row>
    <row r="1476">
      <c r="C1476" s="14"/>
    </row>
    <row r="1477">
      <c r="C1477" s="14"/>
    </row>
    <row r="1478">
      <c r="C1478" s="14"/>
    </row>
    <row r="1479">
      <c r="C1479" s="14"/>
    </row>
    <row r="1480">
      <c r="C1480" s="14"/>
    </row>
    <row r="1481">
      <c r="C1481" s="14"/>
    </row>
    <row r="1482">
      <c r="C1482" s="14"/>
    </row>
    <row r="1483">
      <c r="C1483" s="14"/>
    </row>
    <row r="1484">
      <c r="C1484" s="14"/>
    </row>
    <row r="1485">
      <c r="C1485" s="14"/>
    </row>
    <row r="1486">
      <c r="C1486" s="14"/>
    </row>
    <row r="1487">
      <c r="C1487" s="14"/>
    </row>
    <row r="1488">
      <c r="C1488" s="14"/>
    </row>
    <row r="1489">
      <c r="C1489" s="14"/>
    </row>
    <row r="1490">
      <c r="C1490" s="14"/>
    </row>
    <row r="1491">
      <c r="C1491" s="14"/>
    </row>
    <row r="1492">
      <c r="C1492" s="14"/>
    </row>
    <row r="1493">
      <c r="C1493" s="14"/>
    </row>
    <row r="1494">
      <c r="C1494" s="14"/>
    </row>
    <row r="1495">
      <c r="C1495" s="14"/>
    </row>
    <row r="1496">
      <c r="C1496" s="14"/>
    </row>
    <row r="1497">
      <c r="C1497" s="14"/>
    </row>
    <row r="1498">
      <c r="C1498" s="14"/>
    </row>
    <row r="1499">
      <c r="C1499" s="14"/>
    </row>
    <row r="1500">
      <c r="C1500" s="14"/>
    </row>
    <row r="1501">
      <c r="C1501" s="14"/>
    </row>
    <row r="1502">
      <c r="C1502" s="14"/>
    </row>
    <row r="1503">
      <c r="C1503" s="14"/>
    </row>
    <row r="1504">
      <c r="C1504" s="14"/>
    </row>
    <row r="1505">
      <c r="C1505" s="14"/>
    </row>
    <row r="1506">
      <c r="C1506" s="14"/>
    </row>
    <row r="1507">
      <c r="C1507" s="14"/>
    </row>
    <row r="1508">
      <c r="C1508" s="14"/>
    </row>
    <row r="1509">
      <c r="C1509" s="14"/>
    </row>
    <row r="1510">
      <c r="C1510" s="14"/>
    </row>
    <row r="1511">
      <c r="C1511" s="14"/>
    </row>
    <row r="1512">
      <c r="C1512" s="14"/>
    </row>
    <row r="1513">
      <c r="C1513" s="14"/>
    </row>
    <row r="1514">
      <c r="C1514" s="14"/>
    </row>
    <row r="1515">
      <c r="C1515" s="14"/>
    </row>
    <row r="1516">
      <c r="C1516" s="14"/>
    </row>
    <row r="1517">
      <c r="C1517" s="14"/>
    </row>
    <row r="1518">
      <c r="C1518" s="14"/>
    </row>
    <row r="1519">
      <c r="C1519" s="14"/>
    </row>
    <row r="1520">
      <c r="C1520" s="14"/>
    </row>
    <row r="1521">
      <c r="C1521" s="14"/>
    </row>
    <row r="1522">
      <c r="C1522" s="14"/>
    </row>
    <row r="1523">
      <c r="C1523" s="14"/>
    </row>
    <row r="1524">
      <c r="C1524" s="14"/>
    </row>
    <row r="1525">
      <c r="C1525" s="14"/>
    </row>
    <row r="1526">
      <c r="C1526" s="14"/>
    </row>
    <row r="1527">
      <c r="C1527" s="14"/>
    </row>
    <row r="1528">
      <c r="C1528" s="14"/>
    </row>
    <row r="1529">
      <c r="C1529" s="14"/>
    </row>
    <row r="1530">
      <c r="C1530" s="14"/>
    </row>
    <row r="1531">
      <c r="C1531" s="14"/>
    </row>
    <row r="1532">
      <c r="C1532" s="14"/>
    </row>
    <row r="1533">
      <c r="C1533" s="14"/>
    </row>
    <row r="1534">
      <c r="C1534" s="14"/>
    </row>
    <row r="1535">
      <c r="C1535" s="14"/>
    </row>
    <row r="1536">
      <c r="C1536" s="14"/>
    </row>
    <row r="1537">
      <c r="C1537" s="14"/>
    </row>
    <row r="1538">
      <c r="C1538" s="14"/>
    </row>
    <row r="1539">
      <c r="C1539" s="14"/>
    </row>
    <row r="1540">
      <c r="C1540" s="14"/>
    </row>
    <row r="1541">
      <c r="C1541" s="14"/>
    </row>
    <row r="1542">
      <c r="C1542" s="14"/>
    </row>
    <row r="1543">
      <c r="C1543" s="14"/>
    </row>
    <row r="1544">
      <c r="C1544" s="14"/>
    </row>
    <row r="1545">
      <c r="C1545" s="14"/>
    </row>
    <row r="1546">
      <c r="C1546" s="14"/>
    </row>
    <row r="1547">
      <c r="C1547" s="14"/>
    </row>
    <row r="1548">
      <c r="C1548" s="14"/>
    </row>
    <row r="1549">
      <c r="C1549" s="14"/>
    </row>
    <row r="1550">
      <c r="C1550" s="14"/>
    </row>
    <row r="1551">
      <c r="C1551" s="14"/>
    </row>
    <row r="1552">
      <c r="C1552" s="14"/>
    </row>
    <row r="1553">
      <c r="C1553" s="14"/>
    </row>
    <row r="1554">
      <c r="C1554" s="14"/>
    </row>
    <row r="1555">
      <c r="C1555" s="14"/>
    </row>
    <row r="1556">
      <c r="C1556" s="14"/>
    </row>
    <row r="1557">
      <c r="C1557" s="14"/>
    </row>
    <row r="1558">
      <c r="C1558" s="14"/>
    </row>
    <row r="1559">
      <c r="C1559" s="14"/>
    </row>
    <row r="1560">
      <c r="C1560" s="14"/>
    </row>
    <row r="1561">
      <c r="C1561" s="14"/>
    </row>
    <row r="1562">
      <c r="C1562" s="14"/>
    </row>
    <row r="1563">
      <c r="C1563" s="14"/>
    </row>
    <row r="1564">
      <c r="C1564" s="14"/>
    </row>
    <row r="1565">
      <c r="C1565" s="14"/>
    </row>
    <row r="1566">
      <c r="C1566" s="14"/>
    </row>
    <row r="1567">
      <c r="C1567" s="14"/>
    </row>
    <row r="1568">
      <c r="C1568" s="14"/>
    </row>
    <row r="1569">
      <c r="C1569" s="14"/>
    </row>
    <row r="1570">
      <c r="C1570" s="14"/>
    </row>
    <row r="1571">
      <c r="C1571" s="14"/>
    </row>
    <row r="1572">
      <c r="C1572" s="14"/>
    </row>
    <row r="1573">
      <c r="C1573" s="14"/>
    </row>
    <row r="1574">
      <c r="C1574" s="14"/>
    </row>
    <row r="1575">
      <c r="C1575" s="14"/>
    </row>
    <row r="1576">
      <c r="C1576" s="14"/>
    </row>
    <row r="1577">
      <c r="C1577" s="14"/>
    </row>
    <row r="1578">
      <c r="C1578" s="14"/>
    </row>
    <row r="1579">
      <c r="C1579" s="14"/>
    </row>
    <row r="1580">
      <c r="C1580" s="14"/>
    </row>
    <row r="1581">
      <c r="C1581" s="14"/>
    </row>
    <row r="1582">
      <c r="C1582" s="14"/>
    </row>
    <row r="1583">
      <c r="C1583" s="14"/>
    </row>
    <row r="1584">
      <c r="C1584" s="14"/>
    </row>
    <row r="1585">
      <c r="C1585" s="14"/>
    </row>
    <row r="1586">
      <c r="C1586" s="14"/>
    </row>
    <row r="1587">
      <c r="C1587" s="14"/>
    </row>
    <row r="1588">
      <c r="C1588" s="14"/>
    </row>
    <row r="1589">
      <c r="C1589" s="14"/>
    </row>
    <row r="1590">
      <c r="C1590" s="14"/>
    </row>
    <row r="1591">
      <c r="C1591" s="14"/>
    </row>
    <row r="1592">
      <c r="C1592" s="14"/>
    </row>
    <row r="1593">
      <c r="C1593" s="14"/>
    </row>
    <row r="1594">
      <c r="C1594" s="14"/>
    </row>
    <row r="1595">
      <c r="C1595" s="14"/>
    </row>
    <row r="1596">
      <c r="C1596" s="14"/>
    </row>
    <row r="1597">
      <c r="C1597" s="14"/>
    </row>
    <row r="1598">
      <c r="C1598" s="14"/>
    </row>
    <row r="1599">
      <c r="C1599" s="14"/>
    </row>
    <row r="1600">
      <c r="C1600" s="14"/>
    </row>
    <row r="1601">
      <c r="C1601" s="14"/>
    </row>
    <row r="1602">
      <c r="C1602" s="14"/>
    </row>
    <row r="1603">
      <c r="C1603" s="14"/>
    </row>
    <row r="1604">
      <c r="C1604" s="14"/>
    </row>
    <row r="1605">
      <c r="C1605" s="14"/>
    </row>
    <row r="1606">
      <c r="C1606" s="14"/>
    </row>
    <row r="1607">
      <c r="C1607" s="14"/>
    </row>
    <row r="1608">
      <c r="C1608" s="14"/>
    </row>
    <row r="1609">
      <c r="C1609" s="14"/>
    </row>
    <row r="1610">
      <c r="C1610" s="14"/>
    </row>
    <row r="1611">
      <c r="C1611" s="14"/>
    </row>
    <row r="1612">
      <c r="C1612" s="14"/>
    </row>
    <row r="1613">
      <c r="C1613" s="14"/>
    </row>
    <row r="1614">
      <c r="C1614" s="14"/>
    </row>
    <row r="1615">
      <c r="C1615" s="14"/>
    </row>
    <row r="1616">
      <c r="C1616" s="14"/>
    </row>
    <row r="1617">
      <c r="C1617" s="14"/>
    </row>
    <row r="1618">
      <c r="C1618" s="14"/>
    </row>
    <row r="1619">
      <c r="C1619" s="14"/>
    </row>
    <row r="1620">
      <c r="C1620" s="14"/>
    </row>
    <row r="1621">
      <c r="C1621" s="14"/>
    </row>
    <row r="1622">
      <c r="C1622" s="14"/>
    </row>
    <row r="1623">
      <c r="C1623" s="14"/>
    </row>
    <row r="1624">
      <c r="C1624" s="14"/>
    </row>
    <row r="1625">
      <c r="C1625" s="14"/>
    </row>
    <row r="1626">
      <c r="C1626" s="14"/>
    </row>
    <row r="1627">
      <c r="C1627" s="14"/>
    </row>
    <row r="1628">
      <c r="C1628" s="14"/>
    </row>
    <row r="1629">
      <c r="C1629" s="14"/>
    </row>
    <row r="1630">
      <c r="C1630" s="14"/>
    </row>
    <row r="1631">
      <c r="C1631" s="14"/>
    </row>
    <row r="1632">
      <c r="C1632" s="14"/>
    </row>
    <row r="1633">
      <c r="C1633" s="14"/>
    </row>
    <row r="1634">
      <c r="C1634" s="14"/>
    </row>
    <row r="1635">
      <c r="C1635" s="14"/>
    </row>
    <row r="1636">
      <c r="C1636" s="14"/>
    </row>
    <row r="1637">
      <c r="C1637" s="14"/>
    </row>
    <row r="1638">
      <c r="C1638" s="14"/>
    </row>
    <row r="1639">
      <c r="C1639" s="14"/>
    </row>
    <row r="1640">
      <c r="C1640" s="14"/>
    </row>
    <row r="1641">
      <c r="C1641" s="14"/>
    </row>
    <row r="1642">
      <c r="C1642" s="14"/>
    </row>
    <row r="1643">
      <c r="C1643" s="14"/>
    </row>
    <row r="1644">
      <c r="C1644" s="14"/>
    </row>
    <row r="1645">
      <c r="C1645" s="14"/>
    </row>
    <row r="1646">
      <c r="C1646" s="14"/>
    </row>
    <row r="1647">
      <c r="C1647" s="14"/>
    </row>
    <row r="1648">
      <c r="C1648" s="14"/>
    </row>
    <row r="1649">
      <c r="C1649" s="14"/>
    </row>
    <row r="1650">
      <c r="C1650" s="14"/>
    </row>
    <row r="1651">
      <c r="C1651" s="14"/>
    </row>
    <row r="1652">
      <c r="C1652" s="14"/>
    </row>
    <row r="1653">
      <c r="C1653" s="14"/>
    </row>
    <row r="1654">
      <c r="C1654" s="14"/>
    </row>
    <row r="1655">
      <c r="C1655" s="14"/>
    </row>
    <row r="1656">
      <c r="C1656" s="14"/>
    </row>
    <row r="1657">
      <c r="C1657" s="14"/>
    </row>
    <row r="1658">
      <c r="C1658" s="14"/>
    </row>
    <row r="1659">
      <c r="C1659" s="14"/>
    </row>
    <row r="1660">
      <c r="C1660" s="14"/>
    </row>
    <row r="1661">
      <c r="C1661" s="14"/>
    </row>
    <row r="1662">
      <c r="C1662" s="14"/>
    </row>
    <row r="1663">
      <c r="C1663" s="14"/>
    </row>
    <row r="1664">
      <c r="C1664" s="14"/>
    </row>
    <row r="1665">
      <c r="C1665" s="14"/>
    </row>
    <row r="1666">
      <c r="C1666" s="14"/>
    </row>
    <row r="1667">
      <c r="C1667" s="14"/>
    </row>
    <row r="1668">
      <c r="C1668" s="14"/>
    </row>
    <row r="1669">
      <c r="C1669" s="14"/>
    </row>
    <row r="1670">
      <c r="C1670" s="14"/>
    </row>
    <row r="1671">
      <c r="C1671" s="14"/>
    </row>
    <row r="1672">
      <c r="C1672" s="14"/>
    </row>
    <row r="1673">
      <c r="C1673" s="14"/>
    </row>
    <row r="1674">
      <c r="C1674" s="14"/>
    </row>
    <row r="1675">
      <c r="C1675" s="14"/>
    </row>
    <row r="1676">
      <c r="C1676" s="14"/>
    </row>
    <row r="1677">
      <c r="C1677" s="14"/>
    </row>
    <row r="1678">
      <c r="C1678" s="14"/>
    </row>
    <row r="1679">
      <c r="C1679" s="14"/>
    </row>
    <row r="1680">
      <c r="C1680" s="14"/>
    </row>
    <row r="1681">
      <c r="C1681" s="14"/>
    </row>
    <row r="1682">
      <c r="C1682" s="14"/>
    </row>
    <row r="1683">
      <c r="C1683" s="14"/>
    </row>
    <row r="1684">
      <c r="C1684" s="14"/>
    </row>
    <row r="1685">
      <c r="C1685" s="14"/>
    </row>
    <row r="1686">
      <c r="C1686" s="14"/>
    </row>
    <row r="1687">
      <c r="C1687" s="14"/>
    </row>
    <row r="1688">
      <c r="C1688" s="14"/>
    </row>
    <row r="1689">
      <c r="C1689" s="14"/>
    </row>
    <row r="1690">
      <c r="C1690" s="14"/>
    </row>
    <row r="1691">
      <c r="C1691" s="14"/>
    </row>
    <row r="1692">
      <c r="C1692" s="14"/>
    </row>
    <row r="1693">
      <c r="C1693" s="14"/>
    </row>
    <row r="1694">
      <c r="C1694" s="14"/>
    </row>
    <row r="1695">
      <c r="C1695" s="14"/>
    </row>
    <row r="1696">
      <c r="C1696" s="14"/>
    </row>
    <row r="1697">
      <c r="C1697" s="14"/>
    </row>
    <row r="1698">
      <c r="C1698" s="14"/>
    </row>
    <row r="1699">
      <c r="C1699" s="14"/>
    </row>
    <row r="1700">
      <c r="C1700" s="14"/>
    </row>
    <row r="1701">
      <c r="C1701" s="14"/>
    </row>
    <row r="1702">
      <c r="C1702" s="14"/>
    </row>
    <row r="1703">
      <c r="C1703" s="14"/>
    </row>
    <row r="1704">
      <c r="C1704" s="14"/>
    </row>
    <row r="1705">
      <c r="C1705" s="14"/>
    </row>
    <row r="1706">
      <c r="C1706" s="14"/>
    </row>
    <row r="1707">
      <c r="C1707" s="14"/>
    </row>
    <row r="1708">
      <c r="C1708" s="14"/>
    </row>
    <row r="1709">
      <c r="C1709" s="14"/>
    </row>
    <row r="1710">
      <c r="C1710" s="14"/>
    </row>
    <row r="1711">
      <c r="C1711" s="14"/>
    </row>
    <row r="1712">
      <c r="C1712" s="14"/>
    </row>
    <row r="1713">
      <c r="C1713" s="14"/>
    </row>
    <row r="1714">
      <c r="C1714" s="14"/>
    </row>
    <row r="1715">
      <c r="C1715" s="14"/>
    </row>
    <row r="1716">
      <c r="C1716" s="14"/>
    </row>
    <row r="1717">
      <c r="C1717" s="14"/>
    </row>
    <row r="1718">
      <c r="C1718" s="14"/>
    </row>
    <row r="1719">
      <c r="C1719" s="14"/>
    </row>
    <row r="1720">
      <c r="C1720" s="14"/>
    </row>
    <row r="1721">
      <c r="C1721" s="14"/>
    </row>
    <row r="1722">
      <c r="C1722" s="14"/>
    </row>
    <row r="1723">
      <c r="C1723" s="14"/>
    </row>
    <row r="1724">
      <c r="C1724" s="14"/>
    </row>
    <row r="1725">
      <c r="C1725" s="14"/>
    </row>
    <row r="1726">
      <c r="C1726" s="14"/>
    </row>
    <row r="1727">
      <c r="C1727" s="14"/>
    </row>
    <row r="1728">
      <c r="C1728" s="14"/>
    </row>
    <row r="1729">
      <c r="C1729" s="14"/>
    </row>
    <row r="1730">
      <c r="C1730" s="14"/>
    </row>
    <row r="1731">
      <c r="C1731" s="14"/>
    </row>
    <row r="1732">
      <c r="C1732" s="14"/>
    </row>
    <row r="1733">
      <c r="C1733" s="14"/>
    </row>
    <row r="1734">
      <c r="C1734" s="14"/>
    </row>
    <row r="1735">
      <c r="C1735" s="14"/>
    </row>
    <row r="1736">
      <c r="C1736" s="14"/>
    </row>
    <row r="1737">
      <c r="C1737" s="14"/>
    </row>
    <row r="1738">
      <c r="C1738" s="14"/>
    </row>
    <row r="1739">
      <c r="C1739" s="14"/>
    </row>
    <row r="1740">
      <c r="C1740" s="14"/>
    </row>
    <row r="1741">
      <c r="C1741" s="14"/>
    </row>
    <row r="1742">
      <c r="C1742" s="14"/>
    </row>
    <row r="1743">
      <c r="C1743" s="14"/>
    </row>
    <row r="1744">
      <c r="C1744" s="14"/>
    </row>
    <row r="1745">
      <c r="C1745" s="14"/>
    </row>
    <row r="1746">
      <c r="C1746" s="14"/>
    </row>
    <row r="1747">
      <c r="C1747" s="14"/>
    </row>
    <row r="1748">
      <c r="C1748" s="14"/>
    </row>
    <row r="1749">
      <c r="C1749" s="14"/>
    </row>
    <row r="1750">
      <c r="C1750" s="14"/>
    </row>
    <row r="1751">
      <c r="C1751" s="14"/>
    </row>
    <row r="1752">
      <c r="C1752" s="14"/>
    </row>
    <row r="1753">
      <c r="C1753" s="14"/>
    </row>
    <row r="1754">
      <c r="C1754" s="14"/>
    </row>
    <row r="1755">
      <c r="C1755" s="14"/>
    </row>
    <row r="1756">
      <c r="C1756" s="14"/>
    </row>
    <row r="1757">
      <c r="C1757" s="14"/>
    </row>
    <row r="1758">
      <c r="C1758" s="14"/>
    </row>
    <row r="1759">
      <c r="C1759" s="14"/>
    </row>
    <row r="1760">
      <c r="C1760" s="14"/>
    </row>
    <row r="1761">
      <c r="C1761" s="14"/>
    </row>
    <row r="1762">
      <c r="C1762" s="14"/>
    </row>
    <row r="1763">
      <c r="C1763" s="14"/>
    </row>
    <row r="1764">
      <c r="C1764" s="14"/>
    </row>
    <row r="1765">
      <c r="C1765" s="14"/>
    </row>
    <row r="1766">
      <c r="C1766" s="14"/>
    </row>
    <row r="1767">
      <c r="C1767" s="14"/>
    </row>
    <row r="1768">
      <c r="C1768" s="14"/>
    </row>
    <row r="1769">
      <c r="C1769" s="1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</v>
      </c>
      <c r="K1" s="7" t="s">
        <v>12</v>
      </c>
    </row>
    <row r="2">
      <c r="B2" s="21" t="s">
        <v>9</v>
      </c>
      <c r="C2" s="22" t="s">
        <v>10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K2" s="23">
        <v>44771.0</v>
      </c>
      <c r="L2" s="24">
        <v>21.33</v>
      </c>
      <c r="M2" s="25">
        <v>22.13</v>
      </c>
      <c r="N2" s="25">
        <v>22.16</v>
      </c>
      <c r="O2" s="25">
        <v>21.21</v>
      </c>
      <c r="P2" s="25">
        <v>0.0</v>
      </c>
      <c r="Q2" s="26">
        <v>-0.0448</v>
      </c>
    </row>
    <row r="3">
      <c r="B3" s="23">
        <v>44771.0</v>
      </c>
      <c r="C3" s="27">
        <v>4130.29</v>
      </c>
      <c r="D3" s="28">
        <v>4087.33</v>
      </c>
      <c r="E3" s="28">
        <v>4140.15</v>
      </c>
      <c r="F3" s="28">
        <v>4079.22</v>
      </c>
      <c r="G3" s="25">
        <v>0.0</v>
      </c>
      <c r="H3" s="29">
        <v>0.0142</v>
      </c>
      <c r="K3" s="23">
        <v>44770.0</v>
      </c>
      <c r="L3" s="24">
        <v>22.33</v>
      </c>
      <c r="M3" s="25">
        <v>23.33</v>
      </c>
      <c r="N3" s="25">
        <v>23.54</v>
      </c>
      <c r="O3" s="25">
        <v>22.22</v>
      </c>
      <c r="P3" s="25">
        <v>0.0</v>
      </c>
      <c r="Q3" s="26">
        <v>-0.0392</v>
      </c>
    </row>
    <row r="4">
      <c r="B4" s="23">
        <v>44770.0</v>
      </c>
      <c r="C4" s="27">
        <v>4072.43</v>
      </c>
      <c r="D4" s="28">
        <v>4026.13</v>
      </c>
      <c r="E4" s="28">
        <v>4078.95</v>
      </c>
      <c r="F4" s="28">
        <v>3992.97</v>
      </c>
      <c r="G4" s="25">
        <v>0.0</v>
      </c>
      <c r="H4" s="29">
        <v>0.0121</v>
      </c>
      <c r="K4" s="23">
        <v>44769.0</v>
      </c>
      <c r="L4" s="24">
        <v>23.24</v>
      </c>
      <c r="M4" s="25">
        <v>24.27</v>
      </c>
      <c r="N4" s="25">
        <v>24.41</v>
      </c>
      <c r="O4" s="25">
        <v>23.02</v>
      </c>
      <c r="P4" s="25">
        <v>0.0</v>
      </c>
      <c r="Q4" s="26">
        <v>-0.0587</v>
      </c>
    </row>
    <row r="5">
      <c r="B5" s="23">
        <v>44769.0</v>
      </c>
      <c r="C5" s="27">
        <v>4023.61</v>
      </c>
      <c r="D5" s="28">
        <v>3951.43</v>
      </c>
      <c r="E5" s="28">
        <v>4039.56</v>
      </c>
      <c r="F5" s="28">
        <v>3951.43</v>
      </c>
      <c r="G5" s="25">
        <v>0.0</v>
      </c>
      <c r="H5" s="29">
        <v>0.0262</v>
      </c>
      <c r="K5" s="23">
        <v>44768.0</v>
      </c>
      <c r="L5" s="30">
        <v>24.69</v>
      </c>
      <c r="M5" s="25">
        <v>23.95</v>
      </c>
      <c r="N5" s="25">
        <v>25.31</v>
      </c>
      <c r="O5" s="25">
        <v>23.82</v>
      </c>
      <c r="P5" s="25">
        <v>0.0</v>
      </c>
      <c r="Q5" s="29">
        <v>0.0569</v>
      </c>
    </row>
    <row r="6">
      <c r="B6" s="23">
        <v>44768.0</v>
      </c>
      <c r="C6" s="31">
        <v>3921.05</v>
      </c>
      <c r="D6" s="28">
        <v>3953.22</v>
      </c>
      <c r="E6" s="28">
        <v>3953.22</v>
      </c>
      <c r="F6" s="28">
        <v>3910.74</v>
      </c>
      <c r="G6" s="25">
        <v>0.0</v>
      </c>
      <c r="H6" s="26">
        <v>-0.0115</v>
      </c>
      <c r="K6" s="23">
        <v>44767.0</v>
      </c>
      <c r="L6" s="30">
        <v>23.36</v>
      </c>
      <c r="M6" s="25">
        <v>24.33</v>
      </c>
      <c r="N6" s="25">
        <v>24.57</v>
      </c>
      <c r="O6" s="25">
        <v>23.19</v>
      </c>
      <c r="P6" s="25">
        <v>0.0</v>
      </c>
      <c r="Q6" s="29">
        <v>0.0143</v>
      </c>
    </row>
    <row r="7">
      <c r="B7" s="23">
        <v>44767.0</v>
      </c>
      <c r="C7" s="27">
        <v>3966.84</v>
      </c>
      <c r="D7" s="28">
        <v>3965.72</v>
      </c>
      <c r="E7" s="28">
        <v>3975.3</v>
      </c>
      <c r="F7" s="28">
        <v>3943.46</v>
      </c>
      <c r="G7" s="25">
        <v>0.0</v>
      </c>
      <c r="H7" s="29">
        <v>0.0013</v>
      </c>
      <c r="K7" s="23">
        <v>44764.0</v>
      </c>
      <c r="L7" s="24">
        <v>23.03</v>
      </c>
      <c r="M7" s="25">
        <v>23.3</v>
      </c>
      <c r="N7" s="25">
        <v>23.81</v>
      </c>
      <c r="O7" s="25">
        <v>22.41</v>
      </c>
      <c r="P7" s="25">
        <v>0.0</v>
      </c>
      <c r="Q7" s="26">
        <v>-0.0035</v>
      </c>
    </row>
    <row r="8">
      <c r="B8" s="23">
        <v>44764.0</v>
      </c>
      <c r="C8" s="31">
        <v>3961.63</v>
      </c>
      <c r="D8" s="28">
        <v>3998.43</v>
      </c>
      <c r="E8" s="28">
        <v>4012.44</v>
      </c>
      <c r="F8" s="28">
        <v>3938.86</v>
      </c>
      <c r="G8" s="25">
        <v>0.0</v>
      </c>
      <c r="H8" s="26">
        <v>-0.0093</v>
      </c>
      <c r="K8" s="23">
        <v>44763.0</v>
      </c>
      <c r="L8" s="24">
        <v>23.11</v>
      </c>
      <c r="M8" s="25">
        <v>24.07</v>
      </c>
      <c r="N8" s="25">
        <v>24.67</v>
      </c>
      <c r="O8" s="25">
        <v>22.92</v>
      </c>
      <c r="P8" s="25">
        <v>0.0</v>
      </c>
      <c r="Q8" s="26">
        <v>-0.0322</v>
      </c>
    </row>
    <row r="9">
      <c r="B9" s="23">
        <v>44763.0</v>
      </c>
      <c r="C9" s="27">
        <v>3998.95</v>
      </c>
      <c r="D9" s="28">
        <v>3955.47</v>
      </c>
      <c r="E9" s="28">
        <v>3999.29</v>
      </c>
      <c r="F9" s="28">
        <v>3927.64</v>
      </c>
      <c r="G9" s="25">
        <v>0.0</v>
      </c>
      <c r="H9" s="29">
        <v>0.0099</v>
      </c>
      <c r="K9" s="23">
        <v>44762.0</v>
      </c>
      <c r="L9" s="24">
        <v>23.88</v>
      </c>
      <c r="M9" s="25">
        <v>24.23</v>
      </c>
      <c r="N9" s="25">
        <v>24.73</v>
      </c>
      <c r="O9" s="25">
        <v>23.4</v>
      </c>
      <c r="P9" s="25">
        <v>0.0</v>
      </c>
      <c r="Q9" s="26">
        <v>-0.0253</v>
      </c>
    </row>
    <row r="10">
      <c r="B10" s="23">
        <v>44762.0</v>
      </c>
      <c r="C10" s="27">
        <v>3959.9</v>
      </c>
      <c r="D10" s="28">
        <v>3935.32</v>
      </c>
      <c r="E10" s="28">
        <v>3974.13</v>
      </c>
      <c r="F10" s="28">
        <v>3922.03</v>
      </c>
      <c r="G10" s="25">
        <v>0.0</v>
      </c>
      <c r="H10" s="29">
        <v>0.0059</v>
      </c>
      <c r="K10" s="23">
        <v>44761.0</v>
      </c>
      <c r="L10" s="24">
        <v>24.5</v>
      </c>
      <c r="M10" s="25">
        <v>25.12</v>
      </c>
      <c r="N10" s="25">
        <v>25.41</v>
      </c>
      <c r="O10" s="25">
        <v>24.23</v>
      </c>
      <c r="P10" s="25">
        <v>0.0</v>
      </c>
      <c r="Q10" s="26">
        <v>-0.0316</v>
      </c>
    </row>
    <row r="11">
      <c r="B11" s="23">
        <v>44761.0</v>
      </c>
      <c r="C11" s="27">
        <v>3936.69</v>
      </c>
      <c r="D11" s="28">
        <v>3860.73</v>
      </c>
      <c r="E11" s="28">
        <v>3939.81</v>
      </c>
      <c r="F11" s="28">
        <v>3860.73</v>
      </c>
      <c r="G11" s="25">
        <v>0.0</v>
      </c>
      <c r="H11" s="29">
        <v>0.0276</v>
      </c>
      <c r="K11" s="23">
        <v>44760.0</v>
      </c>
      <c r="L11" s="30">
        <v>25.3</v>
      </c>
      <c r="M11" s="25">
        <v>24.83</v>
      </c>
      <c r="N11" s="25">
        <v>25.91</v>
      </c>
      <c r="O11" s="25">
        <v>24.38</v>
      </c>
      <c r="P11" s="25">
        <v>0.0</v>
      </c>
      <c r="Q11" s="29">
        <v>0.0442</v>
      </c>
    </row>
    <row r="12">
      <c r="B12" s="23">
        <v>44760.0</v>
      </c>
      <c r="C12" s="31">
        <v>3830.85</v>
      </c>
      <c r="D12" s="28">
        <v>3883.79</v>
      </c>
      <c r="E12" s="28">
        <v>3902.44</v>
      </c>
      <c r="F12" s="28">
        <v>3818.63</v>
      </c>
      <c r="G12" s="25">
        <v>0.0</v>
      </c>
      <c r="H12" s="26">
        <v>-0.0084</v>
      </c>
      <c r="K12" s="23">
        <v>44757.0</v>
      </c>
      <c r="L12" s="24">
        <v>24.23</v>
      </c>
      <c r="M12" s="25">
        <v>26.72</v>
      </c>
      <c r="N12" s="25">
        <v>26.72</v>
      </c>
      <c r="O12" s="25">
        <v>24.13</v>
      </c>
      <c r="P12" s="25">
        <v>0.0</v>
      </c>
      <c r="Q12" s="26">
        <v>-0.0822</v>
      </c>
    </row>
    <row r="13">
      <c r="B13" s="23">
        <v>44757.0</v>
      </c>
      <c r="C13" s="27">
        <v>3863.16</v>
      </c>
      <c r="D13" s="28">
        <v>3818.0</v>
      </c>
      <c r="E13" s="28">
        <v>3863.62</v>
      </c>
      <c r="F13" s="28">
        <v>3817.18</v>
      </c>
      <c r="G13" s="25">
        <v>0.0</v>
      </c>
      <c r="H13" s="29">
        <v>0.0192</v>
      </c>
      <c r="K13" s="23">
        <v>44756.0</v>
      </c>
      <c r="L13" s="24">
        <v>26.4</v>
      </c>
      <c r="M13" s="25">
        <v>27.47</v>
      </c>
      <c r="N13" s="25">
        <v>28.45</v>
      </c>
      <c r="O13" s="25">
        <v>26.2</v>
      </c>
      <c r="P13" s="25">
        <v>0.0</v>
      </c>
      <c r="Q13" s="26">
        <v>-0.0157</v>
      </c>
    </row>
    <row r="14">
      <c r="B14" s="23">
        <v>44756.0</v>
      </c>
      <c r="C14" s="31">
        <v>3790.38</v>
      </c>
      <c r="D14" s="28">
        <v>3763.99</v>
      </c>
      <c r="E14" s="28">
        <v>3796.41</v>
      </c>
      <c r="F14" s="28">
        <v>3721.56</v>
      </c>
      <c r="G14" s="25">
        <v>0.0</v>
      </c>
      <c r="H14" s="26">
        <v>-0.003</v>
      </c>
      <c r="K14" s="23">
        <v>44755.0</v>
      </c>
      <c r="L14" s="24">
        <v>26.82</v>
      </c>
      <c r="M14" s="25">
        <v>27.35</v>
      </c>
      <c r="N14" s="25">
        <v>29.06</v>
      </c>
      <c r="O14" s="25">
        <v>26.23</v>
      </c>
      <c r="P14" s="25">
        <v>0.0</v>
      </c>
      <c r="Q14" s="26">
        <v>-0.0172</v>
      </c>
    </row>
    <row r="15">
      <c r="B15" s="23">
        <v>44755.0</v>
      </c>
      <c r="C15" s="31">
        <v>3801.78</v>
      </c>
      <c r="D15" s="28">
        <v>3779.67</v>
      </c>
      <c r="E15" s="28">
        <v>3829.44</v>
      </c>
      <c r="F15" s="28">
        <v>3759.07</v>
      </c>
      <c r="G15" s="25">
        <v>0.0</v>
      </c>
      <c r="H15" s="26">
        <v>-0.0045</v>
      </c>
      <c r="K15" s="23">
        <v>44754.0</v>
      </c>
      <c r="L15" s="30">
        <v>27.29</v>
      </c>
      <c r="M15" s="25">
        <v>27.14</v>
      </c>
      <c r="N15" s="25">
        <v>27.75</v>
      </c>
      <c r="O15" s="25">
        <v>25.82</v>
      </c>
      <c r="P15" s="25">
        <v>0.0</v>
      </c>
      <c r="Q15" s="29">
        <v>0.0428</v>
      </c>
    </row>
    <row r="16">
      <c r="B16" s="23">
        <v>44754.0</v>
      </c>
      <c r="C16" s="31">
        <v>3818.8</v>
      </c>
      <c r="D16" s="28">
        <v>3851.95</v>
      </c>
      <c r="E16" s="28">
        <v>3873.41</v>
      </c>
      <c r="F16" s="28">
        <v>3802.36</v>
      </c>
      <c r="G16" s="25">
        <v>0.0</v>
      </c>
      <c r="H16" s="26">
        <v>-0.0092</v>
      </c>
      <c r="K16" s="23">
        <v>44753.0</v>
      </c>
      <c r="L16" s="30">
        <v>26.17</v>
      </c>
      <c r="M16" s="25">
        <v>26.42</v>
      </c>
      <c r="N16" s="25">
        <v>26.74</v>
      </c>
      <c r="O16" s="25">
        <v>25.79</v>
      </c>
      <c r="P16" s="25">
        <v>0.0</v>
      </c>
      <c r="Q16" s="29">
        <v>0.0621</v>
      </c>
    </row>
    <row r="17">
      <c r="B17" s="23">
        <v>44753.0</v>
      </c>
      <c r="C17" s="31">
        <v>3854.43</v>
      </c>
      <c r="D17" s="28">
        <v>3880.94</v>
      </c>
      <c r="E17" s="28">
        <v>3880.94</v>
      </c>
      <c r="F17" s="28">
        <v>3847.22</v>
      </c>
      <c r="G17" s="25">
        <v>0.0</v>
      </c>
      <c r="H17" s="26">
        <v>-0.0115</v>
      </c>
      <c r="K17" s="32">
        <v>44750.0</v>
      </c>
      <c r="L17" s="24">
        <v>24.64</v>
      </c>
      <c r="M17" s="25">
        <v>26.41</v>
      </c>
      <c r="N17" s="25">
        <v>26.61</v>
      </c>
      <c r="O17" s="25">
        <v>24.43</v>
      </c>
      <c r="P17" s="25">
        <v>0.0</v>
      </c>
      <c r="Q17" s="26">
        <v>-0.0552</v>
      </c>
    </row>
    <row r="18">
      <c r="B18" s="32">
        <v>44750.0</v>
      </c>
      <c r="C18" s="31">
        <v>3899.38</v>
      </c>
      <c r="D18" s="28">
        <v>3888.26</v>
      </c>
      <c r="E18" s="28">
        <v>3918.5</v>
      </c>
      <c r="F18" s="28">
        <v>3869.34</v>
      </c>
      <c r="G18" s="25">
        <v>0.0</v>
      </c>
      <c r="H18" s="26">
        <v>-8.0E-4</v>
      </c>
      <c r="K18" s="32">
        <v>44749.0</v>
      </c>
      <c r="L18" s="24">
        <v>26.08</v>
      </c>
      <c r="M18" s="25">
        <v>26.73</v>
      </c>
      <c r="N18" s="25">
        <v>26.79</v>
      </c>
      <c r="O18" s="25">
        <v>25.66</v>
      </c>
      <c r="P18" s="25">
        <v>0.0</v>
      </c>
      <c r="Q18" s="26">
        <v>-0.0243</v>
      </c>
    </row>
    <row r="19">
      <c r="B19" s="32">
        <v>44749.0</v>
      </c>
      <c r="C19" s="27">
        <v>3902.62</v>
      </c>
      <c r="D19" s="28">
        <v>3858.85</v>
      </c>
      <c r="E19" s="28">
        <v>3910.63</v>
      </c>
      <c r="F19" s="28">
        <v>3858.85</v>
      </c>
      <c r="G19" s="25">
        <v>0.0</v>
      </c>
      <c r="H19" s="29">
        <v>0.015</v>
      </c>
      <c r="K19" s="32">
        <v>44748.0</v>
      </c>
      <c r="L19" s="24">
        <v>26.73</v>
      </c>
      <c r="M19" s="25">
        <v>27.84</v>
      </c>
      <c r="N19" s="25">
        <v>28.07</v>
      </c>
      <c r="O19" s="25">
        <v>26.43</v>
      </c>
      <c r="P19" s="25">
        <v>0.0</v>
      </c>
      <c r="Q19" s="26">
        <v>-0.0294</v>
      </c>
    </row>
    <row r="20">
      <c r="B20" s="32">
        <v>44748.0</v>
      </c>
      <c r="C20" s="27">
        <v>3845.08</v>
      </c>
      <c r="D20" s="28">
        <v>3831.98</v>
      </c>
      <c r="E20" s="28">
        <v>3870.91</v>
      </c>
      <c r="F20" s="28">
        <v>3809.37</v>
      </c>
      <c r="G20" s="25">
        <v>0.0</v>
      </c>
      <c r="H20" s="29">
        <v>0.0036</v>
      </c>
      <c r="K20" s="32">
        <v>44747.0</v>
      </c>
      <c r="L20" s="30">
        <v>27.54</v>
      </c>
      <c r="M20" s="25">
        <v>27.37</v>
      </c>
      <c r="N20" s="25">
        <v>29.82</v>
      </c>
      <c r="O20" s="25">
        <v>27.3</v>
      </c>
      <c r="P20" s="25">
        <v>0.0</v>
      </c>
      <c r="Q20" s="29">
        <v>4.0E-4</v>
      </c>
    </row>
    <row r="21">
      <c r="B21" s="32">
        <v>44747.0</v>
      </c>
      <c r="C21" s="27">
        <v>3831.39</v>
      </c>
      <c r="D21" s="28">
        <v>3792.61</v>
      </c>
      <c r="E21" s="28">
        <v>3832.19</v>
      </c>
      <c r="F21" s="28">
        <v>3742.06</v>
      </c>
      <c r="G21" s="25">
        <v>0.0</v>
      </c>
      <c r="H21" s="29">
        <v>0.0016</v>
      </c>
      <c r="K21" s="32">
        <v>44746.0</v>
      </c>
      <c r="L21" s="30">
        <v>27.53</v>
      </c>
      <c r="M21" s="25">
        <v>27.96</v>
      </c>
      <c r="N21" s="25">
        <v>28.1</v>
      </c>
      <c r="O21" s="25">
        <v>27.46</v>
      </c>
      <c r="P21" s="25">
        <v>0.0</v>
      </c>
      <c r="Q21" s="29">
        <v>0.0311</v>
      </c>
    </row>
    <row r="22">
      <c r="B22" s="32">
        <v>44743.0</v>
      </c>
      <c r="C22" s="27">
        <v>3825.33</v>
      </c>
      <c r="D22" s="28">
        <v>3781.0</v>
      </c>
      <c r="E22" s="28">
        <v>3829.82</v>
      </c>
      <c r="F22" s="28">
        <v>3752.1</v>
      </c>
      <c r="G22" s="25">
        <v>0.0</v>
      </c>
      <c r="H22" s="29">
        <v>0.0106</v>
      </c>
      <c r="K22" s="32">
        <v>44743.0</v>
      </c>
      <c r="L22" s="24">
        <v>26.7</v>
      </c>
      <c r="M22" s="25">
        <v>29.53</v>
      </c>
      <c r="N22" s="25">
        <v>29.59</v>
      </c>
      <c r="O22" s="25">
        <v>26.69</v>
      </c>
      <c r="P22" s="25">
        <v>0.0</v>
      </c>
      <c r="Q22" s="26">
        <v>-0.07</v>
      </c>
    </row>
    <row r="23">
      <c r="B23" s="23">
        <v>44742.0</v>
      </c>
      <c r="C23" s="31">
        <v>3785.38</v>
      </c>
      <c r="D23" s="28">
        <v>3785.99</v>
      </c>
      <c r="E23" s="28">
        <v>3818.99</v>
      </c>
      <c r="F23" s="28">
        <v>3738.67</v>
      </c>
      <c r="G23" s="25">
        <v>0.0</v>
      </c>
      <c r="H23" s="26">
        <v>-0.0088</v>
      </c>
      <c r="K23" s="23">
        <v>44742.0</v>
      </c>
      <c r="L23" s="30">
        <v>28.71</v>
      </c>
      <c r="M23" s="25">
        <v>29.42</v>
      </c>
      <c r="N23" s="25">
        <v>30.22</v>
      </c>
      <c r="O23" s="25">
        <v>28.28</v>
      </c>
      <c r="P23" s="25">
        <v>0.0</v>
      </c>
      <c r="Q23" s="29">
        <v>0.0195</v>
      </c>
    </row>
    <row r="24">
      <c r="B24" s="23">
        <v>44741.0</v>
      </c>
      <c r="C24" s="31">
        <v>3818.83</v>
      </c>
      <c r="D24" s="28">
        <v>3825.09</v>
      </c>
      <c r="E24" s="28">
        <v>3836.5</v>
      </c>
      <c r="F24" s="28">
        <v>3799.02</v>
      </c>
      <c r="G24" s="25">
        <v>0.0</v>
      </c>
      <c r="H24" s="26">
        <v>-7.0E-4</v>
      </c>
      <c r="K24" s="23">
        <v>44741.0</v>
      </c>
      <c r="L24" s="24">
        <v>28.16</v>
      </c>
      <c r="M24" s="25">
        <v>28.8</v>
      </c>
      <c r="N24" s="25">
        <v>29.36</v>
      </c>
      <c r="O24" s="25">
        <v>27.85</v>
      </c>
      <c r="P24" s="25">
        <v>0.0</v>
      </c>
      <c r="Q24" s="26">
        <v>-0.0071</v>
      </c>
    </row>
    <row r="25">
      <c r="B25" s="23">
        <v>44740.0</v>
      </c>
      <c r="C25" s="31">
        <v>3821.55</v>
      </c>
      <c r="D25" s="28">
        <v>3913.0</v>
      </c>
      <c r="E25" s="28">
        <v>3945.86</v>
      </c>
      <c r="F25" s="28">
        <v>3820.14</v>
      </c>
      <c r="G25" s="25">
        <v>0.0</v>
      </c>
      <c r="H25" s="26">
        <v>-0.0201</v>
      </c>
      <c r="K25" s="23">
        <v>44740.0</v>
      </c>
      <c r="L25" s="30">
        <v>28.36</v>
      </c>
      <c r="M25" s="25">
        <v>26.9</v>
      </c>
      <c r="N25" s="25">
        <v>28.68</v>
      </c>
      <c r="O25" s="25">
        <v>26.47</v>
      </c>
      <c r="P25" s="25">
        <v>0.0</v>
      </c>
      <c r="Q25" s="29">
        <v>0.0523</v>
      </c>
    </row>
    <row r="26">
      <c r="B26" s="23">
        <v>44739.0</v>
      </c>
      <c r="C26" s="31">
        <v>3900.11</v>
      </c>
      <c r="D26" s="28">
        <v>3920.76</v>
      </c>
      <c r="E26" s="28">
        <v>3927.72</v>
      </c>
      <c r="F26" s="28">
        <v>3889.66</v>
      </c>
      <c r="G26" s="25">
        <v>0.0</v>
      </c>
      <c r="H26" s="26">
        <v>-0.003</v>
      </c>
      <c r="K26" s="23">
        <v>44739.0</v>
      </c>
      <c r="L26" s="24">
        <v>26.95</v>
      </c>
      <c r="M26" s="25">
        <v>28.3</v>
      </c>
      <c r="N26" s="25">
        <v>28.66</v>
      </c>
      <c r="O26" s="25">
        <v>26.93</v>
      </c>
      <c r="P26" s="25">
        <v>0.0</v>
      </c>
      <c r="Q26" s="26">
        <v>-0.0103</v>
      </c>
    </row>
    <row r="27">
      <c r="B27" s="23">
        <v>44736.0</v>
      </c>
      <c r="C27" s="27">
        <v>3911.74</v>
      </c>
      <c r="D27" s="28">
        <v>3821.75</v>
      </c>
      <c r="E27" s="28">
        <v>3913.65</v>
      </c>
      <c r="F27" s="28">
        <v>3821.75</v>
      </c>
      <c r="G27" s="25">
        <v>0.0</v>
      </c>
      <c r="H27" s="29">
        <v>0.0306</v>
      </c>
      <c r="K27" s="23">
        <v>44736.0</v>
      </c>
      <c r="L27" s="24">
        <v>27.23</v>
      </c>
      <c r="M27" s="25">
        <v>29.07</v>
      </c>
      <c r="N27" s="25">
        <v>29.72</v>
      </c>
      <c r="O27" s="25">
        <v>26.83</v>
      </c>
      <c r="P27" s="25">
        <v>0.0</v>
      </c>
      <c r="Q27" s="26">
        <v>-0.0627</v>
      </c>
    </row>
    <row r="28">
      <c r="B28" s="23">
        <v>44735.0</v>
      </c>
      <c r="C28" s="27">
        <v>3795.73</v>
      </c>
      <c r="D28" s="28">
        <v>3774.71</v>
      </c>
      <c r="E28" s="28">
        <v>3802.58</v>
      </c>
      <c r="F28" s="28">
        <v>3743.52</v>
      </c>
      <c r="G28" s="25">
        <v>0.0</v>
      </c>
      <c r="H28" s="29">
        <v>0.0095</v>
      </c>
      <c r="K28" s="23">
        <v>44735.0</v>
      </c>
      <c r="L28" s="30">
        <v>29.05</v>
      </c>
      <c r="M28" s="25">
        <v>29.29</v>
      </c>
      <c r="N28" s="25">
        <v>29.77</v>
      </c>
      <c r="O28" s="25">
        <v>28.74</v>
      </c>
      <c r="P28" s="25">
        <v>0.0</v>
      </c>
      <c r="Q28" s="29">
        <v>0.0035</v>
      </c>
    </row>
    <row r="29">
      <c r="B29" s="23">
        <v>44734.0</v>
      </c>
      <c r="C29" s="31">
        <v>3759.89</v>
      </c>
      <c r="D29" s="28">
        <v>3733.89</v>
      </c>
      <c r="E29" s="28">
        <v>3801.79</v>
      </c>
      <c r="F29" s="28">
        <v>3717.69</v>
      </c>
      <c r="G29" s="25">
        <v>0.0</v>
      </c>
      <c r="H29" s="26">
        <v>-0.0013</v>
      </c>
      <c r="K29" s="23">
        <v>44734.0</v>
      </c>
      <c r="L29" s="24">
        <v>28.95</v>
      </c>
      <c r="M29" s="25">
        <v>31.45</v>
      </c>
      <c r="N29" s="25">
        <v>31.57</v>
      </c>
      <c r="O29" s="25">
        <v>28.78</v>
      </c>
      <c r="P29" s="25">
        <v>0.0</v>
      </c>
      <c r="Q29" s="26">
        <v>-0.0411</v>
      </c>
    </row>
    <row r="30">
      <c r="B30" s="23">
        <v>44733.0</v>
      </c>
      <c r="C30" s="27">
        <v>3764.79</v>
      </c>
      <c r="D30" s="28">
        <v>3715.31</v>
      </c>
      <c r="E30" s="28">
        <v>3779.65</v>
      </c>
      <c r="F30" s="28">
        <v>3715.31</v>
      </c>
      <c r="G30" s="25">
        <v>0.0</v>
      </c>
      <c r="H30" s="29">
        <v>0.0245</v>
      </c>
      <c r="K30" s="23">
        <v>44733.0</v>
      </c>
      <c r="L30" s="24">
        <v>30.19</v>
      </c>
      <c r="M30" s="25">
        <v>30.63</v>
      </c>
      <c r="N30" s="25">
        <v>30.65</v>
      </c>
      <c r="O30" s="25">
        <v>29.33</v>
      </c>
      <c r="P30" s="25">
        <v>0.0</v>
      </c>
      <c r="Q30" s="26">
        <v>-0.0271</v>
      </c>
    </row>
    <row r="31">
      <c r="B31" s="23">
        <v>44729.0</v>
      </c>
      <c r="C31" s="27">
        <v>3674.84</v>
      </c>
      <c r="D31" s="28">
        <v>3665.9</v>
      </c>
      <c r="E31" s="28">
        <v>3707.71</v>
      </c>
      <c r="F31" s="28">
        <v>3636.87</v>
      </c>
      <c r="G31" s="25">
        <v>0.0</v>
      </c>
      <c r="H31" s="29">
        <v>0.0022</v>
      </c>
      <c r="K31" s="23">
        <v>44732.0</v>
      </c>
      <c r="L31" s="24">
        <v>31.03</v>
      </c>
      <c r="M31" s="25">
        <v>32.06</v>
      </c>
      <c r="N31" s="25">
        <v>32.16</v>
      </c>
      <c r="O31" s="25">
        <v>30.98</v>
      </c>
      <c r="P31" s="25">
        <v>0.0</v>
      </c>
      <c r="Q31" s="26">
        <v>-0.0032</v>
      </c>
    </row>
    <row r="32">
      <c r="B32" s="23">
        <v>44728.0</v>
      </c>
      <c r="C32" s="31">
        <v>3666.77</v>
      </c>
      <c r="D32" s="28">
        <v>3728.18</v>
      </c>
      <c r="E32" s="28">
        <v>3728.18</v>
      </c>
      <c r="F32" s="28">
        <v>3639.77</v>
      </c>
      <c r="G32" s="25">
        <v>0.0</v>
      </c>
      <c r="H32" s="26">
        <v>-0.0325</v>
      </c>
      <c r="K32" s="23">
        <v>44729.0</v>
      </c>
      <c r="L32" s="24">
        <v>31.13</v>
      </c>
      <c r="M32" s="25">
        <v>32.84</v>
      </c>
      <c r="N32" s="25">
        <v>33.31</v>
      </c>
      <c r="O32" s="25">
        <v>30.47</v>
      </c>
      <c r="P32" s="25">
        <v>0.0</v>
      </c>
      <c r="Q32" s="26">
        <v>-0.0552</v>
      </c>
    </row>
    <row r="33">
      <c r="B33" s="23">
        <v>44727.0</v>
      </c>
      <c r="C33" s="27">
        <v>3789.99</v>
      </c>
      <c r="D33" s="28">
        <v>3764.05</v>
      </c>
      <c r="E33" s="28">
        <v>3837.56</v>
      </c>
      <c r="F33" s="28">
        <v>3722.3</v>
      </c>
      <c r="G33" s="25">
        <v>0.0</v>
      </c>
      <c r="H33" s="29">
        <v>0.0146</v>
      </c>
      <c r="K33" s="23">
        <v>44728.0</v>
      </c>
      <c r="L33" s="30">
        <v>32.95</v>
      </c>
      <c r="M33" s="25">
        <v>30.35</v>
      </c>
      <c r="N33" s="25">
        <v>34.82</v>
      </c>
      <c r="O33" s="25">
        <v>30.35</v>
      </c>
      <c r="P33" s="25">
        <v>0.0</v>
      </c>
      <c r="Q33" s="29">
        <v>0.1124</v>
      </c>
    </row>
    <row r="34">
      <c r="B34" s="23">
        <v>44726.0</v>
      </c>
      <c r="C34" s="31">
        <v>3735.48</v>
      </c>
      <c r="D34" s="28">
        <v>3763.52</v>
      </c>
      <c r="E34" s="28">
        <v>3778.18</v>
      </c>
      <c r="F34" s="28">
        <v>3705.68</v>
      </c>
      <c r="G34" s="25">
        <v>0.0</v>
      </c>
      <c r="H34" s="26">
        <v>-0.0038</v>
      </c>
      <c r="K34" s="23">
        <v>44727.0</v>
      </c>
      <c r="L34" s="24">
        <v>29.62</v>
      </c>
      <c r="M34" s="25">
        <v>32.39</v>
      </c>
      <c r="N34" s="25">
        <v>32.77</v>
      </c>
      <c r="O34" s="25">
        <v>27.76</v>
      </c>
      <c r="P34" s="25">
        <v>0.0</v>
      </c>
      <c r="Q34" s="26">
        <v>-0.0939</v>
      </c>
    </row>
    <row r="35">
      <c r="B35" s="23">
        <v>44725.0</v>
      </c>
      <c r="C35" s="31">
        <v>3749.63</v>
      </c>
      <c r="D35" s="28">
        <v>3838.15</v>
      </c>
      <c r="E35" s="28">
        <v>3838.15</v>
      </c>
      <c r="F35" s="28">
        <v>3734.3</v>
      </c>
      <c r="G35" s="25">
        <v>0.0</v>
      </c>
      <c r="H35" s="26">
        <v>-0.0388</v>
      </c>
      <c r="K35" s="23">
        <v>44726.0</v>
      </c>
      <c r="L35" s="24">
        <v>32.69</v>
      </c>
      <c r="M35" s="25">
        <v>33.01</v>
      </c>
      <c r="N35" s="25">
        <v>34.0</v>
      </c>
      <c r="O35" s="25">
        <v>32.06</v>
      </c>
      <c r="P35" s="25">
        <v>0.0</v>
      </c>
      <c r="Q35" s="26">
        <v>-0.0391</v>
      </c>
    </row>
    <row r="36">
      <c r="B36" s="23">
        <v>44722.0</v>
      </c>
      <c r="C36" s="31">
        <v>3900.86</v>
      </c>
      <c r="D36" s="28">
        <v>3974.39</v>
      </c>
      <c r="E36" s="28">
        <v>3974.39</v>
      </c>
      <c r="F36" s="28">
        <v>3900.16</v>
      </c>
      <c r="G36" s="25">
        <v>0.0</v>
      </c>
      <c r="H36" s="26">
        <v>-0.0291</v>
      </c>
      <c r="K36" s="23">
        <v>44725.0</v>
      </c>
      <c r="L36" s="30">
        <v>34.02</v>
      </c>
      <c r="M36" s="25">
        <v>31.37</v>
      </c>
      <c r="N36" s="25">
        <v>35.05</v>
      </c>
      <c r="O36" s="25">
        <v>31.29</v>
      </c>
      <c r="P36" s="25">
        <v>0.0</v>
      </c>
      <c r="Q36" s="29">
        <v>0.2259</v>
      </c>
    </row>
    <row r="37">
      <c r="B37" s="32">
        <v>44721.0</v>
      </c>
      <c r="C37" s="31">
        <v>4017.82</v>
      </c>
      <c r="D37" s="28">
        <v>4101.65</v>
      </c>
      <c r="E37" s="28">
        <v>4119.1</v>
      </c>
      <c r="F37" s="28">
        <v>4017.17</v>
      </c>
      <c r="G37" s="25">
        <v>0.0</v>
      </c>
      <c r="H37" s="26">
        <v>-0.0238</v>
      </c>
      <c r="K37" s="23">
        <v>44722.0</v>
      </c>
      <c r="L37" s="30">
        <v>27.75</v>
      </c>
      <c r="M37" s="25">
        <v>26.26</v>
      </c>
      <c r="N37" s="25">
        <v>29.63</v>
      </c>
      <c r="O37" s="25">
        <v>26.05</v>
      </c>
      <c r="P37" s="25">
        <v>0.0</v>
      </c>
      <c r="Q37" s="29">
        <v>0.0636</v>
      </c>
    </row>
    <row r="38">
      <c r="B38" s="32">
        <v>44720.0</v>
      </c>
      <c r="C38" s="31">
        <v>4115.77</v>
      </c>
      <c r="D38" s="28">
        <v>4147.12</v>
      </c>
      <c r="E38" s="28">
        <v>4160.14</v>
      </c>
      <c r="F38" s="28">
        <v>4107.2</v>
      </c>
      <c r="G38" s="25">
        <v>0.0</v>
      </c>
      <c r="H38" s="26">
        <v>-0.0108</v>
      </c>
      <c r="K38" s="32">
        <v>44721.0</v>
      </c>
      <c r="L38" s="30">
        <v>26.09</v>
      </c>
      <c r="M38" s="25">
        <v>24.29</v>
      </c>
      <c r="N38" s="25">
        <v>26.24</v>
      </c>
      <c r="O38" s="25">
        <v>23.82</v>
      </c>
      <c r="P38" s="25">
        <v>0.0</v>
      </c>
      <c r="Q38" s="29">
        <v>0.0889</v>
      </c>
    </row>
    <row r="39">
      <c r="B39" s="32">
        <v>44719.0</v>
      </c>
      <c r="C39" s="27">
        <v>4160.68</v>
      </c>
      <c r="D39" s="28">
        <v>4096.47</v>
      </c>
      <c r="E39" s="28">
        <v>4164.86</v>
      </c>
      <c r="F39" s="28">
        <v>4080.19</v>
      </c>
      <c r="G39" s="25">
        <v>0.0</v>
      </c>
      <c r="H39" s="29">
        <v>0.0095</v>
      </c>
      <c r="K39" s="32">
        <v>44720.0</v>
      </c>
      <c r="L39" s="24">
        <v>23.96</v>
      </c>
      <c r="M39" s="25">
        <v>24.37</v>
      </c>
      <c r="N39" s="25">
        <v>24.78</v>
      </c>
      <c r="O39" s="25">
        <v>23.74</v>
      </c>
      <c r="P39" s="25">
        <v>0.0</v>
      </c>
      <c r="Q39" s="26">
        <v>-0.0025</v>
      </c>
    </row>
    <row r="40">
      <c r="B40" s="32">
        <v>44718.0</v>
      </c>
      <c r="C40" s="27">
        <v>4121.43</v>
      </c>
      <c r="D40" s="28">
        <v>4134.72</v>
      </c>
      <c r="E40" s="28">
        <v>4168.78</v>
      </c>
      <c r="F40" s="28">
        <v>4109.18</v>
      </c>
      <c r="G40" s="25">
        <v>0.0</v>
      </c>
      <c r="H40" s="29">
        <v>0.0031</v>
      </c>
      <c r="K40" s="32">
        <v>44719.0</v>
      </c>
      <c r="L40" s="24">
        <v>24.02</v>
      </c>
      <c r="M40" s="25">
        <v>25.54</v>
      </c>
      <c r="N40" s="25">
        <v>26.24</v>
      </c>
      <c r="O40" s="25">
        <v>23.88</v>
      </c>
      <c r="P40" s="25">
        <v>0.0</v>
      </c>
      <c r="Q40" s="26">
        <v>-0.0419</v>
      </c>
    </row>
    <row r="41">
      <c r="B41" s="32">
        <v>44715.0</v>
      </c>
      <c r="C41" s="31">
        <v>4108.54</v>
      </c>
      <c r="D41" s="28">
        <v>4137.57</v>
      </c>
      <c r="E41" s="28">
        <v>4142.67</v>
      </c>
      <c r="F41" s="28">
        <v>4098.67</v>
      </c>
      <c r="G41" s="25">
        <v>0.0</v>
      </c>
      <c r="H41" s="26">
        <v>-0.0163</v>
      </c>
      <c r="K41" s="32">
        <v>44718.0</v>
      </c>
      <c r="L41" s="30">
        <v>25.07</v>
      </c>
      <c r="M41" s="25">
        <v>25.37</v>
      </c>
      <c r="N41" s="25">
        <v>25.81</v>
      </c>
      <c r="O41" s="25">
        <v>24.82</v>
      </c>
      <c r="P41" s="25">
        <v>0.0</v>
      </c>
      <c r="Q41" s="29">
        <v>0.0113</v>
      </c>
    </row>
    <row r="42">
      <c r="B42" s="32">
        <v>44714.0</v>
      </c>
      <c r="C42" s="27">
        <v>4176.82</v>
      </c>
      <c r="D42" s="28">
        <v>4095.41</v>
      </c>
      <c r="E42" s="28">
        <v>4177.51</v>
      </c>
      <c r="F42" s="28">
        <v>4074.37</v>
      </c>
      <c r="G42" s="25">
        <v>0.0</v>
      </c>
      <c r="H42" s="29">
        <v>0.0184</v>
      </c>
      <c r="K42" s="32">
        <v>44715.0</v>
      </c>
      <c r="L42" s="30">
        <v>24.79</v>
      </c>
      <c r="M42" s="25">
        <v>24.91</v>
      </c>
      <c r="N42" s="25">
        <v>25.96</v>
      </c>
      <c r="O42" s="25">
        <v>24.76</v>
      </c>
      <c r="P42" s="25">
        <v>0.0</v>
      </c>
      <c r="Q42" s="29">
        <v>0.0028</v>
      </c>
    </row>
    <row r="43">
      <c r="B43" s="32">
        <v>44713.0</v>
      </c>
      <c r="C43" s="31">
        <v>4101.23</v>
      </c>
      <c r="D43" s="28">
        <v>4149.78</v>
      </c>
      <c r="E43" s="28">
        <v>4166.54</v>
      </c>
      <c r="F43" s="28">
        <v>4073.85</v>
      </c>
      <c r="G43" s="25">
        <v>0.0</v>
      </c>
      <c r="H43" s="26">
        <v>-0.0075</v>
      </c>
      <c r="K43" s="32">
        <v>44714.0</v>
      </c>
      <c r="L43" s="24">
        <v>24.72</v>
      </c>
      <c r="M43" s="25">
        <v>25.73</v>
      </c>
      <c r="N43" s="25">
        <v>26.5</v>
      </c>
      <c r="O43" s="25">
        <v>24.33</v>
      </c>
      <c r="P43" s="25">
        <v>0.0</v>
      </c>
      <c r="Q43" s="26">
        <v>-0.0378</v>
      </c>
    </row>
    <row r="44">
      <c r="B44" s="33">
        <v>44712.0</v>
      </c>
      <c r="C44" s="31">
        <v>4132.15</v>
      </c>
      <c r="D44" s="28">
        <v>4151.09</v>
      </c>
      <c r="E44" s="28">
        <v>4168.34</v>
      </c>
      <c r="F44" s="28">
        <v>4104.88</v>
      </c>
      <c r="G44" s="25">
        <v>0.0</v>
      </c>
      <c r="H44" s="26">
        <v>-0.0063</v>
      </c>
      <c r="K44" s="32">
        <v>44713.0</v>
      </c>
      <c r="L44" s="24">
        <v>25.69</v>
      </c>
      <c r="M44" s="25">
        <v>26.05</v>
      </c>
      <c r="N44" s="25">
        <v>27.73</v>
      </c>
      <c r="O44" s="25">
        <v>25.38</v>
      </c>
      <c r="P44" s="25">
        <v>0.0</v>
      </c>
      <c r="Q44" s="26">
        <v>-0.0191</v>
      </c>
    </row>
    <row r="45">
      <c r="B45" s="33">
        <v>44708.0</v>
      </c>
      <c r="C45" s="27">
        <v>4158.24</v>
      </c>
      <c r="D45" s="28">
        <v>4077.43</v>
      </c>
      <c r="E45" s="28">
        <v>4158.49</v>
      </c>
      <c r="F45" s="28">
        <v>4077.43</v>
      </c>
      <c r="G45" s="25">
        <v>0.0</v>
      </c>
      <c r="H45" s="29">
        <v>0.0247</v>
      </c>
      <c r="K45" s="33">
        <v>44712.0</v>
      </c>
      <c r="L45" s="24">
        <v>26.19</v>
      </c>
      <c r="M45" s="25">
        <v>27.47</v>
      </c>
      <c r="N45" s="25">
        <v>28.35</v>
      </c>
      <c r="O45" s="25">
        <v>25.94</v>
      </c>
      <c r="P45" s="25">
        <v>0.0</v>
      </c>
      <c r="Q45" s="26">
        <v>-0.0132</v>
      </c>
    </row>
    <row r="46">
      <c r="B46" s="33">
        <v>44707.0</v>
      </c>
      <c r="C46" s="27">
        <v>4057.84</v>
      </c>
      <c r="D46" s="28">
        <v>3984.6</v>
      </c>
      <c r="E46" s="28">
        <v>4075.14</v>
      </c>
      <c r="F46" s="28">
        <v>3984.6</v>
      </c>
      <c r="G46" s="25">
        <v>0.0</v>
      </c>
      <c r="H46" s="29">
        <v>0.0199</v>
      </c>
      <c r="K46" s="33">
        <v>44711.0</v>
      </c>
      <c r="L46" s="30">
        <v>26.54</v>
      </c>
      <c r="M46" s="25">
        <v>26.16</v>
      </c>
      <c r="N46" s="25">
        <v>26.81</v>
      </c>
      <c r="O46" s="25">
        <v>26.08</v>
      </c>
      <c r="P46" s="25">
        <v>0.0</v>
      </c>
      <c r="Q46" s="29">
        <v>0.0319</v>
      </c>
    </row>
    <row r="47">
      <c r="B47" s="33">
        <v>44706.0</v>
      </c>
      <c r="C47" s="27">
        <v>3978.73</v>
      </c>
      <c r="D47" s="28">
        <v>3929.59</v>
      </c>
      <c r="E47" s="28">
        <v>3999.33</v>
      </c>
      <c r="F47" s="28">
        <v>3925.03</v>
      </c>
      <c r="G47" s="25">
        <v>0.0</v>
      </c>
      <c r="H47" s="29">
        <v>0.0095</v>
      </c>
      <c r="K47" s="33">
        <v>44708.0</v>
      </c>
      <c r="L47" s="24">
        <v>25.72</v>
      </c>
      <c r="M47" s="25">
        <v>27.5</v>
      </c>
      <c r="N47" s="25">
        <v>27.54</v>
      </c>
      <c r="O47" s="25">
        <v>25.57</v>
      </c>
      <c r="P47" s="25">
        <v>0.0</v>
      </c>
      <c r="Q47" s="26">
        <v>-0.0647</v>
      </c>
    </row>
    <row r="48">
      <c r="B48" s="33">
        <v>44705.0</v>
      </c>
      <c r="C48" s="31">
        <v>3941.48</v>
      </c>
      <c r="D48" s="28">
        <v>3942.94</v>
      </c>
      <c r="E48" s="28">
        <v>3955.68</v>
      </c>
      <c r="F48" s="28">
        <v>3875.13</v>
      </c>
      <c r="G48" s="25">
        <v>0.0</v>
      </c>
      <c r="H48" s="26">
        <v>-0.0081</v>
      </c>
      <c r="K48" s="33">
        <v>44707.0</v>
      </c>
      <c r="L48" s="24">
        <v>27.5</v>
      </c>
      <c r="M48" s="25">
        <v>28.42</v>
      </c>
      <c r="N48" s="25">
        <v>28.46</v>
      </c>
      <c r="O48" s="25">
        <v>27.11</v>
      </c>
      <c r="P48" s="25">
        <v>0.0</v>
      </c>
      <c r="Q48" s="26">
        <v>-0.0307</v>
      </c>
    </row>
    <row r="49">
      <c r="B49" s="33">
        <v>44704.0</v>
      </c>
      <c r="C49" s="27">
        <v>3973.75</v>
      </c>
      <c r="D49" s="28">
        <v>3919.42</v>
      </c>
      <c r="E49" s="28">
        <v>3981.88</v>
      </c>
      <c r="F49" s="28">
        <v>3909.04</v>
      </c>
      <c r="G49" s="25">
        <v>0.0</v>
      </c>
      <c r="H49" s="29">
        <v>0.0186</v>
      </c>
      <c r="K49" s="33">
        <v>44706.0</v>
      </c>
      <c r="L49" s="24">
        <v>28.37</v>
      </c>
      <c r="M49" s="25">
        <v>29.33</v>
      </c>
      <c r="N49" s="25">
        <v>30.23</v>
      </c>
      <c r="O49" s="25">
        <v>28.16</v>
      </c>
      <c r="P49" s="25">
        <v>0.0</v>
      </c>
      <c r="Q49" s="26">
        <v>-0.0367</v>
      </c>
    </row>
    <row r="50">
      <c r="B50" s="33">
        <v>44701.0</v>
      </c>
      <c r="C50" s="27">
        <v>3901.36</v>
      </c>
      <c r="D50" s="28">
        <v>3927.76</v>
      </c>
      <c r="E50" s="28">
        <v>3943.42</v>
      </c>
      <c r="F50" s="28">
        <v>3810.32</v>
      </c>
      <c r="G50" s="25">
        <v>0.0</v>
      </c>
      <c r="H50" s="29">
        <v>1.0E-4</v>
      </c>
      <c r="K50" s="33">
        <v>44705.0</v>
      </c>
      <c r="L50" s="30">
        <v>29.45</v>
      </c>
      <c r="M50" s="25">
        <v>29.43</v>
      </c>
      <c r="N50" s="25">
        <v>31.07</v>
      </c>
      <c r="O50" s="25">
        <v>29.04</v>
      </c>
      <c r="P50" s="25">
        <v>0.0</v>
      </c>
      <c r="Q50" s="29">
        <v>0.0341</v>
      </c>
    </row>
    <row r="51">
      <c r="B51" s="33">
        <v>44700.0</v>
      </c>
      <c r="C51" s="31">
        <v>3900.79</v>
      </c>
      <c r="D51" s="28">
        <v>3899.0</v>
      </c>
      <c r="E51" s="28">
        <v>3945.96</v>
      </c>
      <c r="F51" s="28">
        <v>3876.58</v>
      </c>
      <c r="G51" s="25">
        <v>0.0</v>
      </c>
      <c r="H51" s="26">
        <v>-0.0058</v>
      </c>
      <c r="K51" s="33">
        <v>44704.0</v>
      </c>
      <c r="L51" s="24">
        <v>28.48</v>
      </c>
      <c r="M51" s="25">
        <v>28.98</v>
      </c>
      <c r="N51" s="25">
        <v>30.39</v>
      </c>
      <c r="O51" s="25">
        <v>28.29</v>
      </c>
      <c r="P51" s="25">
        <v>0.0</v>
      </c>
      <c r="Q51" s="26">
        <v>-0.0323</v>
      </c>
    </row>
    <row r="52">
      <c r="B52" s="33">
        <v>44699.0</v>
      </c>
      <c r="C52" s="31">
        <v>3923.68</v>
      </c>
      <c r="D52" s="28">
        <v>4051.98</v>
      </c>
      <c r="E52" s="28">
        <v>4051.98</v>
      </c>
      <c r="F52" s="28">
        <v>3911.91</v>
      </c>
      <c r="G52" s="25">
        <v>0.0</v>
      </c>
      <c r="H52" s="26">
        <v>-0.0404</v>
      </c>
      <c r="K52" s="33">
        <v>44701.0</v>
      </c>
      <c r="L52" s="30">
        <v>29.43</v>
      </c>
      <c r="M52" s="25">
        <v>28.78</v>
      </c>
      <c r="N52" s="25">
        <v>32.91</v>
      </c>
      <c r="O52" s="25">
        <v>28.06</v>
      </c>
      <c r="P52" s="25">
        <v>0.0</v>
      </c>
      <c r="Q52" s="29">
        <v>0.0027</v>
      </c>
    </row>
    <row r="53">
      <c r="B53" s="33">
        <v>44698.0</v>
      </c>
      <c r="C53" s="27">
        <v>4088.85</v>
      </c>
      <c r="D53" s="28">
        <v>4052.0</v>
      </c>
      <c r="E53" s="28">
        <v>4090.72</v>
      </c>
      <c r="F53" s="28">
        <v>4033.93</v>
      </c>
      <c r="G53" s="25">
        <v>0.0</v>
      </c>
      <c r="H53" s="29">
        <v>0.0202</v>
      </c>
      <c r="K53" s="33">
        <v>44700.0</v>
      </c>
      <c r="L53" s="24">
        <v>29.35</v>
      </c>
      <c r="M53" s="25">
        <v>31.24</v>
      </c>
      <c r="N53" s="25">
        <v>33.11</v>
      </c>
      <c r="O53" s="25">
        <v>29.06</v>
      </c>
      <c r="P53" s="25">
        <v>0.0</v>
      </c>
      <c r="Q53" s="26">
        <v>-0.052</v>
      </c>
    </row>
    <row r="54">
      <c r="B54" s="33">
        <v>44697.0</v>
      </c>
      <c r="C54" s="31">
        <v>4008.01</v>
      </c>
      <c r="D54" s="28">
        <v>4013.02</v>
      </c>
      <c r="E54" s="28">
        <v>4046.46</v>
      </c>
      <c r="F54" s="28">
        <v>3983.99</v>
      </c>
      <c r="G54" s="25">
        <v>0.0</v>
      </c>
      <c r="H54" s="26">
        <v>-0.0039</v>
      </c>
      <c r="K54" s="33">
        <v>44699.0</v>
      </c>
      <c r="L54" s="30">
        <v>30.96</v>
      </c>
      <c r="M54" s="25">
        <v>26.74</v>
      </c>
      <c r="N54" s="25">
        <v>31.49</v>
      </c>
      <c r="O54" s="25">
        <v>26.21</v>
      </c>
      <c r="P54" s="25">
        <v>0.0</v>
      </c>
      <c r="Q54" s="29">
        <v>0.1862</v>
      </c>
    </row>
    <row r="55">
      <c r="B55" s="33">
        <v>44694.0</v>
      </c>
      <c r="C55" s="27">
        <v>4023.89</v>
      </c>
      <c r="D55" s="28">
        <v>3963.9</v>
      </c>
      <c r="E55" s="28">
        <v>4038.88</v>
      </c>
      <c r="F55" s="28">
        <v>3963.9</v>
      </c>
      <c r="G55" s="25">
        <v>0.0</v>
      </c>
      <c r="H55" s="29">
        <v>0.0239</v>
      </c>
      <c r="K55" s="33">
        <v>44698.0</v>
      </c>
      <c r="L55" s="24">
        <v>26.1</v>
      </c>
      <c r="M55" s="25">
        <v>27.07</v>
      </c>
      <c r="N55" s="25">
        <v>27.17</v>
      </c>
      <c r="O55" s="25">
        <v>25.51</v>
      </c>
      <c r="P55" s="25">
        <v>0.0</v>
      </c>
      <c r="Q55" s="26">
        <v>-0.0499</v>
      </c>
    </row>
    <row r="56">
      <c r="B56" s="33">
        <v>44693.0</v>
      </c>
      <c r="C56" s="31">
        <v>3930.08</v>
      </c>
      <c r="D56" s="28">
        <v>3903.95</v>
      </c>
      <c r="E56" s="28">
        <v>3964.8</v>
      </c>
      <c r="F56" s="28">
        <v>3858.87</v>
      </c>
      <c r="G56" s="25">
        <v>0.0</v>
      </c>
      <c r="H56" s="26">
        <v>-0.0013</v>
      </c>
      <c r="K56" s="33">
        <v>44697.0</v>
      </c>
      <c r="L56" s="24">
        <v>27.47</v>
      </c>
      <c r="M56" s="25">
        <v>30.01</v>
      </c>
      <c r="N56" s="25">
        <v>30.23</v>
      </c>
      <c r="O56" s="25">
        <v>27.36</v>
      </c>
      <c r="P56" s="25">
        <v>0.0</v>
      </c>
      <c r="Q56" s="26">
        <v>-0.0485</v>
      </c>
    </row>
    <row r="57">
      <c r="B57" s="33">
        <v>44692.0</v>
      </c>
      <c r="C57" s="31">
        <v>3935.18</v>
      </c>
      <c r="D57" s="28">
        <v>3990.08</v>
      </c>
      <c r="E57" s="28">
        <v>4049.09</v>
      </c>
      <c r="F57" s="28">
        <v>3928.82</v>
      </c>
      <c r="G57" s="25">
        <v>0.0</v>
      </c>
      <c r="H57" s="26">
        <v>-0.0165</v>
      </c>
      <c r="K57" s="33">
        <v>44694.0</v>
      </c>
      <c r="L57" s="24">
        <v>28.87</v>
      </c>
      <c r="M57" s="25">
        <v>31.09</v>
      </c>
      <c r="N57" s="25">
        <v>31.2</v>
      </c>
      <c r="O57" s="25">
        <v>28.78</v>
      </c>
      <c r="P57" s="25">
        <v>0.0</v>
      </c>
      <c r="Q57" s="26">
        <v>-0.0913</v>
      </c>
    </row>
    <row r="58">
      <c r="B58" s="33">
        <v>44691.0</v>
      </c>
      <c r="C58" s="27">
        <v>4001.05</v>
      </c>
      <c r="D58" s="28">
        <v>4035.18</v>
      </c>
      <c r="E58" s="28">
        <v>4068.82</v>
      </c>
      <c r="F58" s="28">
        <v>3958.17</v>
      </c>
      <c r="G58" s="25">
        <v>0.0</v>
      </c>
      <c r="H58" s="29">
        <v>0.0025</v>
      </c>
      <c r="K58" s="33">
        <v>44693.0</v>
      </c>
      <c r="L58" s="24">
        <v>31.77</v>
      </c>
      <c r="M58" s="25">
        <v>33.74</v>
      </c>
      <c r="N58" s="25">
        <v>34.76</v>
      </c>
      <c r="O58" s="25">
        <v>31.7</v>
      </c>
      <c r="P58" s="25">
        <v>0.0</v>
      </c>
      <c r="Q58" s="26">
        <v>-0.0243</v>
      </c>
    </row>
    <row r="59">
      <c r="B59" s="34">
        <v>44690.0</v>
      </c>
      <c r="C59" s="31">
        <v>3991.24</v>
      </c>
      <c r="D59" s="28">
        <v>4081.27</v>
      </c>
      <c r="E59" s="28">
        <v>4081.27</v>
      </c>
      <c r="F59" s="28">
        <v>3975.48</v>
      </c>
      <c r="G59" s="25">
        <v>0.0</v>
      </c>
      <c r="H59" s="26">
        <v>-0.032</v>
      </c>
      <c r="K59" s="33">
        <v>44692.0</v>
      </c>
      <c r="L59" s="24">
        <v>32.56</v>
      </c>
      <c r="M59" s="25">
        <v>32.87</v>
      </c>
      <c r="N59" s="25">
        <v>34.39</v>
      </c>
      <c r="O59" s="25">
        <v>30.69</v>
      </c>
      <c r="P59" s="25">
        <v>0.0</v>
      </c>
      <c r="Q59" s="26">
        <v>-0.013</v>
      </c>
    </row>
    <row r="60">
      <c r="B60" s="34">
        <v>44687.0</v>
      </c>
      <c r="C60" s="31">
        <v>4123.34</v>
      </c>
      <c r="D60" s="28">
        <v>4128.17</v>
      </c>
      <c r="E60" s="28">
        <v>4157.69</v>
      </c>
      <c r="F60" s="28">
        <v>4067.91</v>
      </c>
      <c r="G60" s="25">
        <v>0.0</v>
      </c>
      <c r="H60" s="26">
        <v>-0.007</v>
      </c>
      <c r="K60" s="33">
        <v>44691.0</v>
      </c>
      <c r="L60" s="24">
        <v>32.99</v>
      </c>
      <c r="M60" s="25">
        <v>33.66</v>
      </c>
      <c r="N60" s="25">
        <v>34.84</v>
      </c>
      <c r="O60" s="25">
        <v>32.24</v>
      </c>
      <c r="P60" s="25">
        <v>0.0</v>
      </c>
      <c r="Q60" s="26">
        <v>-0.0506</v>
      </c>
    </row>
    <row r="61">
      <c r="B61" s="34">
        <v>44686.0</v>
      </c>
      <c r="C61" s="31">
        <v>4152.38</v>
      </c>
      <c r="D61" s="28">
        <v>4255.5</v>
      </c>
      <c r="E61" s="28">
        <v>4256.39</v>
      </c>
      <c r="F61" s="28">
        <v>4105.51</v>
      </c>
      <c r="G61" s="25">
        <v>0.0</v>
      </c>
      <c r="H61" s="26">
        <v>-0.0344</v>
      </c>
      <c r="K61" s="34">
        <v>44690.0</v>
      </c>
      <c r="L61" s="30">
        <v>34.75</v>
      </c>
      <c r="M61" s="25">
        <v>31.9</v>
      </c>
      <c r="N61" s="25">
        <v>35.48</v>
      </c>
      <c r="O61" s="25">
        <v>31.9</v>
      </c>
      <c r="P61" s="25">
        <v>0.0</v>
      </c>
      <c r="Q61" s="29">
        <v>0.151</v>
      </c>
    </row>
    <row r="62">
      <c r="B62" s="34">
        <v>44685.0</v>
      </c>
      <c r="C62" s="27">
        <v>4300.17</v>
      </c>
      <c r="D62" s="28">
        <v>4181.18</v>
      </c>
      <c r="E62" s="28">
        <v>4307.66</v>
      </c>
      <c r="F62" s="28">
        <v>4148.91</v>
      </c>
      <c r="G62" s="25">
        <v>0.0</v>
      </c>
      <c r="H62" s="29">
        <v>0.0299</v>
      </c>
      <c r="K62" s="34">
        <v>44687.0</v>
      </c>
      <c r="L62" s="24">
        <v>30.19</v>
      </c>
      <c r="M62" s="25">
        <v>32.23</v>
      </c>
      <c r="N62" s="25">
        <v>35.34</v>
      </c>
      <c r="O62" s="25">
        <v>29.83</v>
      </c>
      <c r="P62" s="25">
        <v>0.0</v>
      </c>
      <c r="Q62" s="26">
        <v>-0.0324</v>
      </c>
    </row>
    <row r="63">
      <c r="B63" s="34">
        <v>44684.0</v>
      </c>
      <c r="C63" s="27">
        <v>4175.48</v>
      </c>
      <c r="D63" s="28">
        <v>4159.78</v>
      </c>
      <c r="E63" s="28">
        <v>4200.1</v>
      </c>
      <c r="F63" s="28">
        <v>4147.08</v>
      </c>
      <c r="G63" s="25">
        <v>0.0</v>
      </c>
      <c r="H63" s="29">
        <v>0.0048</v>
      </c>
      <c r="K63" s="34">
        <v>44686.0</v>
      </c>
      <c r="L63" s="30">
        <v>31.2</v>
      </c>
      <c r="M63" s="25">
        <v>25.97</v>
      </c>
      <c r="N63" s="25">
        <v>33.2</v>
      </c>
      <c r="O63" s="25">
        <v>25.78</v>
      </c>
      <c r="P63" s="25">
        <v>0.0</v>
      </c>
      <c r="Q63" s="29">
        <v>0.2274</v>
      </c>
    </row>
    <row r="64">
      <c r="B64" s="34">
        <v>44683.0</v>
      </c>
      <c r="C64" s="27">
        <v>4155.38</v>
      </c>
      <c r="D64" s="28">
        <v>4130.61</v>
      </c>
      <c r="E64" s="28">
        <v>4169.81</v>
      </c>
      <c r="F64" s="28">
        <v>4062.51</v>
      </c>
      <c r="G64" s="25">
        <v>0.0</v>
      </c>
      <c r="H64" s="29">
        <v>0.0057</v>
      </c>
      <c r="K64" s="34">
        <v>44685.0</v>
      </c>
      <c r="L64" s="24">
        <v>25.42</v>
      </c>
      <c r="M64" s="25">
        <v>29.12</v>
      </c>
      <c r="N64" s="25">
        <v>29.42</v>
      </c>
      <c r="O64" s="25">
        <v>24.94</v>
      </c>
      <c r="P64" s="25">
        <v>0.0</v>
      </c>
      <c r="Q64" s="26">
        <v>-0.1309</v>
      </c>
    </row>
    <row r="65">
      <c r="B65" s="23">
        <v>44680.0</v>
      </c>
      <c r="C65" s="31">
        <v>4131.93</v>
      </c>
      <c r="D65" s="28">
        <v>4253.75</v>
      </c>
      <c r="E65" s="28">
        <v>4269.68</v>
      </c>
      <c r="F65" s="28">
        <v>4124.28</v>
      </c>
      <c r="G65" s="25">
        <v>0.0</v>
      </c>
      <c r="H65" s="26">
        <v>-0.0363</v>
      </c>
      <c r="K65" s="34">
        <v>44684.0</v>
      </c>
      <c r="L65" s="24">
        <v>29.25</v>
      </c>
      <c r="M65" s="25">
        <v>31.76</v>
      </c>
      <c r="N65" s="25">
        <v>32.82</v>
      </c>
      <c r="O65" s="25">
        <v>29.06</v>
      </c>
      <c r="P65" s="25">
        <v>0.0</v>
      </c>
      <c r="Q65" s="26">
        <v>-0.0955</v>
      </c>
    </row>
    <row r="66">
      <c r="B66" s="23">
        <v>44679.0</v>
      </c>
      <c r="C66" s="27">
        <v>4287.5</v>
      </c>
      <c r="D66" s="28">
        <v>4222.58</v>
      </c>
      <c r="E66" s="28">
        <v>4308.45</v>
      </c>
      <c r="F66" s="28">
        <v>4188.63</v>
      </c>
      <c r="G66" s="25">
        <v>0.0</v>
      </c>
      <c r="H66" s="29">
        <v>0.0247</v>
      </c>
      <c r="K66" s="34">
        <v>44683.0</v>
      </c>
      <c r="L66" s="24">
        <v>32.34</v>
      </c>
      <c r="M66" s="25">
        <v>33.35</v>
      </c>
      <c r="N66" s="25">
        <v>36.64</v>
      </c>
      <c r="O66" s="25">
        <v>31.74</v>
      </c>
      <c r="P66" s="25">
        <v>0.0</v>
      </c>
      <c r="Q66" s="26">
        <v>-0.0317</v>
      </c>
    </row>
    <row r="67">
      <c r="B67" s="23">
        <v>44678.0</v>
      </c>
      <c r="C67" s="27">
        <v>4183.96</v>
      </c>
      <c r="D67" s="28">
        <v>4186.52</v>
      </c>
      <c r="E67" s="28">
        <v>4240.71</v>
      </c>
      <c r="F67" s="28">
        <v>4162.9</v>
      </c>
      <c r="G67" s="25">
        <v>0.0</v>
      </c>
      <c r="H67" s="29">
        <v>0.0021</v>
      </c>
      <c r="K67" s="23">
        <v>44680.0</v>
      </c>
      <c r="L67" s="30">
        <v>33.4</v>
      </c>
      <c r="M67" s="25">
        <v>28.97</v>
      </c>
      <c r="N67" s="25">
        <v>34.34</v>
      </c>
      <c r="O67" s="25">
        <v>28.54</v>
      </c>
      <c r="P67" s="25">
        <v>0.0</v>
      </c>
      <c r="Q67" s="29">
        <v>0.1137</v>
      </c>
    </row>
    <row r="68">
      <c r="B68" s="23">
        <v>44677.0</v>
      </c>
      <c r="C68" s="31">
        <v>4175.2</v>
      </c>
      <c r="D68" s="28">
        <v>4278.14</v>
      </c>
      <c r="E68" s="28">
        <v>4278.14</v>
      </c>
      <c r="F68" s="28">
        <v>4175.04</v>
      </c>
      <c r="G68" s="25">
        <v>0.0</v>
      </c>
      <c r="H68" s="26">
        <v>-0.0281</v>
      </c>
      <c r="K68" s="23">
        <v>44679.0</v>
      </c>
      <c r="L68" s="24">
        <v>29.99</v>
      </c>
      <c r="M68" s="25">
        <v>29.91</v>
      </c>
      <c r="N68" s="25">
        <v>32.0</v>
      </c>
      <c r="O68" s="25">
        <v>28.0</v>
      </c>
      <c r="P68" s="25">
        <v>0.0</v>
      </c>
      <c r="Q68" s="26">
        <v>-0.0509</v>
      </c>
    </row>
    <row r="69">
      <c r="B69" s="23">
        <v>44676.0</v>
      </c>
      <c r="C69" s="27">
        <v>4296.12</v>
      </c>
      <c r="D69" s="28">
        <v>4255.34</v>
      </c>
      <c r="E69" s="28">
        <v>4299.02</v>
      </c>
      <c r="F69" s="28">
        <v>4200.82</v>
      </c>
      <c r="G69" s="25">
        <v>0.0</v>
      </c>
      <c r="H69" s="29">
        <v>0.0057</v>
      </c>
      <c r="K69" s="23">
        <v>44678.0</v>
      </c>
      <c r="L69" s="24">
        <v>31.6</v>
      </c>
      <c r="M69" s="25">
        <v>31.11</v>
      </c>
      <c r="N69" s="25">
        <v>32.77</v>
      </c>
      <c r="O69" s="25">
        <v>29.82</v>
      </c>
      <c r="P69" s="25">
        <v>0.0</v>
      </c>
      <c r="Q69" s="26">
        <v>-0.0573</v>
      </c>
    </row>
    <row r="70">
      <c r="B70" s="23">
        <v>44673.0</v>
      </c>
      <c r="C70" s="31">
        <v>4271.78</v>
      </c>
      <c r="D70" s="28">
        <v>4385.83</v>
      </c>
      <c r="E70" s="28">
        <v>4385.83</v>
      </c>
      <c r="F70" s="28">
        <v>4267.62</v>
      </c>
      <c r="G70" s="25">
        <v>0.0</v>
      </c>
      <c r="H70" s="26">
        <v>-0.0277</v>
      </c>
      <c r="K70" s="23">
        <v>44677.0</v>
      </c>
      <c r="L70" s="30">
        <v>33.52</v>
      </c>
      <c r="M70" s="25">
        <v>27.38</v>
      </c>
      <c r="N70" s="25">
        <v>33.81</v>
      </c>
      <c r="O70" s="25">
        <v>27.06</v>
      </c>
      <c r="P70" s="25">
        <v>0.0</v>
      </c>
      <c r="Q70" s="29">
        <v>0.2406</v>
      </c>
    </row>
    <row r="71">
      <c r="B71" s="23">
        <v>44672.0</v>
      </c>
      <c r="C71" s="31">
        <v>4393.66</v>
      </c>
      <c r="D71" s="28">
        <v>4489.17</v>
      </c>
      <c r="E71" s="28">
        <v>4512.94</v>
      </c>
      <c r="F71" s="28">
        <v>4384.47</v>
      </c>
      <c r="G71" s="25">
        <v>0.0</v>
      </c>
      <c r="H71" s="26">
        <v>-0.0148</v>
      </c>
      <c r="K71" s="23">
        <v>44676.0</v>
      </c>
      <c r="L71" s="24">
        <v>27.02</v>
      </c>
      <c r="M71" s="25">
        <v>30.04</v>
      </c>
      <c r="N71" s="25">
        <v>31.6</v>
      </c>
      <c r="O71" s="25">
        <v>26.8</v>
      </c>
      <c r="P71" s="25">
        <v>0.0</v>
      </c>
      <c r="Q71" s="26">
        <v>-0.0422</v>
      </c>
    </row>
    <row r="72">
      <c r="B72" s="23">
        <v>44671.0</v>
      </c>
      <c r="C72" s="31">
        <v>4459.45</v>
      </c>
      <c r="D72" s="28">
        <v>4472.26</v>
      </c>
      <c r="E72" s="28">
        <v>4488.29</v>
      </c>
      <c r="F72" s="28">
        <v>4448.76</v>
      </c>
      <c r="G72" s="25">
        <v>0.0</v>
      </c>
      <c r="H72" s="26">
        <v>-6.0E-4</v>
      </c>
      <c r="K72" s="23">
        <v>44673.0</v>
      </c>
      <c r="L72" s="30">
        <v>28.21</v>
      </c>
      <c r="M72" s="25">
        <v>22.71</v>
      </c>
      <c r="N72" s="25">
        <v>28.27</v>
      </c>
      <c r="O72" s="25">
        <v>22.62</v>
      </c>
      <c r="P72" s="25">
        <v>0.0</v>
      </c>
      <c r="Q72" s="29">
        <v>0.2438</v>
      </c>
    </row>
    <row r="73">
      <c r="B73" s="23">
        <v>44670.0</v>
      </c>
      <c r="C73" s="27">
        <v>4462.21</v>
      </c>
      <c r="D73" s="28">
        <v>4390.63</v>
      </c>
      <c r="E73" s="28">
        <v>4471.03</v>
      </c>
      <c r="F73" s="28">
        <v>4390.63</v>
      </c>
      <c r="G73" s="25">
        <v>0.0</v>
      </c>
      <c r="H73" s="29">
        <v>0.0161</v>
      </c>
      <c r="K73" s="23">
        <v>44672.0</v>
      </c>
      <c r="L73" s="30">
        <v>22.68</v>
      </c>
      <c r="M73" s="25">
        <v>20.24</v>
      </c>
      <c r="N73" s="25">
        <v>23.28</v>
      </c>
      <c r="O73" s="25">
        <v>19.81</v>
      </c>
      <c r="P73" s="25">
        <v>0.0</v>
      </c>
      <c r="Q73" s="29">
        <v>0.1161</v>
      </c>
    </row>
    <row r="74">
      <c r="B74" s="23">
        <v>44669.0</v>
      </c>
      <c r="C74" s="31">
        <v>4391.69</v>
      </c>
      <c r="D74" s="28">
        <v>4385.63</v>
      </c>
      <c r="E74" s="28">
        <v>4410.31</v>
      </c>
      <c r="F74" s="28">
        <v>4370.3</v>
      </c>
      <c r="G74" s="25">
        <v>0.0</v>
      </c>
      <c r="H74" s="26">
        <v>-2.0E-4</v>
      </c>
      <c r="K74" s="23">
        <v>44671.0</v>
      </c>
      <c r="L74" s="24">
        <v>20.32</v>
      </c>
      <c r="M74" s="25">
        <v>21.13</v>
      </c>
      <c r="N74" s="25">
        <v>21.32</v>
      </c>
      <c r="O74" s="25">
        <v>19.75</v>
      </c>
      <c r="P74" s="25">
        <v>0.0</v>
      </c>
      <c r="Q74" s="26">
        <v>-0.0491</v>
      </c>
    </row>
    <row r="75">
      <c r="B75" s="23">
        <v>44665.0</v>
      </c>
      <c r="C75" s="31">
        <v>4392.59</v>
      </c>
      <c r="D75" s="28">
        <v>4449.12</v>
      </c>
      <c r="E75" s="28">
        <v>4460.46</v>
      </c>
      <c r="F75" s="28">
        <v>4390.77</v>
      </c>
      <c r="G75" s="25">
        <v>0.0</v>
      </c>
      <c r="H75" s="26">
        <v>-0.0121</v>
      </c>
      <c r="K75" s="23">
        <v>44670.0</v>
      </c>
      <c r="L75" s="24">
        <v>21.37</v>
      </c>
      <c r="M75" s="25">
        <v>22.55</v>
      </c>
      <c r="N75" s="25">
        <v>22.92</v>
      </c>
      <c r="O75" s="25">
        <v>20.36</v>
      </c>
      <c r="P75" s="25">
        <v>0.0</v>
      </c>
      <c r="Q75" s="26">
        <v>-0.0361</v>
      </c>
    </row>
    <row r="76">
      <c r="B76" s="23">
        <v>44664.0</v>
      </c>
      <c r="C76" s="27">
        <v>4446.59</v>
      </c>
      <c r="D76" s="28">
        <v>4394.3</v>
      </c>
      <c r="E76" s="28">
        <v>4453.92</v>
      </c>
      <c r="F76" s="28">
        <v>4392.7</v>
      </c>
      <c r="G76" s="25">
        <v>0.0</v>
      </c>
      <c r="H76" s="29">
        <v>0.0112</v>
      </c>
      <c r="K76" s="23">
        <v>44669.0</v>
      </c>
      <c r="L76" s="24">
        <v>22.17</v>
      </c>
      <c r="M76" s="25">
        <v>24.52</v>
      </c>
      <c r="N76" s="25">
        <v>24.6</v>
      </c>
      <c r="O76" s="25">
        <v>21.98</v>
      </c>
      <c r="P76" s="25">
        <v>0.0</v>
      </c>
      <c r="Q76" s="26">
        <v>-0.0233</v>
      </c>
    </row>
    <row r="77">
      <c r="B77" s="23">
        <v>44663.0</v>
      </c>
      <c r="C77" s="31">
        <v>4397.45</v>
      </c>
      <c r="D77" s="28">
        <v>4437.59</v>
      </c>
      <c r="E77" s="28">
        <v>4471.0</v>
      </c>
      <c r="F77" s="28">
        <v>4381.34</v>
      </c>
      <c r="G77" s="25">
        <v>0.0</v>
      </c>
      <c r="H77" s="26">
        <v>-0.0034</v>
      </c>
      <c r="K77" s="23">
        <v>44666.0</v>
      </c>
      <c r="L77" s="24">
        <v>22.7</v>
      </c>
      <c r="M77" s="25">
        <v>22.7</v>
      </c>
      <c r="N77" s="25">
        <v>22.7</v>
      </c>
      <c r="O77" s="25">
        <v>22.7</v>
      </c>
      <c r="P77" s="25">
        <v>0.0</v>
      </c>
      <c r="Q77" s="26">
        <v>0.0</v>
      </c>
    </row>
    <row r="78">
      <c r="B78" s="23">
        <v>44662.0</v>
      </c>
      <c r="C78" s="31">
        <v>4412.53</v>
      </c>
      <c r="D78" s="28">
        <v>4462.64</v>
      </c>
      <c r="E78" s="28">
        <v>4464.35</v>
      </c>
      <c r="F78" s="28">
        <v>4408.38</v>
      </c>
      <c r="G78" s="25">
        <v>0.0</v>
      </c>
      <c r="H78" s="26">
        <v>-0.0169</v>
      </c>
      <c r="K78" s="23">
        <v>44665.0</v>
      </c>
      <c r="L78" s="30">
        <v>22.7</v>
      </c>
      <c r="M78" s="25">
        <v>21.72</v>
      </c>
      <c r="N78" s="25">
        <v>22.7</v>
      </c>
      <c r="O78" s="25">
        <v>20.85</v>
      </c>
      <c r="P78" s="25">
        <v>0.0</v>
      </c>
      <c r="Q78" s="29">
        <v>0.0403</v>
      </c>
    </row>
    <row r="79">
      <c r="B79" s="32">
        <v>44659.0</v>
      </c>
      <c r="C79" s="31">
        <v>4488.28</v>
      </c>
      <c r="D79" s="28">
        <v>4494.15</v>
      </c>
      <c r="E79" s="28">
        <v>4520.41</v>
      </c>
      <c r="F79" s="28">
        <v>4474.6</v>
      </c>
      <c r="G79" s="25">
        <v>0.0</v>
      </c>
      <c r="H79" s="26">
        <v>-0.0027</v>
      </c>
      <c r="K79" s="23">
        <v>44664.0</v>
      </c>
      <c r="L79" s="24">
        <v>21.82</v>
      </c>
      <c r="M79" s="25">
        <v>23.52</v>
      </c>
      <c r="N79" s="25">
        <v>24.45</v>
      </c>
      <c r="O79" s="25">
        <v>21.37</v>
      </c>
      <c r="P79" s="25">
        <v>0.0</v>
      </c>
      <c r="Q79" s="26">
        <v>-0.1006</v>
      </c>
    </row>
    <row r="80">
      <c r="B80" s="32">
        <v>44658.0</v>
      </c>
      <c r="C80" s="27">
        <v>4500.21</v>
      </c>
      <c r="D80" s="28">
        <v>4474.65</v>
      </c>
      <c r="E80" s="28">
        <v>4521.16</v>
      </c>
      <c r="F80" s="28">
        <v>4450.3</v>
      </c>
      <c r="G80" s="25">
        <v>0.0</v>
      </c>
      <c r="H80" s="29">
        <v>0.0043</v>
      </c>
      <c r="K80" s="23">
        <v>44663.0</v>
      </c>
      <c r="L80" s="24">
        <v>24.26</v>
      </c>
      <c r="M80" s="25">
        <v>24.94</v>
      </c>
      <c r="N80" s="25">
        <v>25.38</v>
      </c>
      <c r="O80" s="25">
        <v>22.27</v>
      </c>
      <c r="P80" s="25">
        <v>0.0</v>
      </c>
      <c r="Q80" s="26">
        <v>-0.0045</v>
      </c>
    </row>
    <row r="81">
      <c r="B81" s="32">
        <v>44657.0</v>
      </c>
      <c r="C81" s="31">
        <v>4481.15</v>
      </c>
      <c r="D81" s="28">
        <v>4494.17</v>
      </c>
      <c r="E81" s="28">
        <v>4503.94</v>
      </c>
      <c r="F81" s="28">
        <v>4450.04</v>
      </c>
      <c r="G81" s="25">
        <v>0.0</v>
      </c>
      <c r="H81" s="26">
        <v>-0.0097</v>
      </c>
      <c r="K81" s="23">
        <v>44662.0</v>
      </c>
      <c r="L81" s="30">
        <v>24.37</v>
      </c>
      <c r="M81" s="25">
        <v>23.09</v>
      </c>
      <c r="N81" s="25">
        <v>24.42</v>
      </c>
      <c r="O81" s="25">
        <v>22.09</v>
      </c>
      <c r="P81" s="25">
        <v>0.0</v>
      </c>
      <c r="Q81" s="29">
        <v>0.1517</v>
      </c>
    </row>
    <row r="82">
      <c r="B82" s="32">
        <v>44656.0</v>
      </c>
      <c r="C82" s="31">
        <v>4525.12</v>
      </c>
      <c r="D82" s="28">
        <v>4572.45</v>
      </c>
      <c r="E82" s="28">
        <v>4593.45</v>
      </c>
      <c r="F82" s="28">
        <v>4514.17</v>
      </c>
      <c r="G82" s="25">
        <v>0.0</v>
      </c>
      <c r="H82" s="26">
        <v>-0.0126</v>
      </c>
      <c r="K82" s="32">
        <v>44659.0</v>
      </c>
      <c r="L82" s="24">
        <v>21.16</v>
      </c>
      <c r="M82" s="25">
        <v>21.25</v>
      </c>
      <c r="N82" s="25">
        <v>22.34</v>
      </c>
      <c r="O82" s="25">
        <v>20.28</v>
      </c>
      <c r="P82" s="25">
        <v>0.0</v>
      </c>
      <c r="Q82" s="26">
        <v>-0.0181</v>
      </c>
    </row>
    <row r="83">
      <c r="B83" s="32">
        <v>44655.0</v>
      </c>
      <c r="C83" s="27">
        <v>4582.64</v>
      </c>
      <c r="D83" s="28">
        <v>4547.97</v>
      </c>
      <c r="E83" s="28">
        <v>4583.5</v>
      </c>
      <c r="F83" s="28">
        <v>4539.21</v>
      </c>
      <c r="G83" s="25">
        <v>0.0</v>
      </c>
      <c r="H83" s="29">
        <v>0.0081</v>
      </c>
      <c r="K83" s="32">
        <v>44658.0</v>
      </c>
      <c r="L83" s="24">
        <v>21.55</v>
      </c>
      <c r="M83" s="25">
        <v>21.97</v>
      </c>
      <c r="N83" s="25">
        <v>23.82</v>
      </c>
      <c r="O83" s="25">
        <v>21.12</v>
      </c>
      <c r="P83" s="25">
        <v>0.0</v>
      </c>
      <c r="Q83" s="26">
        <v>-0.0249</v>
      </c>
    </row>
    <row r="84">
      <c r="B84" s="32">
        <v>44652.0</v>
      </c>
      <c r="C84" s="27">
        <v>4545.86</v>
      </c>
      <c r="D84" s="28">
        <v>4540.32</v>
      </c>
      <c r="E84" s="28">
        <v>4548.7</v>
      </c>
      <c r="F84" s="28">
        <v>4507.57</v>
      </c>
      <c r="G84" s="25">
        <v>0.0</v>
      </c>
      <c r="H84" s="29">
        <v>0.0034</v>
      </c>
      <c r="K84" s="32">
        <v>44657.0</v>
      </c>
      <c r="L84" s="30">
        <v>22.1</v>
      </c>
      <c r="M84" s="25">
        <v>21.27</v>
      </c>
      <c r="N84" s="25">
        <v>24.78</v>
      </c>
      <c r="O84" s="25">
        <v>21.24</v>
      </c>
      <c r="P84" s="25">
        <v>0.0</v>
      </c>
      <c r="Q84" s="29">
        <v>0.0509</v>
      </c>
    </row>
    <row r="85">
      <c r="B85" s="23">
        <v>44651.0</v>
      </c>
      <c r="C85" s="31">
        <v>4530.41</v>
      </c>
      <c r="D85" s="28">
        <v>4599.02</v>
      </c>
      <c r="E85" s="28">
        <v>4603.07</v>
      </c>
      <c r="F85" s="28">
        <v>4530.41</v>
      </c>
      <c r="G85" s="25">
        <v>0.0</v>
      </c>
      <c r="H85" s="26">
        <v>-0.0157</v>
      </c>
      <c r="K85" s="32">
        <v>44656.0</v>
      </c>
      <c r="L85" s="30">
        <v>21.03</v>
      </c>
      <c r="M85" s="25">
        <v>18.79</v>
      </c>
      <c r="N85" s="25">
        <v>21.57</v>
      </c>
      <c r="O85" s="25">
        <v>18.55</v>
      </c>
      <c r="P85" s="25">
        <v>0.0</v>
      </c>
      <c r="Q85" s="29">
        <v>0.1325</v>
      </c>
    </row>
    <row r="86">
      <c r="B86" s="23">
        <v>44650.0</v>
      </c>
      <c r="C86" s="31">
        <v>4602.45</v>
      </c>
      <c r="D86" s="28">
        <v>4624.2</v>
      </c>
      <c r="E86" s="28">
        <v>4627.77</v>
      </c>
      <c r="F86" s="28">
        <v>4581.32</v>
      </c>
      <c r="G86" s="25">
        <v>0.0</v>
      </c>
      <c r="H86" s="26">
        <v>-0.0063</v>
      </c>
      <c r="K86" s="32">
        <v>44655.0</v>
      </c>
      <c r="L86" s="24">
        <v>18.57</v>
      </c>
      <c r="M86" s="25">
        <v>20.75</v>
      </c>
      <c r="N86" s="25">
        <v>20.78</v>
      </c>
      <c r="O86" s="25">
        <v>18.45</v>
      </c>
      <c r="P86" s="25">
        <v>0.0</v>
      </c>
      <c r="Q86" s="26">
        <v>-0.054</v>
      </c>
    </row>
    <row r="87">
      <c r="B87" s="23">
        <v>44649.0</v>
      </c>
      <c r="C87" s="27">
        <v>4631.6</v>
      </c>
      <c r="D87" s="28">
        <v>4602.86</v>
      </c>
      <c r="E87" s="28">
        <v>4637.3</v>
      </c>
      <c r="F87" s="28">
        <v>4589.66</v>
      </c>
      <c r="G87" s="25">
        <v>0.0</v>
      </c>
      <c r="H87" s="29">
        <v>0.0123</v>
      </c>
      <c r="K87" s="32">
        <v>44652.0</v>
      </c>
      <c r="L87" s="24">
        <v>19.63</v>
      </c>
      <c r="M87" s="25">
        <v>20.62</v>
      </c>
      <c r="N87" s="25">
        <v>20.86</v>
      </c>
      <c r="O87" s="25">
        <v>19.41</v>
      </c>
      <c r="P87" s="25">
        <v>0.0</v>
      </c>
      <c r="Q87" s="26">
        <v>-0.0452</v>
      </c>
    </row>
    <row r="88">
      <c r="B88" s="23">
        <v>44648.0</v>
      </c>
      <c r="C88" s="27">
        <v>4575.52</v>
      </c>
      <c r="D88" s="28">
        <v>4541.09</v>
      </c>
      <c r="E88" s="28">
        <v>4575.65</v>
      </c>
      <c r="F88" s="28">
        <v>4517.69</v>
      </c>
      <c r="G88" s="25">
        <v>0.0</v>
      </c>
      <c r="H88" s="29">
        <v>0.0071</v>
      </c>
      <c r="K88" s="23">
        <v>44651.0</v>
      </c>
      <c r="L88" s="30">
        <v>20.56</v>
      </c>
      <c r="M88" s="25">
        <v>19.68</v>
      </c>
      <c r="N88" s="25">
        <v>21.48</v>
      </c>
      <c r="O88" s="25">
        <v>19.54</v>
      </c>
      <c r="P88" s="25">
        <v>0.0</v>
      </c>
      <c r="Q88" s="29">
        <v>0.0636</v>
      </c>
    </row>
    <row r="89">
      <c r="B89" s="23">
        <v>44645.0</v>
      </c>
      <c r="C89" s="27">
        <v>4543.04</v>
      </c>
      <c r="D89" s="28">
        <v>4522.91</v>
      </c>
      <c r="E89" s="28">
        <v>4546.03</v>
      </c>
      <c r="F89" s="28">
        <v>4501.07</v>
      </c>
      <c r="G89" s="25">
        <v>0.0</v>
      </c>
      <c r="H89" s="29">
        <v>0.0051</v>
      </c>
      <c r="K89" s="23">
        <v>44650.0</v>
      </c>
      <c r="L89" s="30">
        <v>19.33</v>
      </c>
      <c r="M89" s="25">
        <v>19.38</v>
      </c>
      <c r="N89" s="25">
        <v>20.51</v>
      </c>
      <c r="O89" s="25">
        <v>18.72</v>
      </c>
      <c r="P89" s="25">
        <v>0.0</v>
      </c>
      <c r="Q89" s="29">
        <v>0.0228</v>
      </c>
    </row>
    <row r="90">
      <c r="B90" s="23">
        <v>44644.0</v>
      </c>
      <c r="C90" s="27">
        <v>4520.16</v>
      </c>
      <c r="D90" s="28">
        <v>4469.98</v>
      </c>
      <c r="E90" s="28">
        <v>4520.58</v>
      </c>
      <c r="F90" s="28">
        <v>4465.17</v>
      </c>
      <c r="G90" s="25">
        <v>0.0</v>
      </c>
      <c r="H90" s="29">
        <v>0.0143</v>
      </c>
      <c r="K90" s="23">
        <v>44649.0</v>
      </c>
      <c r="L90" s="24">
        <v>18.9</v>
      </c>
      <c r="M90" s="25">
        <v>19.7</v>
      </c>
      <c r="N90" s="25">
        <v>19.73</v>
      </c>
      <c r="O90" s="25">
        <v>18.67</v>
      </c>
      <c r="P90" s="25">
        <v>0.0</v>
      </c>
      <c r="Q90" s="26">
        <v>-0.0372</v>
      </c>
    </row>
    <row r="91">
      <c r="B91" s="23">
        <v>44643.0</v>
      </c>
      <c r="C91" s="31">
        <v>4456.23</v>
      </c>
      <c r="D91" s="28">
        <v>4493.1</v>
      </c>
      <c r="E91" s="28">
        <v>4501.07</v>
      </c>
      <c r="F91" s="28">
        <v>4455.81</v>
      </c>
      <c r="G91" s="25">
        <v>0.0</v>
      </c>
      <c r="H91" s="26">
        <v>-0.0123</v>
      </c>
      <c r="K91" s="23">
        <v>44648.0</v>
      </c>
      <c r="L91" s="24">
        <v>19.63</v>
      </c>
      <c r="M91" s="25">
        <v>22.14</v>
      </c>
      <c r="N91" s="25">
        <v>23.33</v>
      </c>
      <c r="O91" s="25">
        <v>19.54</v>
      </c>
      <c r="P91" s="25">
        <v>0.0</v>
      </c>
      <c r="Q91" s="26">
        <v>-0.0567</v>
      </c>
    </row>
    <row r="92">
      <c r="B92" s="23">
        <v>44642.0</v>
      </c>
      <c r="C92" s="27">
        <v>4511.61</v>
      </c>
      <c r="D92" s="28">
        <v>4469.1</v>
      </c>
      <c r="E92" s="28">
        <v>4522.0</v>
      </c>
      <c r="F92" s="28">
        <v>4469.1</v>
      </c>
      <c r="G92" s="25">
        <v>0.0</v>
      </c>
      <c r="H92" s="29">
        <v>0.0113</v>
      </c>
      <c r="K92" s="23">
        <v>44645.0</v>
      </c>
      <c r="L92" s="24">
        <v>20.81</v>
      </c>
      <c r="M92" s="25">
        <v>21.87</v>
      </c>
      <c r="N92" s="25">
        <v>22.86</v>
      </c>
      <c r="O92" s="25">
        <v>20.8</v>
      </c>
      <c r="P92" s="25">
        <v>0.0</v>
      </c>
      <c r="Q92" s="26">
        <v>-0.0397</v>
      </c>
    </row>
    <row r="93">
      <c r="B93" s="23">
        <v>44641.0</v>
      </c>
      <c r="C93" s="31">
        <v>4461.18</v>
      </c>
      <c r="D93" s="28">
        <v>4462.4</v>
      </c>
      <c r="E93" s="28">
        <v>4481.75</v>
      </c>
      <c r="F93" s="28">
        <v>4424.3</v>
      </c>
      <c r="G93" s="25">
        <v>0.0</v>
      </c>
      <c r="H93" s="26">
        <v>-4.0E-4</v>
      </c>
      <c r="K93" s="23">
        <v>44644.0</v>
      </c>
      <c r="L93" s="24">
        <v>21.67</v>
      </c>
      <c r="M93" s="25">
        <v>23.61</v>
      </c>
      <c r="N93" s="25">
        <v>23.79</v>
      </c>
      <c r="O93" s="25">
        <v>21.49</v>
      </c>
      <c r="P93" s="25">
        <v>0.0</v>
      </c>
      <c r="Q93" s="26">
        <v>-0.0806</v>
      </c>
    </row>
    <row r="94">
      <c r="B94" s="23">
        <v>44638.0</v>
      </c>
      <c r="C94" s="27">
        <v>4463.09</v>
      </c>
      <c r="D94" s="28">
        <v>4407.34</v>
      </c>
      <c r="E94" s="28">
        <v>4465.4</v>
      </c>
      <c r="F94" s="28">
        <v>4390.57</v>
      </c>
      <c r="G94" s="25">
        <v>0.0</v>
      </c>
      <c r="H94" s="29">
        <v>0.0117</v>
      </c>
      <c r="K94" s="23">
        <v>44643.0</v>
      </c>
      <c r="L94" s="30">
        <v>23.57</v>
      </c>
      <c r="M94" s="25">
        <v>23.04</v>
      </c>
      <c r="N94" s="25">
        <v>24.03</v>
      </c>
      <c r="O94" s="25">
        <v>22.64</v>
      </c>
      <c r="P94" s="25">
        <v>0.0</v>
      </c>
      <c r="Q94" s="29">
        <v>0.0275</v>
      </c>
    </row>
    <row r="95">
      <c r="B95" s="23">
        <v>44637.0</v>
      </c>
      <c r="C95" s="27">
        <v>4411.67</v>
      </c>
      <c r="D95" s="28">
        <v>4345.11</v>
      </c>
      <c r="E95" s="28">
        <v>4412.67</v>
      </c>
      <c r="F95" s="28">
        <v>4335.65</v>
      </c>
      <c r="G95" s="25">
        <v>0.0</v>
      </c>
      <c r="H95" s="29">
        <v>0.0123</v>
      </c>
      <c r="K95" s="23">
        <v>44642.0</v>
      </c>
      <c r="L95" s="24">
        <v>22.94</v>
      </c>
      <c r="M95" s="25">
        <v>24.02</v>
      </c>
      <c r="N95" s="25">
        <v>24.02</v>
      </c>
      <c r="O95" s="25">
        <v>22.7</v>
      </c>
      <c r="P95" s="25">
        <v>0.0</v>
      </c>
      <c r="Q95" s="26">
        <v>-0.0251</v>
      </c>
    </row>
    <row r="96">
      <c r="B96" s="23">
        <v>44636.0</v>
      </c>
      <c r="C96" s="27">
        <v>4357.95</v>
      </c>
      <c r="D96" s="28">
        <v>4288.14</v>
      </c>
      <c r="E96" s="28">
        <v>4358.9</v>
      </c>
      <c r="F96" s="28">
        <v>4251.99</v>
      </c>
      <c r="G96" s="25">
        <v>0.0</v>
      </c>
      <c r="H96" s="29">
        <v>0.0224</v>
      </c>
      <c r="K96" s="23">
        <v>44641.0</v>
      </c>
      <c r="L96" s="24">
        <v>23.53</v>
      </c>
      <c r="M96" s="25">
        <v>25.14</v>
      </c>
      <c r="N96" s="25">
        <v>25.36</v>
      </c>
      <c r="O96" s="25">
        <v>22.99</v>
      </c>
      <c r="P96" s="25">
        <v>0.0</v>
      </c>
      <c r="Q96" s="26">
        <v>-0.0142</v>
      </c>
    </row>
    <row r="97">
      <c r="B97" s="23">
        <v>44635.0</v>
      </c>
      <c r="C97" s="27">
        <v>4262.45</v>
      </c>
      <c r="D97" s="28">
        <v>4188.82</v>
      </c>
      <c r="E97" s="28">
        <v>4271.05</v>
      </c>
      <c r="F97" s="28">
        <v>4187.9</v>
      </c>
      <c r="G97" s="25">
        <v>0.0</v>
      </c>
      <c r="H97" s="29">
        <v>0.0214</v>
      </c>
      <c r="K97" s="23">
        <v>44638.0</v>
      </c>
      <c r="L97" s="24">
        <v>23.87</v>
      </c>
      <c r="M97" s="25">
        <v>26.36</v>
      </c>
      <c r="N97" s="25">
        <v>26.82</v>
      </c>
      <c r="O97" s="25">
        <v>23.85</v>
      </c>
      <c r="P97" s="25">
        <v>0.0</v>
      </c>
      <c r="Q97" s="26">
        <v>-0.0701</v>
      </c>
    </row>
    <row r="98">
      <c r="B98" s="23">
        <v>44634.0</v>
      </c>
      <c r="C98" s="31">
        <v>4173.11</v>
      </c>
      <c r="D98" s="28">
        <v>4202.75</v>
      </c>
      <c r="E98" s="28">
        <v>4247.57</v>
      </c>
      <c r="F98" s="28">
        <v>4161.72</v>
      </c>
      <c r="G98" s="25">
        <v>0.0</v>
      </c>
      <c r="H98" s="26">
        <v>-0.0074</v>
      </c>
      <c r="K98" s="23">
        <v>44637.0</v>
      </c>
      <c r="L98" s="24">
        <v>25.67</v>
      </c>
      <c r="M98" s="25">
        <v>26.51</v>
      </c>
      <c r="N98" s="25">
        <v>27.47</v>
      </c>
      <c r="O98" s="25">
        <v>25.25</v>
      </c>
      <c r="P98" s="25">
        <v>0.0</v>
      </c>
      <c r="Q98" s="26">
        <v>-0.0375</v>
      </c>
    </row>
    <row r="99">
      <c r="B99" s="23">
        <v>44631.0</v>
      </c>
      <c r="C99" s="31">
        <v>4204.31</v>
      </c>
      <c r="D99" s="28">
        <v>4279.5</v>
      </c>
      <c r="E99" s="28">
        <v>4291.01</v>
      </c>
      <c r="F99" s="28">
        <v>4200.49</v>
      </c>
      <c r="G99" s="25">
        <v>0.0</v>
      </c>
      <c r="H99" s="26">
        <v>-0.013</v>
      </c>
      <c r="K99" s="23">
        <v>44636.0</v>
      </c>
      <c r="L99" s="24">
        <v>26.67</v>
      </c>
      <c r="M99" s="25">
        <v>29.02</v>
      </c>
      <c r="N99" s="25">
        <v>29.8</v>
      </c>
      <c r="O99" s="25">
        <v>26.29</v>
      </c>
      <c r="P99" s="25">
        <v>0.0</v>
      </c>
      <c r="Q99" s="26">
        <v>-0.1059</v>
      </c>
    </row>
    <row r="100">
      <c r="B100" s="23">
        <v>44630.0</v>
      </c>
      <c r="C100" s="31">
        <v>4259.52</v>
      </c>
      <c r="D100" s="28">
        <v>4252.55</v>
      </c>
      <c r="E100" s="28">
        <v>4268.28</v>
      </c>
      <c r="F100" s="28">
        <v>4209.8</v>
      </c>
      <c r="G100" s="25">
        <v>0.0</v>
      </c>
      <c r="H100" s="26">
        <v>-0.0043</v>
      </c>
      <c r="K100" s="23">
        <v>44635.0</v>
      </c>
      <c r="L100" s="24">
        <v>29.83</v>
      </c>
      <c r="M100" s="25">
        <v>33.13</v>
      </c>
      <c r="N100" s="25">
        <v>33.83</v>
      </c>
      <c r="O100" s="25">
        <v>29.57</v>
      </c>
      <c r="P100" s="25">
        <v>0.0</v>
      </c>
      <c r="Q100" s="26">
        <v>-0.0611</v>
      </c>
    </row>
    <row r="101">
      <c r="B101" s="32">
        <v>44629.0</v>
      </c>
      <c r="C101" s="27">
        <v>4277.88</v>
      </c>
      <c r="D101" s="28">
        <v>4223.1</v>
      </c>
      <c r="E101" s="28">
        <v>4299.4</v>
      </c>
      <c r="F101" s="28">
        <v>4223.1</v>
      </c>
      <c r="G101" s="25">
        <v>0.0</v>
      </c>
      <c r="H101" s="29">
        <v>0.0257</v>
      </c>
      <c r="K101" s="23">
        <v>44634.0</v>
      </c>
      <c r="L101" s="30">
        <v>31.77</v>
      </c>
      <c r="M101" s="25">
        <v>31.03</v>
      </c>
      <c r="N101" s="25">
        <v>33.18</v>
      </c>
      <c r="O101" s="25">
        <v>30.06</v>
      </c>
      <c r="P101" s="25">
        <v>0.0</v>
      </c>
      <c r="Q101" s="29">
        <v>0.0332</v>
      </c>
    </row>
    <row r="102">
      <c r="B102" s="32">
        <v>44628.0</v>
      </c>
      <c r="C102" s="31">
        <v>4170.62</v>
      </c>
      <c r="D102" s="28">
        <v>4202.66</v>
      </c>
      <c r="E102" s="28">
        <v>4276.94</v>
      </c>
      <c r="F102" s="28">
        <v>4157.87</v>
      </c>
      <c r="G102" s="25">
        <v>0.0</v>
      </c>
      <c r="H102" s="26">
        <v>-0.0073</v>
      </c>
      <c r="K102" s="23">
        <v>44631.0</v>
      </c>
      <c r="L102" s="30">
        <v>30.75</v>
      </c>
      <c r="M102" s="25">
        <v>30.43</v>
      </c>
      <c r="N102" s="25">
        <v>31.04</v>
      </c>
      <c r="O102" s="25">
        <v>28.84</v>
      </c>
      <c r="P102" s="25">
        <v>0.0</v>
      </c>
      <c r="Q102" s="29">
        <v>0.0172</v>
      </c>
    </row>
    <row r="103">
      <c r="B103" s="32">
        <v>44627.0</v>
      </c>
      <c r="C103" s="31">
        <v>4201.09</v>
      </c>
      <c r="D103" s="28">
        <v>4327.01</v>
      </c>
      <c r="E103" s="28">
        <v>4327.01</v>
      </c>
      <c r="F103" s="28">
        <v>4199.85</v>
      </c>
      <c r="G103" s="25">
        <v>0.0</v>
      </c>
      <c r="H103" s="26">
        <v>-0.0295</v>
      </c>
      <c r="K103" s="23">
        <v>44630.0</v>
      </c>
      <c r="L103" s="24">
        <v>30.23</v>
      </c>
      <c r="M103" s="25">
        <v>33.03</v>
      </c>
      <c r="N103" s="25">
        <v>34.03</v>
      </c>
      <c r="O103" s="25">
        <v>30.23</v>
      </c>
      <c r="P103" s="25">
        <v>0.0</v>
      </c>
      <c r="Q103" s="26">
        <v>-0.0684</v>
      </c>
    </row>
    <row r="104">
      <c r="B104" s="32">
        <v>44624.0</v>
      </c>
      <c r="C104" s="31">
        <v>4328.87</v>
      </c>
      <c r="D104" s="28">
        <v>4342.12</v>
      </c>
      <c r="E104" s="28">
        <v>4342.12</v>
      </c>
      <c r="F104" s="28">
        <v>4284.98</v>
      </c>
      <c r="G104" s="25">
        <v>0.0</v>
      </c>
      <c r="H104" s="26">
        <v>-0.0079</v>
      </c>
      <c r="K104" s="32">
        <v>44629.0</v>
      </c>
      <c r="L104" s="24">
        <v>32.45</v>
      </c>
      <c r="M104" s="25">
        <v>33.74</v>
      </c>
      <c r="N104" s="25">
        <v>34.12</v>
      </c>
      <c r="O104" s="25">
        <v>31.39</v>
      </c>
      <c r="P104" s="25">
        <v>0.0</v>
      </c>
      <c r="Q104" s="26">
        <v>-0.0763</v>
      </c>
    </row>
    <row r="105">
      <c r="B105" s="32">
        <v>44623.0</v>
      </c>
      <c r="C105" s="31">
        <v>4363.49</v>
      </c>
      <c r="D105" s="28">
        <v>4401.31</v>
      </c>
      <c r="E105" s="28">
        <v>4416.78</v>
      </c>
      <c r="F105" s="28">
        <v>4350.37</v>
      </c>
      <c r="G105" s="25">
        <v>0.0</v>
      </c>
      <c r="H105" s="26">
        <v>-0.0053</v>
      </c>
      <c r="K105" s="32">
        <v>44628.0</v>
      </c>
      <c r="L105" s="24">
        <v>35.13</v>
      </c>
      <c r="M105" s="25">
        <v>36.19</v>
      </c>
      <c r="N105" s="25">
        <v>37.52</v>
      </c>
      <c r="O105" s="25">
        <v>32.78</v>
      </c>
      <c r="P105" s="25">
        <v>0.0</v>
      </c>
      <c r="Q105" s="26">
        <v>-0.0362</v>
      </c>
    </row>
    <row r="106">
      <c r="B106" s="32">
        <v>44622.0</v>
      </c>
      <c r="C106" s="27">
        <v>4386.54</v>
      </c>
      <c r="D106" s="28">
        <v>4322.56</v>
      </c>
      <c r="E106" s="28">
        <v>4401.48</v>
      </c>
      <c r="F106" s="28">
        <v>4322.56</v>
      </c>
      <c r="G106" s="25">
        <v>0.0</v>
      </c>
      <c r="H106" s="29">
        <v>0.0186</v>
      </c>
      <c r="K106" s="32">
        <v>44627.0</v>
      </c>
      <c r="L106" s="30">
        <v>36.45</v>
      </c>
      <c r="M106" s="25">
        <v>35.88</v>
      </c>
      <c r="N106" s="25">
        <v>36.55</v>
      </c>
      <c r="O106" s="25">
        <v>32.59</v>
      </c>
      <c r="P106" s="25">
        <v>0.0</v>
      </c>
      <c r="Q106" s="29">
        <v>0.1398</v>
      </c>
    </row>
    <row r="107">
      <c r="B107" s="32">
        <v>44621.0</v>
      </c>
      <c r="C107" s="31">
        <v>4306.26</v>
      </c>
      <c r="D107" s="28">
        <v>4363.14</v>
      </c>
      <c r="E107" s="28">
        <v>4378.45</v>
      </c>
      <c r="F107" s="28">
        <v>4279.54</v>
      </c>
      <c r="G107" s="25">
        <v>0.0</v>
      </c>
      <c r="H107" s="26">
        <v>-0.0154</v>
      </c>
      <c r="K107" s="32">
        <v>44624.0</v>
      </c>
      <c r="L107" s="30">
        <v>31.98</v>
      </c>
      <c r="M107" s="25">
        <v>31.9</v>
      </c>
      <c r="N107" s="25">
        <v>34.65</v>
      </c>
      <c r="O107" s="25">
        <v>31.47</v>
      </c>
      <c r="P107" s="25">
        <v>0.0</v>
      </c>
      <c r="Q107" s="29">
        <v>0.0492</v>
      </c>
    </row>
    <row r="108">
      <c r="B108" s="23">
        <v>44620.0</v>
      </c>
      <c r="C108" s="31">
        <v>4373.79</v>
      </c>
      <c r="D108" s="28">
        <v>4354.17</v>
      </c>
      <c r="E108" s="28">
        <v>4388.84</v>
      </c>
      <c r="F108" s="28">
        <v>4315.12</v>
      </c>
      <c r="G108" s="25">
        <v>0.0</v>
      </c>
      <c r="H108" s="26">
        <v>-0.0025</v>
      </c>
      <c r="K108" s="32">
        <v>44623.0</v>
      </c>
      <c r="L108" s="24">
        <v>30.48</v>
      </c>
      <c r="M108" s="25">
        <v>30.52</v>
      </c>
      <c r="N108" s="25">
        <v>32.01</v>
      </c>
      <c r="O108" s="25">
        <v>29.31</v>
      </c>
      <c r="P108" s="25">
        <v>0.0</v>
      </c>
      <c r="Q108" s="26">
        <v>-0.0085</v>
      </c>
    </row>
    <row r="109">
      <c r="B109" s="23">
        <v>44617.0</v>
      </c>
      <c r="C109" s="27">
        <v>4384.62</v>
      </c>
      <c r="D109" s="28">
        <v>4298.38</v>
      </c>
      <c r="E109" s="28">
        <v>4385.34</v>
      </c>
      <c r="F109" s="28">
        <v>4286.83</v>
      </c>
      <c r="G109" s="25">
        <v>0.0</v>
      </c>
      <c r="H109" s="29">
        <v>0.0224</v>
      </c>
      <c r="K109" s="32">
        <v>44622.0</v>
      </c>
      <c r="L109" s="24">
        <v>30.74</v>
      </c>
      <c r="M109" s="25">
        <v>34.2</v>
      </c>
      <c r="N109" s="25">
        <v>34.41</v>
      </c>
      <c r="O109" s="25">
        <v>30.12</v>
      </c>
      <c r="P109" s="25">
        <v>0.0</v>
      </c>
      <c r="Q109" s="26">
        <v>-0.0774</v>
      </c>
    </row>
    <row r="110">
      <c r="B110" s="23">
        <v>44616.0</v>
      </c>
      <c r="C110" s="27">
        <v>4288.7</v>
      </c>
      <c r="D110" s="28">
        <v>4155.77</v>
      </c>
      <c r="E110" s="28">
        <v>4294.73</v>
      </c>
      <c r="F110" s="28">
        <v>4114.65</v>
      </c>
      <c r="G110" s="25">
        <v>0.0</v>
      </c>
      <c r="H110" s="29">
        <v>0.015</v>
      </c>
      <c r="K110" s="32">
        <v>44621.0</v>
      </c>
      <c r="L110" s="30">
        <v>33.32</v>
      </c>
      <c r="M110" s="25">
        <v>29.45</v>
      </c>
      <c r="N110" s="25">
        <v>35.19</v>
      </c>
      <c r="O110" s="25">
        <v>29.44</v>
      </c>
      <c r="P110" s="25">
        <v>0.0</v>
      </c>
      <c r="Q110" s="29">
        <v>0.1051</v>
      </c>
    </row>
    <row r="111">
      <c r="B111" s="23">
        <v>44615.0</v>
      </c>
      <c r="C111" s="31">
        <v>4225.5</v>
      </c>
      <c r="D111" s="28">
        <v>4324.93</v>
      </c>
      <c r="E111" s="28">
        <v>4341.51</v>
      </c>
      <c r="F111" s="28">
        <v>4221.51</v>
      </c>
      <c r="G111" s="25">
        <v>0.0</v>
      </c>
      <c r="H111" s="26">
        <v>-0.0184</v>
      </c>
      <c r="K111" s="23">
        <v>44620.0</v>
      </c>
      <c r="L111" s="30">
        <v>30.15</v>
      </c>
      <c r="M111" s="25">
        <v>32.44</v>
      </c>
      <c r="N111" s="25">
        <v>33.51</v>
      </c>
      <c r="O111" s="25">
        <v>28.43</v>
      </c>
      <c r="P111" s="25">
        <v>0.0</v>
      </c>
      <c r="Q111" s="29">
        <v>0.0928</v>
      </c>
    </row>
    <row r="112">
      <c r="B112" s="23">
        <v>44614.0</v>
      </c>
      <c r="C112" s="31">
        <v>4304.74</v>
      </c>
      <c r="D112" s="28">
        <v>4332.74</v>
      </c>
      <c r="E112" s="28">
        <v>4362.12</v>
      </c>
      <c r="F112" s="28">
        <v>4267.11</v>
      </c>
      <c r="G112" s="25">
        <v>0.0</v>
      </c>
      <c r="H112" s="26">
        <v>-0.0101</v>
      </c>
      <c r="K112" s="23">
        <v>44617.0</v>
      </c>
      <c r="L112" s="24">
        <v>27.59</v>
      </c>
      <c r="M112" s="25">
        <v>31.68</v>
      </c>
      <c r="N112" s="25">
        <v>32.0</v>
      </c>
      <c r="O112" s="25">
        <v>26.93</v>
      </c>
      <c r="P112" s="25">
        <v>0.0</v>
      </c>
      <c r="Q112" s="26">
        <v>-0.09</v>
      </c>
    </row>
    <row r="113">
      <c r="B113" s="23">
        <v>44610.0</v>
      </c>
      <c r="C113" s="31">
        <v>4348.87</v>
      </c>
      <c r="D113" s="28">
        <v>4384.57</v>
      </c>
      <c r="E113" s="28">
        <v>4394.6</v>
      </c>
      <c r="F113" s="28">
        <v>4327.22</v>
      </c>
      <c r="G113" s="25">
        <v>0.0</v>
      </c>
      <c r="H113" s="26">
        <v>-0.0072</v>
      </c>
      <c r="K113" s="23">
        <v>44616.0</v>
      </c>
      <c r="L113" s="24">
        <v>30.32</v>
      </c>
      <c r="M113" s="25">
        <v>37.5</v>
      </c>
      <c r="N113" s="25">
        <v>37.79</v>
      </c>
      <c r="O113" s="25">
        <v>29.45</v>
      </c>
      <c r="P113" s="25">
        <v>0.0</v>
      </c>
      <c r="Q113" s="26">
        <v>-0.0226</v>
      </c>
    </row>
    <row r="114">
      <c r="B114" s="23">
        <v>44609.0</v>
      </c>
      <c r="C114" s="31">
        <v>4380.26</v>
      </c>
      <c r="D114" s="28">
        <v>4456.06</v>
      </c>
      <c r="E114" s="28">
        <v>4456.06</v>
      </c>
      <c r="F114" s="28">
        <v>4373.81</v>
      </c>
      <c r="G114" s="25">
        <v>0.0</v>
      </c>
      <c r="H114" s="26">
        <v>-0.0212</v>
      </c>
      <c r="K114" s="23">
        <v>44615.0</v>
      </c>
      <c r="L114" s="30">
        <v>31.02</v>
      </c>
      <c r="M114" s="25">
        <v>28.04</v>
      </c>
      <c r="N114" s="25">
        <v>31.07</v>
      </c>
      <c r="O114" s="25">
        <v>27.2</v>
      </c>
      <c r="P114" s="25">
        <v>0.0</v>
      </c>
      <c r="Q114" s="29">
        <v>0.0767</v>
      </c>
    </row>
    <row r="115">
      <c r="B115" s="23">
        <v>44608.0</v>
      </c>
      <c r="C115" s="27">
        <v>4475.01</v>
      </c>
      <c r="D115" s="28">
        <v>4455.75</v>
      </c>
      <c r="E115" s="28">
        <v>4489.55</v>
      </c>
      <c r="F115" s="28">
        <v>4429.68</v>
      </c>
      <c r="G115" s="25">
        <v>0.0</v>
      </c>
      <c r="H115" s="29">
        <v>9.0E-4</v>
      </c>
      <c r="K115" s="23">
        <v>44614.0</v>
      </c>
      <c r="L115" s="30">
        <v>28.81</v>
      </c>
      <c r="M115" s="25">
        <v>31.8</v>
      </c>
      <c r="N115" s="25">
        <v>32.04</v>
      </c>
      <c r="O115" s="25">
        <v>28.4</v>
      </c>
      <c r="P115" s="25">
        <v>0.0</v>
      </c>
      <c r="Q115" s="29">
        <v>0.0382</v>
      </c>
    </row>
    <row r="116">
      <c r="B116" s="23">
        <v>44607.0</v>
      </c>
      <c r="C116" s="27">
        <v>4471.07</v>
      </c>
      <c r="D116" s="28">
        <v>4429.28</v>
      </c>
      <c r="E116" s="28">
        <v>4472.77</v>
      </c>
      <c r="F116" s="28">
        <v>4429.28</v>
      </c>
      <c r="G116" s="25">
        <v>0.0</v>
      </c>
      <c r="H116" s="29">
        <v>0.0158</v>
      </c>
      <c r="K116" s="23">
        <v>44610.0</v>
      </c>
      <c r="L116" s="24">
        <v>27.75</v>
      </c>
      <c r="M116" s="25">
        <v>26.66</v>
      </c>
      <c r="N116" s="25">
        <v>29.71</v>
      </c>
      <c r="O116" s="25">
        <v>26.38</v>
      </c>
      <c r="P116" s="25">
        <v>0.0</v>
      </c>
      <c r="Q116" s="26">
        <v>-0.0128</v>
      </c>
    </row>
    <row r="117">
      <c r="B117" s="23">
        <v>44606.0</v>
      </c>
      <c r="C117" s="31">
        <v>4401.67</v>
      </c>
      <c r="D117" s="28">
        <v>4412.61</v>
      </c>
      <c r="E117" s="28">
        <v>4426.22</v>
      </c>
      <c r="F117" s="28">
        <v>4364.84</v>
      </c>
      <c r="G117" s="25">
        <v>0.0</v>
      </c>
      <c r="H117" s="26">
        <v>-0.0038</v>
      </c>
      <c r="K117" s="23">
        <v>44609.0</v>
      </c>
      <c r="L117" s="30">
        <v>28.11</v>
      </c>
      <c r="M117" s="25">
        <v>24.83</v>
      </c>
      <c r="N117" s="25">
        <v>28.37</v>
      </c>
      <c r="O117" s="25">
        <v>24.76</v>
      </c>
      <c r="P117" s="25">
        <v>0.0</v>
      </c>
      <c r="Q117" s="29">
        <v>0.1573</v>
      </c>
    </row>
    <row r="118">
      <c r="B118" s="23">
        <v>44603.0</v>
      </c>
      <c r="C118" s="31">
        <v>4418.64</v>
      </c>
      <c r="D118" s="28">
        <v>4506.27</v>
      </c>
      <c r="E118" s="28">
        <v>4526.33</v>
      </c>
      <c r="F118" s="28">
        <v>4401.41</v>
      </c>
      <c r="G118" s="25">
        <v>0.0</v>
      </c>
      <c r="H118" s="26">
        <v>-0.019</v>
      </c>
      <c r="K118" s="23">
        <v>44608.0</v>
      </c>
      <c r="L118" s="24">
        <v>24.29</v>
      </c>
      <c r="M118" s="25">
        <v>25.19</v>
      </c>
      <c r="N118" s="25">
        <v>27.09</v>
      </c>
      <c r="O118" s="25">
        <v>23.88</v>
      </c>
      <c r="P118" s="25">
        <v>0.0</v>
      </c>
      <c r="Q118" s="26">
        <v>-0.0549</v>
      </c>
    </row>
    <row r="119">
      <c r="B119" s="23">
        <v>44602.0</v>
      </c>
      <c r="C119" s="31">
        <v>4504.06</v>
      </c>
      <c r="D119" s="28">
        <v>4553.24</v>
      </c>
      <c r="E119" s="28">
        <v>4588.92</v>
      </c>
      <c r="F119" s="28">
        <v>4484.31</v>
      </c>
      <c r="G119" s="25">
        <v>0.0</v>
      </c>
      <c r="H119" s="26">
        <v>-0.0181</v>
      </c>
      <c r="K119" s="23">
        <v>44607.0</v>
      </c>
      <c r="L119" s="24">
        <v>25.7</v>
      </c>
      <c r="M119" s="25">
        <v>28.09</v>
      </c>
      <c r="N119" s="25">
        <v>28.09</v>
      </c>
      <c r="O119" s="25">
        <v>25.33</v>
      </c>
      <c r="P119" s="25">
        <v>0.0</v>
      </c>
      <c r="Q119" s="26">
        <v>-0.0928</v>
      </c>
    </row>
    <row r="120">
      <c r="B120" s="32">
        <v>44601.0</v>
      </c>
      <c r="C120" s="27">
        <v>4587.18</v>
      </c>
      <c r="D120" s="28">
        <v>4547.0</v>
      </c>
      <c r="E120" s="28">
        <v>4590.03</v>
      </c>
      <c r="F120" s="28">
        <v>4547.0</v>
      </c>
      <c r="G120" s="25">
        <v>0.0</v>
      </c>
      <c r="H120" s="29">
        <v>0.0145</v>
      </c>
      <c r="K120" s="23">
        <v>44606.0</v>
      </c>
      <c r="L120" s="30">
        <v>28.33</v>
      </c>
      <c r="M120" s="25">
        <v>29.17</v>
      </c>
      <c r="N120" s="25">
        <v>32.04</v>
      </c>
      <c r="O120" s="25">
        <v>28.33</v>
      </c>
      <c r="P120" s="25">
        <v>0.0</v>
      </c>
      <c r="Q120" s="29">
        <v>0.0355</v>
      </c>
    </row>
    <row r="121">
      <c r="B121" s="32">
        <v>44600.0</v>
      </c>
      <c r="C121" s="27">
        <v>4521.54</v>
      </c>
      <c r="D121" s="28">
        <v>4480.02</v>
      </c>
      <c r="E121" s="28">
        <v>4531.32</v>
      </c>
      <c r="F121" s="28">
        <v>4465.4</v>
      </c>
      <c r="G121" s="25">
        <v>0.0</v>
      </c>
      <c r="H121" s="29">
        <v>0.0084</v>
      </c>
      <c r="K121" s="23">
        <v>44603.0</v>
      </c>
      <c r="L121" s="30">
        <v>27.36</v>
      </c>
      <c r="M121" s="25">
        <v>24.39</v>
      </c>
      <c r="N121" s="25">
        <v>30.99</v>
      </c>
      <c r="O121" s="25">
        <v>23.33</v>
      </c>
      <c r="P121" s="25">
        <v>0.0</v>
      </c>
      <c r="Q121" s="29">
        <v>0.1443</v>
      </c>
    </row>
    <row r="122">
      <c r="B122" s="32">
        <v>44599.0</v>
      </c>
      <c r="C122" s="31">
        <v>4483.87</v>
      </c>
      <c r="D122" s="28">
        <v>4505.75</v>
      </c>
      <c r="E122" s="28">
        <v>4521.86</v>
      </c>
      <c r="F122" s="28">
        <v>4471.47</v>
      </c>
      <c r="G122" s="25">
        <v>0.0</v>
      </c>
      <c r="H122" s="26">
        <v>-0.0037</v>
      </c>
      <c r="K122" s="23">
        <v>44602.0</v>
      </c>
      <c r="L122" s="30">
        <v>23.91</v>
      </c>
      <c r="M122" s="25">
        <v>20.37</v>
      </c>
      <c r="N122" s="25">
        <v>24.77</v>
      </c>
      <c r="O122" s="25">
        <v>20.18</v>
      </c>
      <c r="P122" s="25">
        <v>0.0</v>
      </c>
      <c r="Q122" s="29">
        <v>0.1979</v>
      </c>
    </row>
    <row r="123">
      <c r="B123" s="32">
        <v>44596.0</v>
      </c>
      <c r="C123" s="27">
        <v>4500.54</v>
      </c>
      <c r="D123" s="28">
        <v>4482.79</v>
      </c>
      <c r="E123" s="28">
        <v>4539.66</v>
      </c>
      <c r="F123" s="28">
        <v>4451.5</v>
      </c>
      <c r="G123" s="25">
        <v>0.0</v>
      </c>
      <c r="H123" s="29">
        <v>0.0052</v>
      </c>
      <c r="K123" s="32">
        <v>44601.0</v>
      </c>
      <c r="L123" s="24">
        <v>19.96</v>
      </c>
      <c r="M123" s="25">
        <v>21.27</v>
      </c>
      <c r="N123" s="25">
        <v>21.3</v>
      </c>
      <c r="O123" s="25">
        <v>19.93</v>
      </c>
      <c r="P123" s="25">
        <v>0.0</v>
      </c>
      <c r="Q123" s="26">
        <v>-0.069</v>
      </c>
    </row>
    <row r="124">
      <c r="B124" s="32">
        <v>44595.0</v>
      </c>
      <c r="C124" s="31">
        <v>4477.44</v>
      </c>
      <c r="D124" s="28">
        <v>4535.41</v>
      </c>
      <c r="E124" s="28">
        <v>4542.88</v>
      </c>
      <c r="F124" s="28">
        <v>4470.39</v>
      </c>
      <c r="G124" s="25">
        <v>0.0</v>
      </c>
      <c r="H124" s="26">
        <v>-0.0244</v>
      </c>
      <c r="K124" s="32">
        <v>44600.0</v>
      </c>
      <c r="L124" s="24">
        <v>21.44</v>
      </c>
      <c r="M124" s="25">
        <v>23.09</v>
      </c>
      <c r="N124" s="25">
        <v>23.48</v>
      </c>
      <c r="O124" s="25">
        <v>21.32</v>
      </c>
      <c r="P124" s="25">
        <v>0.0</v>
      </c>
      <c r="Q124" s="26">
        <v>-0.0621</v>
      </c>
    </row>
    <row r="125">
      <c r="B125" s="32">
        <v>44594.0</v>
      </c>
      <c r="C125" s="27">
        <v>4589.32</v>
      </c>
      <c r="D125" s="28">
        <v>4566.39</v>
      </c>
      <c r="E125" s="28">
        <v>4595.31</v>
      </c>
      <c r="F125" s="28">
        <v>4544.32</v>
      </c>
      <c r="G125" s="25">
        <v>0.0</v>
      </c>
      <c r="H125" s="29">
        <v>0.0094</v>
      </c>
      <c r="K125" s="32">
        <v>44599.0</v>
      </c>
      <c r="L125" s="24">
        <v>22.86</v>
      </c>
      <c r="M125" s="25">
        <v>24.09</v>
      </c>
      <c r="N125" s="25">
        <v>24.82</v>
      </c>
      <c r="O125" s="25">
        <v>22.02</v>
      </c>
      <c r="P125" s="25">
        <v>0.0</v>
      </c>
      <c r="Q125" s="26">
        <v>-0.0155</v>
      </c>
    </row>
    <row r="126">
      <c r="B126" s="32">
        <v>44593.0</v>
      </c>
      <c r="C126" s="27">
        <v>4546.54</v>
      </c>
      <c r="D126" s="28">
        <v>4519.57</v>
      </c>
      <c r="E126" s="28">
        <v>4550.49</v>
      </c>
      <c r="F126" s="28">
        <v>4483.53</v>
      </c>
      <c r="G126" s="25">
        <v>0.0</v>
      </c>
      <c r="H126" s="29">
        <v>0.0069</v>
      </c>
      <c r="K126" s="32">
        <v>44596.0</v>
      </c>
      <c r="L126" s="24">
        <v>23.22</v>
      </c>
      <c r="M126" s="25">
        <v>23.77</v>
      </c>
      <c r="N126" s="25">
        <v>26.26</v>
      </c>
      <c r="O126" s="25">
        <v>22.07</v>
      </c>
      <c r="P126" s="25">
        <v>0.0</v>
      </c>
      <c r="Q126" s="26">
        <v>-0.0464</v>
      </c>
    </row>
    <row r="127">
      <c r="B127" s="23">
        <v>44592.0</v>
      </c>
      <c r="C127" s="27">
        <v>4515.55</v>
      </c>
      <c r="D127" s="28">
        <v>4431.79</v>
      </c>
      <c r="E127" s="28">
        <v>4516.89</v>
      </c>
      <c r="F127" s="28">
        <v>4414.02</v>
      </c>
      <c r="G127" s="25">
        <v>0.0</v>
      </c>
      <c r="H127" s="29">
        <v>0.0189</v>
      </c>
      <c r="K127" s="32">
        <v>44595.0</v>
      </c>
      <c r="L127" s="30">
        <v>24.35</v>
      </c>
      <c r="M127" s="25">
        <v>22.63</v>
      </c>
      <c r="N127" s="25">
        <v>25.81</v>
      </c>
      <c r="O127" s="25">
        <v>22.3</v>
      </c>
      <c r="P127" s="25">
        <v>0.0</v>
      </c>
      <c r="Q127" s="29">
        <v>0.1023</v>
      </c>
    </row>
    <row r="128">
      <c r="B128" s="23">
        <v>44589.0</v>
      </c>
      <c r="C128" s="27">
        <v>4431.85</v>
      </c>
      <c r="D128" s="28">
        <v>4336.19</v>
      </c>
      <c r="E128" s="28">
        <v>4432.72</v>
      </c>
      <c r="F128" s="28">
        <v>4292.46</v>
      </c>
      <c r="G128" s="25">
        <v>0.0</v>
      </c>
      <c r="H128" s="29">
        <v>0.0243</v>
      </c>
      <c r="K128" s="32">
        <v>44594.0</v>
      </c>
      <c r="L128" s="30">
        <v>22.09</v>
      </c>
      <c r="M128" s="25">
        <v>21.56</v>
      </c>
      <c r="N128" s="25">
        <v>22.73</v>
      </c>
      <c r="O128" s="25">
        <v>20.46</v>
      </c>
      <c r="P128" s="25">
        <v>0.0</v>
      </c>
      <c r="Q128" s="29">
        <v>0.0059</v>
      </c>
    </row>
    <row r="129">
      <c r="B129" s="23">
        <v>44588.0</v>
      </c>
      <c r="C129" s="31">
        <v>4326.5</v>
      </c>
      <c r="D129" s="28">
        <v>4380.58</v>
      </c>
      <c r="E129" s="28">
        <v>4428.74</v>
      </c>
      <c r="F129" s="28">
        <v>4309.5</v>
      </c>
      <c r="G129" s="25">
        <v>0.0</v>
      </c>
      <c r="H129" s="26">
        <v>-0.0054</v>
      </c>
      <c r="K129" s="32">
        <v>44593.0</v>
      </c>
      <c r="L129" s="24">
        <v>21.96</v>
      </c>
      <c r="M129" s="25">
        <v>24.57</v>
      </c>
      <c r="N129" s="25">
        <v>25.33</v>
      </c>
      <c r="O129" s="25">
        <v>21.96</v>
      </c>
      <c r="P129" s="25">
        <v>0.0</v>
      </c>
      <c r="Q129" s="26">
        <v>-0.1156</v>
      </c>
    </row>
    <row r="130">
      <c r="B130" s="23">
        <v>44587.0</v>
      </c>
      <c r="C130" s="31">
        <v>4349.93</v>
      </c>
      <c r="D130" s="28">
        <v>4408.43</v>
      </c>
      <c r="E130" s="28">
        <v>4453.23</v>
      </c>
      <c r="F130" s="28">
        <v>4304.8</v>
      </c>
      <c r="G130" s="25">
        <v>0.0</v>
      </c>
      <c r="H130" s="26">
        <v>-0.0015</v>
      </c>
      <c r="K130" s="23">
        <v>44592.0</v>
      </c>
      <c r="L130" s="24">
        <v>24.83</v>
      </c>
      <c r="M130" s="25">
        <v>28.36</v>
      </c>
      <c r="N130" s="25">
        <v>29.41</v>
      </c>
      <c r="O130" s="25">
        <v>24.71</v>
      </c>
      <c r="P130" s="25">
        <v>0.0</v>
      </c>
      <c r="Q130" s="26">
        <v>-0.1023</v>
      </c>
    </row>
    <row r="131">
      <c r="B131" s="23">
        <v>44586.0</v>
      </c>
      <c r="C131" s="31">
        <v>4356.45</v>
      </c>
      <c r="D131" s="28">
        <v>4366.64</v>
      </c>
      <c r="E131" s="28">
        <v>4411.01</v>
      </c>
      <c r="F131" s="28">
        <v>4287.11</v>
      </c>
      <c r="G131" s="25">
        <v>0.0</v>
      </c>
      <c r="H131" s="26">
        <v>-0.0122</v>
      </c>
      <c r="K131" s="23">
        <v>44589.0</v>
      </c>
      <c r="L131" s="24">
        <v>27.66</v>
      </c>
      <c r="M131" s="25">
        <v>30.27</v>
      </c>
      <c r="N131" s="25">
        <v>32.82</v>
      </c>
      <c r="O131" s="25">
        <v>27.28</v>
      </c>
      <c r="P131" s="25">
        <v>0.0</v>
      </c>
      <c r="Q131" s="26">
        <v>-0.0928</v>
      </c>
    </row>
    <row r="132">
      <c r="B132" s="23">
        <v>44585.0</v>
      </c>
      <c r="C132" s="27">
        <v>4410.13</v>
      </c>
      <c r="D132" s="28">
        <v>4356.32</v>
      </c>
      <c r="E132" s="28">
        <v>4417.35</v>
      </c>
      <c r="F132" s="28">
        <v>4222.62</v>
      </c>
      <c r="G132" s="25">
        <v>0.0</v>
      </c>
      <c r="H132" s="29">
        <v>0.0028</v>
      </c>
      <c r="K132" s="23">
        <v>44588.0</v>
      </c>
      <c r="L132" s="24">
        <v>30.49</v>
      </c>
      <c r="M132" s="25">
        <v>32.19</v>
      </c>
      <c r="N132" s="25">
        <v>33.0</v>
      </c>
      <c r="O132" s="25">
        <v>28.42</v>
      </c>
      <c r="P132" s="25">
        <v>0.0</v>
      </c>
      <c r="Q132" s="26">
        <v>-0.046</v>
      </c>
    </row>
    <row r="133">
      <c r="B133" s="23">
        <v>44582.0</v>
      </c>
      <c r="C133" s="31">
        <v>4397.93</v>
      </c>
      <c r="D133" s="28">
        <v>4471.38</v>
      </c>
      <c r="E133" s="28">
        <v>4494.52</v>
      </c>
      <c r="F133" s="28">
        <v>4395.34</v>
      </c>
      <c r="G133" s="25">
        <v>0.0</v>
      </c>
      <c r="H133" s="26">
        <v>-0.0189</v>
      </c>
      <c r="K133" s="23">
        <v>44587.0</v>
      </c>
      <c r="L133" s="30">
        <v>31.96</v>
      </c>
      <c r="M133" s="25">
        <v>29.35</v>
      </c>
      <c r="N133" s="25">
        <v>33.04</v>
      </c>
      <c r="O133" s="25">
        <v>26.9</v>
      </c>
      <c r="P133" s="25">
        <v>0.0</v>
      </c>
      <c r="Q133" s="29">
        <v>0.0257</v>
      </c>
    </row>
    <row r="134">
      <c r="B134" s="23">
        <v>44581.0</v>
      </c>
      <c r="C134" s="31">
        <v>4482.73</v>
      </c>
      <c r="D134" s="28">
        <v>4547.35</v>
      </c>
      <c r="E134" s="28">
        <v>4602.11</v>
      </c>
      <c r="F134" s="28">
        <v>4477.95</v>
      </c>
      <c r="G134" s="25">
        <v>0.0</v>
      </c>
      <c r="H134" s="26">
        <v>-0.011</v>
      </c>
      <c r="K134" s="23">
        <v>44586.0</v>
      </c>
      <c r="L134" s="30">
        <v>31.16</v>
      </c>
      <c r="M134" s="25">
        <v>32.29</v>
      </c>
      <c r="N134" s="25">
        <v>35.85</v>
      </c>
      <c r="O134" s="25">
        <v>29.13</v>
      </c>
      <c r="P134" s="25">
        <v>0.0</v>
      </c>
      <c r="Q134" s="29">
        <v>0.0421</v>
      </c>
    </row>
    <row r="135">
      <c r="B135" s="23">
        <v>44580.0</v>
      </c>
      <c r="C135" s="31">
        <v>4532.76</v>
      </c>
      <c r="D135" s="28">
        <v>4588.03</v>
      </c>
      <c r="E135" s="28">
        <v>4611.55</v>
      </c>
      <c r="F135" s="28">
        <v>4530.2</v>
      </c>
      <c r="G135" s="25">
        <v>0.0</v>
      </c>
      <c r="H135" s="26">
        <v>-0.0097</v>
      </c>
      <c r="K135" s="23">
        <v>44585.0</v>
      </c>
      <c r="L135" s="30">
        <v>29.9</v>
      </c>
      <c r="M135" s="25">
        <v>28.2</v>
      </c>
      <c r="N135" s="25">
        <v>38.94</v>
      </c>
      <c r="O135" s="25">
        <v>28.02</v>
      </c>
      <c r="P135" s="25">
        <v>0.0</v>
      </c>
      <c r="Q135" s="29">
        <v>0.0364</v>
      </c>
    </row>
    <row r="136">
      <c r="B136" s="23">
        <v>44579.0</v>
      </c>
      <c r="C136" s="31">
        <v>4577.34</v>
      </c>
      <c r="D136" s="28">
        <v>4632.24</v>
      </c>
      <c r="E136" s="28">
        <v>4632.24</v>
      </c>
      <c r="F136" s="28">
        <v>4568.7</v>
      </c>
      <c r="G136" s="25">
        <v>0.0</v>
      </c>
      <c r="H136" s="26">
        <v>-0.0183</v>
      </c>
      <c r="K136" s="23">
        <v>44582.0</v>
      </c>
      <c r="L136" s="30">
        <v>28.85</v>
      </c>
      <c r="M136" s="25">
        <v>25.38</v>
      </c>
      <c r="N136" s="25">
        <v>29.79</v>
      </c>
      <c r="O136" s="25">
        <v>25.31</v>
      </c>
      <c r="P136" s="25">
        <v>0.0</v>
      </c>
      <c r="Q136" s="29">
        <v>0.1274</v>
      </c>
    </row>
    <row r="137">
      <c r="B137" s="23">
        <v>44575.0</v>
      </c>
      <c r="C137" s="27">
        <v>4662.85</v>
      </c>
      <c r="D137" s="28">
        <v>4637.99</v>
      </c>
      <c r="E137" s="28">
        <v>4665.13</v>
      </c>
      <c r="F137" s="28">
        <v>4614.75</v>
      </c>
      <c r="G137" s="25">
        <v>0.0</v>
      </c>
      <c r="H137" s="29">
        <v>8.0E-4</v>
      </c>
      <c r="K137" s="23">
        <v>44581.0</v>
      </c>
      <c r="L137" s="30">
        <v>25.59</v>
      </c>
      <c r="M137" s="25">
        <v>23.46</v>
      </c>
      <c r="N137" s="25">
        <v>25.89</v>
      </c>
      <c r="O137" s="25">
        <v>21.68</v>
      </c>
      <c r="P137" s="25">
        <v>0.0</v>
      </c>
      <c r="Q137" s="29">
        <v>0.073</v>
      </c>
    </row>
    <row r="138">
      <c r="B138" s="23">
        <v>44574.0</v>
      </c>
      <c r="C138" s="31">
        <v>4659.02</v>
      </c>
      <c r="D138" s="28">
        <v>4733.56</v>
      </c>
      <c r="E138" s="28">
        <v>4744.13</v>
      </c>
      <c r="F138" s="28">
        <v>4650.29</v>
      </c>
      <c r="G138" s="25">
        <v>0.0</v>
      </c>
      <c r="H138" s="26">
        <v>-0.0142</v>
      </c>
      <c r="K138" s="23">
        <v>44580.0</v>
      </c>
      <c r="L138" s="30">
        <v>23.85</v>
      </c>
      <c r="M138" s="25">
        <v>23.12</v>
      </c>
      <c r="N138" s="25">
        <v>23.99</v>
      </c>
      <c r="O138" s="25">
        <v>21.85</v>
      </c>
      <c r="P138" s="25">
        <v>0.0</v>
      </c>
      <c r="Q138" s="29">
        <v>0.0465</v>
      </c>
    </row>
    <row r="139">
      <c r="B139" s="23">
        <v>44573.0</v>
      </c>
      <c r="C139" s="27">
        <v>4726.35</v>
      </c>
      <c r="D139" s="28">
        <v>4728.59</v>
      </c>
      <c r="E139" s="28">
        <v>4748.83</v>
      </c>
      <c r="F139" s="28">
        <v>4706.71</v>
      </c>
      <c r="G139" s="25">
        <v>0.0</v>
      </c>
      <c r="H139" s="29">
        <v>0.0028</v>
      </c>
      <c r="K139" s="23">
        <v>44579.0</v>
      </c>
      <c r="L139" s="30">
        <v>22.79</v>
      </c>
      <c r="M139" s="25">
        <v>21.18</v>
      </c>
      <c r="N139" s="25">
        <v>23.2</v>
      </c>
      <c r="O139" s="25">
        <v>21.18</v>
      </c>
      <c r="P139" s="25">
        <v>0.0</v>
      </c>
      <c r="Q139" s="29">
        <v>0.1876</v>
      </c>
    </row>
    <row r="140">
      <c r="B140" s="23">
        <v>44572.0</v>
      </c>
      <c r="C140" s="27">
        <v>4713.07</v>
      </c>
      <c r="D140" s="28">
        <v>4669.14</v>
      </c>
      <c r="E140" s="28">
        <v>4714.13</v>
      </c>
      <c r="F140" s="28">
        <v>4638.27</v>
      </c>
      <c r="G140" s="25">
        <v>0.0</v>
      </c>
      <c r="H140" s="29">
        <v>0.0092</v>
      </c>
      <c r="K140" s="23">
        <v>44575.0</v>
      </c>
      <c r="L140" s="24">
        <v>19.19</v>
      </c>
      <c r="M140" s="25">
        <v>20.11</v>
      </c>
      <c r="N140" s="25">
        <v>22.07</v>
      </c>
      <c r="O140" s="25">
        <v>19.05</v>
      </c>
      <c r="P140" s="25">
        <v>0.0</v>
      </c>
      <c r="Q140" s="26">
        <v>-0.0551</v>
      </c>
    </row>
    <row r="141">
      <c r="B141" s="23">
        <v>44571.0</v>
      </c>
      <c r="C141" s="31">
        <v>4670.29</v>
      </c>
      <c r="D141" s="28">
        <v>4655.34</v>
      </c>
      <c r="E141" s="28">
        <v>4673.02</v>
      </c>
      <c r="F141" s="28">
        <v>4582.24</v>
      </c>
      <c r="G141" s="25">
        <v>0.0</v>
      </c>
      <c r="H141" s="26">
        <v>-0.0014</v>
      </c>
      <c r="K141" s="23">
        <v>44574.0</v>
      </c>
      <c r="L141" s="30">
        <v>20.31</v>
      </c>
      <c r="M141" s="25">
        <v>18.06</v>
      </c>
      <c r="N141" s="25">
        <v>20.61</v>
      </c>
      <c r="O141" s="25">
        <v>17.45</v>
      </c>
      <c r="P141" s="25">
        <v>0.0</v>
      </c>
      <c r="Q141" s="29">
        <v>0.1527</v>
      </c>
    </row>
    <row r="142">
      <c r="B142" s="32">
        <v>44568.0</v>
      </c>
      <c r="C142" s="31">
        <v>4677.02</v>
      </c>
      <c r="D142" s="28">
        <v>4697.66</v>
      </c>
      <c r="E142" s="28">
        <v>4707.95</v>
      </c>
      <c r="F142" s="28">
        <v>4662.74</v>
      </c>
      <c r="G142" s="25">
        <v>0.0</v>
      </c>
      <c r="H142" s="26">
        <v>-0.0041</v>
      </c>
      <c r="K142" s="23">
        <v>44573.0</v>
      </c>
      <c r="L142" s="24">
        <v>17.62</v>
      </c>
      <c r="M142" s="25">
        <v>18.17</v>
      </c>
      <c r="N142" s="25">
        <v>18.69</v>
      </c>
      <c r="O142" s="25">
        <v>17.36</v>
      </c>
      <c r="P142" s="25">
        <v>0.0</v>
      </c>
      <c r="Q142" s="26">
        <v>-0.0429</v>
      </c>
    </row>
    <row r="143">
      <c r="B143" s="32">
        <v>44567.0</v>
      </c>
      <c r="C143" s="31">
        <v>4696.05</v>
      </c>
      <c r="D143" s="28">
        <v>4693.39</v>
      </c>
      <c r="E143" s="28">
        <v>4725.01</v>
      </c>
      <c r="F143" s="28">
        <v>4671.26</v>
      </c>
      <c r="G143" s="25">
        <v>0.0</v>
      </c>
      <c r="H143" s="26">
        <v>-0.001</v>
      </c>
      <c r="K143" s="23">
        <v>44572.0</v>
      </c>
      <c r="L143" s="24">
        <v>18.41</v>
      </c>
      <c r="M143" s="25">
        <v>19.62</v>
      </c>
      <c r="N143" s="25">
        <v>21.0</v>
      </c>
      <c r="O143" s="25">
        <v>18.2</v>
      </c>
      <c r="P143" s="25">
        <v>0.0</v>
      </c>
      <c r="Q143" s="26">
        <v>-0.051</v>
      </c>
    </row>
    <row r="144">
      <c r="B144" s="32">
        <v>44566.0</v>
      </c>
      <c r="C144" s="31">
        <v>4700.58</v>
      </c>
      <c r="D144" s="28">
        <v>4787.99</v>
      </c>
      <c r="E144" s="28">
        <v>4797.7</v>
      </c>
      <c r="F144" s="28">
        <v>4699.44</v>
      </c>
      <c r="G144" s="25">
        <v>0.0</v>
      </c>
      <c r="H144" s="26">
        <v>-0.0194</v>
      </c>
      <c r="K144" s="23">
        <v>44571.0</v>
      </c>
      <c r="L144" s="30">
        <v>19.4</v>
      </c>
      <c r="M144" s="25">
        <v>19.58</v>
      </c>
      <c r="N144" s="25">
        <v>23.33</v>
      </c>
      <c r="O144" s="25">
        <v>19.29</v>
      </c>
      <c r="P144" s="25">
        <v>0.0</v>
      </c>
      <c r="Q144" s="29">
        <v>0.0341</v>
      </c>
    </row>
    <row r="145">
      <c r="B145" s="32">
        <v>44565.0</v>
      </c>
      <c r="C145" s="31">
        <v>4793.54</v>
      </c>
      <c r="D145" s="28">
        <v>4804.51</v>
      </c>
      <c r="E145" s="28">
        <v>4818.62</v>
      </c>
      <c r="F145" s="28">
        <v>4774.27</v>
      </c>
      <c r="G145" s="25">
        <v>0.0</v>
      </c>
      <c r="H145" s="26">
        <v>-6.0E-4</v>
      </c>
      <c r="K145" s="32">
        <v>44568.0</v>
      </c>
      <c r="L145" s="24">
        <v>18.76</v>
      </c>
      <c r="M145" s="25">
        <v>19.85</v>
      </c>
      <c r="N145" s="25">
        <v>20.8</v>
      </c>
      <c r="O145" s="25">
        <v>18.57</v>
      </c>
      <c r="P145" s="25">
        <v>0.0</v>
      </c>
      <c r="Q145" s="26">
        <v>-0.0433</v>
      </c>
    </row>
    <row r="146">
      <c r="B146" s="32">
        <v>44564.0</v>
      </c>
      <c r="C146" s="27">
        <v>4796.56</v>
      </c>
      <c r="D146" s="28">
        <v>4778.14</v>
      </c>
      <c r="E146" s="28">
        <v>4796.64</v>
      </c>
      <c r="F146" s="28">
        <v>4758.17</v>
      </c>
      <c r="G146" s="25">
        <v>0.0</v>
      </c>
      <c r="H146" s="29">
        <v>0.0064</v>
      </c>
      <c r="K146" s="32">
        <v>44567.0</v>
      </c>
      <c r="L146" s="24">
        <v>19.61</v>
      </c>
      <c r="M146" s="25">
        <v>20.29</v>
      </c>
      <c r="N146" s="25">
        <v>21.06</v>
      </c>
      <c r="O146" s="25">
        <v>19.08</v>
      </c>
      <c r="P146" s="25">
        <v>0.0</v>
      </c>
      <c r="Q146" s="26">
        <v>-0.0061</v>
      </c>
    </row>
    <row r="147">
      <c r="B147" s="23">
        <v>44561.0</v>
      </c>
      <c r="C147" s="31">
        <v>4766.18</v>
      </c>
      <c r="D147" s="28">
        <v>4775.21</v>
      </c>
      <c r="E147" s="28">
        <v>4786.83</v>
      </c>
      <c r="F147" s="28">
        <v>4765.75</v>
      </c>
      <c r="G147" s="25">
        <v>0.0</v>
      </c>
      <c r="H147" s="26">
        <v>-0.0026</v>
      </c>
      <c r="K147" s="32">
        <v>44566.0</v>
      </c>
      <c r="L147" s="30">
        <v>19.73</v>
      </c>
      <c r="M147" s="25">
        <v>17.07</v>
      </c>
      <c r="N147" s="25">
        <v>20.17</v>
      </c>
      <c r="O147" s="25">
        <v>16.58</v>
      </c>
      <c r="P147" s="25">
        <v>0.0</v>
      </c>
      <c r="Q147" s="29">
        <v>0.1668</v>
      </c>
    </row>
    <row r="148">
      <c r="B148" s="23">
        <v>44560.0</v>
      </c>
      <c r="C148" s="31">
        <v>4778.73</v>
      </c>
      <c r="D148" s="28">
        <v>4794.23</v>
      </c>
      <c r="E148" s="28">
        <v>4808.93</v>
      </c>
      <c r="F148" s="28">
        <v>4775.33</v>
      </c>
      <c r="G148" s="25">
        <v>0.0</v>
      </c>
      <c r="H148" s="26">
        <v>-0.003</v>
      </c>
      <c r="K148" s="32">
        <v>44565.0</v>
      </c>
      <c r="L148" s="30">
        <v>16.91</v>
      </c>
      <c r="M148" s="25">
        <v>16.57</v>
      </c>
      <c r="N148" s="25">
        <v>17.81</v>
      </c>
      <c r="O148" s="25">
        <v>16.34</v>
      </c>
      <c r="P148" s="25">
        <v>0.0</v>
      </c>
      <c r="Q148" s="29">
        <v>0.0187</v>
      </c>
    </row>
    <row r="149">
      <c r="B149" s="23">
        <v>44559.0</v>
      </c>
      <c r="C149" s="27">
        <v>4793.06</v>
      </c>
      <c r="D149" s="28">
        <v>4788.64</v>
      </c>
      <c r="E149" s="28">
        <v>4804.06</v>
      </c>
      <c r="F149" s="28">
        <v>4778.08</v>
      </c>
      <c r="G149" s="25">
        <v>0.0</v>
      </c>
      <c r="H149" s="29">
        <v>0.0014</v>
      </c>
      <c r="K149" s="32">
        <v>44564.0</v>
      </c>
      <c r="L149" s="24">
        <v>16.6</v>
      </c>
      <c r="M149" s="25">
        <v>17.6</v>
      </c>
      <c r="N149" s="25">
        <v>18.54</v>
      </c>
      <c r="O149" s="25">
        <v>16.56</v>
      </c>
      <c r="P149" s="25">
        <v>0.0</v>
      </c>
      <c r="Q149" s="26">
        <v>-0.036</v>
      </c>
    </row>
    <row r="150">
      <c r="B150" s="23">
        <v>44558.0</v>
      </c>
      <c r="C150" s="31">
        <v>4786.36</v>
      </c>
      <c r="D150" s="28">
        <v>4795.49</v>
      </c>
      <c r="E150" s="28">
        <v>4807.02</v>
      </c>
      <c r="F150" s="28">
        <v>4780.04</v>
      </c>
      <c r="G150" s="25">
        <v>0.0</v>
      </c>
      <c r="H150" s="26">
        <v>-0.001</v>
      </c>
      <c r="K150" s="23">
        <v>44561.0</v>
      </c>
      <c r="L150" s="24">
        <v>17.22</v>
      </c>
      <c r="M150" s="25">
        <v>17.63</v>
      </c>
      <c r="N150" s="25">
        <v>18.27</v>
      </c>
      <c r="O150" s="25">
        <v>16.99</v>
      </c>
      <c r="P150" s="25">
        <v>0.0</v>
      </c>
      <c r="Q150" s="26">
        <v>-0.0063</v>
      </c>
    </row>
    <row r="151">
      <c r="B151" s="23">
        <v>44557.0</v>
      </c>
      <c r="C151" s="27">
        <v>4791.19</v>
      </c>
      <c r="D151" s="28">
        <v>4733.99</v>
      </c>
      <c r="E151" s="28">
        <v>4791.49</v>
      </c>
      <c r="F151" s="28">
        <v>4733.99</v>
      </c>
      <c r="G151" s="25">
        <v>0.0</v>
      </c>
      <c r="H151" s="29">
        <v>0.0138</v>
      </c>
      <c r="K151" s="23">
        <v>44560.0</v>
      </c>
      <c r="L151" s="30">
        <v>17.33</v>
      </c>
      <c r="M151" s="25">
        <v>17.3</v>
      </c>
      <c r="N151" s="25">
        <v>17.79</v>
      </c>
      <c r="O151" s="25">
        <v>16.62</v>
      </c>
      <c r="P151" s="25">
        <v>0.0</v>
      </c>
      <c r="Q151" s="29">
        <v>0.0224</v>
      </c>
    </row>
    <row r="152">
      <c r="B152" s="23">
        <v>44553.0</v>
      </c>
      <c r="C152" s="27">
        <v>4725.78</v>
      </c>
      <c r="D152" s="28">
        <v>4703.96</v>
      </c>
      <c r="E152" s="28">
        <v>4740.74</v>
      </c>
      <c r="F152" s="28">
        <v>4703.96</v>
      </c>
      <c r="G152" s="25">
        <v>0.0</v>
      </c>
      <c r="H152" s="29">
        <v>0.0062</v>
      </c>
      <c r="K152" s="23">
        <v>44559.0</v>
      </c>
      <c r="L152" s="24">
        <v>16.95</v>
      </c>
      <c r="M152" s="25">
        <v>17.63</v>
      </c>
      <c r="N152" s="25">
        <v>18.0</v>
      </c>
      <c r="O152" s="25">
        <v>16.71</v>
      </c>
      <c r="P152" s="25">
        <v>0.0</v>
      </c>
      <c r="Q152" s="26">
        <v>-0.0336</v>
      </c>
    </row>
    <row r="153">
      <c r="B153" s="23">
        <v>44552.0</v>
      </c>
      <c r="C153" s="27">
        <v>4696.56</v>
      </c>
      <c r="D153" s="28">
        <v>4650.36</v>
      </c>
      <c r="E153" s="28">
        <v>4697.67</v>
      </c>
      <c r="F153" s="28">
        <v>4645.53</v>
      </c>
      <c r="G153" s="25">
        <v>0.0</v>
      </c>
      <c r="H153" s="29">
        <v>0.0102</v>
      </c>
      <c r="K153" s="23">
        <v>44558.0</v>
      </c>
      <c r="L153" s="24">
        <v>17.54</v>
      </c>
      <c r="M153" s="25">
        <v>17.78</v>
      </c>
      <c r="N153" s="25">
        <v>18.47</v>
      </c>
      <c r="O153" s="25">
        <v>17.51</v>
      </c>
      <c r="P153" s="25">
        <v>0.0</v>
      </c>
      <c r="Q153" s="26">
        <v>-0.0079</v>
      </c>
    </row>
    <row r="154">
      <c r="B154" s="23">
        <v>44551.0</v>
      </c>
      <c r="C154" s="27">
        <v>4649.23</v>
      </c>
      <c r="D154" s="28">
        <v>4594.96</v>
      </c>
      <c r="E154" s="28">
        <v>4651.14</v>
      </c>
      <c r="F154" s="28">
        <v>4583.16</v>
      </c>
      <c r="G154" s="25">
        <v>0.0</v>
      </c>
      <c r="H154" s="29">
        <v>0.0178</v>
      </c>
      <c r="K154" s="23">
        <v>44557.0</v>
      </c>
      <c r="L154" s="24">
        <v>17.68</v>
      </c>
      <c r="M154" s="25">
        <v>19.37</v>
      </c>
      <c r="N154" s="25">
        <v>19.41</v>
      </c>
      <c r="O154" s="25">
        <v>17.55</v>
      </c>
      <c r="P154" s="25">
        <v>0.0</v>
      </c>
      <c r="Q154" s="26">
        <v>-0.0156</v>
      </c>
    </row>
    <row r="155">
      <c r="B155" s="23">
        <v>44550.0</v>
      </c>
      <c r="C155" s="31">
        <v>4568.02</v>
      </c>
      <c r="D155" s="28">
        <v>4587.9</v>
      </c>
      <c r="E155" s="28">
        <v>4587.9</v>
      </c>
      <c r="F155" s="28">
        <v>4531.1</v>
      </c>
      <c r="G155" s="25">
        <v>0.0</v>
      </c>
      <c r="H155" s="26">
        <v>-0.0114</v>
      </c>
      <c r="K155" s="23">
        <v>44554.0</v>
      </c>
      <c r="L155" s="24">
        <v>17.96</v>
      </c>
      <c r="M155" s="25">
        <v>17.96</v>
      </c>
      <c r="N155" s="25">
        <v>17.96</v>
      </c>
      <c r="O155" s="25">
        <v>17.96</v>
      </c>
      <c r="P155" s="25">
        <v>0.0</v>
      </c>
      <c r="Q155" s="26">
        <v>0.0</v>
      </c>
    </row>
    <row r="156">
      <c r="B156" s="23">
        <v>44547.0</v>
      </c>
      <c r="C156" s="31">
        <v>4620.64</v>
      </c>
      <c r="D156" s="28">
        <v>4652.5</v>
      </c>
      <c r="E156" s="28">
        <v>4666.7</v>
      </c>
      <c r="F156" s="28">
        <v>4600.22</v>
      </c>
      <c r="G156" s="25">
        <v>0.0</v>
      </c>
      <c r="H156" s="26">
        <v>-0.0103</v>
      </c>
      <c r="K156" s="23">
        <v>44553.0</v>
      </c>
      <c r="L156" s="24">
        <v>17.96</v>
      </c>
      <c r="M156" s="25">
        <v>18.81</v>
      </c>
      <c r="N156" s="25">
        <v>18.93</v>
      </c>
      <c r="O156" s="25">
        <v>17.62</v>
      </c>
      <c r="P156" s="25">
        <v>0.0</v>
      </c>
      <c r="Q156" s="26">
        <v>-0.036</v>
      </c>
    </row>
    <row r="157">
      <c r="B157" s="23">
        <v>44546.0</v>
      </c>
      <c r="C157" s="31">
        <v>4668.67</v>
      </c>
      <c r="D157" s="28">
        <v>4719.13</v>
      </c>
      <c r="E157" s="28">
        <v>4731.99</v>
      </c>
      <c r="F157" s="28">
        <v>4651.89</v>
      </c>
      <c r="G157" s="25">
        <v>0.0</v>
      </c>
      <c r="H157" s="26">
        <v>-0.0087</v>
      </c>
      <c r="K157" s="23">
        <v>44552.0</v>
      </c>
      <c r="L157" s="24">
        <v>18.63</v>
      </c>
      <c r="M157" s="25">
        <v>21.04</v>
      </c>
      <c r="N157" s="25">
        <v>21.36</v>
      </c>
      <c r="O157" s="25">
        <v>18.59</v>
      </c>
      <c r="P157" s="25">
        <v>0.0</v>
      </c>
      <c r="Q157" s="26">
        <v>-0.1133</v>
      </c>
    </row>
    <row r="158">
      <c r="B158" s="23">
        <v>44545.0</v>
      </c>
      <c r="C158" s="27">
        <v>4709.84</v>
      </c>
      <c r="D158" s="28">
        <v>4636.46</v>
      </c>
      <c r="E158" s="28">
        <v>4712.6</v>
      </c>
      <c r="F158" s="28">
        <v>4611.22</v>
      </c>
      <c r="G158" s="25">
        <v>0.0</v>
      </c>
      <c r="H158" s="29">
        <v>0.0163</v>
      </c>
      <c r="K158" s="23">
        <v>44551.0</v>
      </c>
      <c r="L158" s="24">
        <v>21.01</v>
      </c>
      <c r="M158" s="25">
        <v>22.28</v>
      </c>
      <c r="N158" s="25">
        <v>22.68</v>
      </c>
      <c r="O158" s="25">
        <v>20.9</v>
      </c>
      <c r="P158" s="25">
        <v>0.0</v>
      </c>
      <c r="Q158" s="26">
        <v>-0.0813</v>
      </c>
    </row>
    <row r="159">
      <c r="B159" s="23">
        <v>44544.0</v>
      </c>
      <c r="C159" s="31">
        <v>4634.09</v>
      </c>
      <c r="D159" s="28">
        <v>4642.99</v>
      </c>
      <c r="E159" s="28">
        <v>4660.47</v>
      </c>
      <c r="F159" s="28">
        <v>4606.52</v>
      </c>
      <c r="G159" s="25">
        <v>0.0</v>
      </c>
      <c r="H159" s="26">
        <v>-0.0075</v>
      </c>
      <c r="K159" s="23">
        <v>44550.0</v>
      </c>
      <c r="L159" s="30">
        <v>22.87</v>
      </c>
      <c r="M159" s="25">
        <v>25.89</v>
      </c>
      <c r="N159" s="25">
        <v>27.39</v>
      </c>
      <c r="O159" s="25">
        <v>22.85</v>
      </c>
      <c r="P159" s="25">
        <v>0.0</v>
      </c>
      <c r="Q159" s="29">
        <v>0.0603</v>
      </c>
    </row>
    <row r="160">
      <c r="B160" s="23">
        <v>44543.0</v>
      </c>
      <c r="C160" s="31">
        <v>4669.15</v>
      </c>
      <c r="D160" s="28">
        <v>4710.3</v>
      </c>
      <c r="E160" s="28">
        <v>4710.3</v>
      </c>
      <c r="F160" s="28">
        <v>4667.6</v>
      </c>
      <c r="G160" s="25">
        <v>0.0</v>
      </c>
      <c r="H160" s="26">
        <v>-0.0091</v>
      </c>
      <c r="K160" s="23">
        <v>44547.0</v>
      </c>
      <c r="L160" s="30">
        <v>21.57</v>
      </c>
      <c r="M160" s="25">
        <v>20.7</v>
      </c>
      <c r="N160" s="25">
        <v>23.26</v>
      </c>
      <c r="O160" s="25">
        <v>20.49</v>
      </c>
      <c r="P160" s="25">
        <v>0.0</v>
      </c>
      <c r="Q160" s="29">
        <v>0.0486</v>
      </c>
    </row>
    <row r="161">
      <c r="B161" s="23">
        <v>44540.0</v>
      </c>
      <c r="C161" s="27">
        <v>4712.02</v>
      </c>
      <c r="D161" s="28">
        <v>4687.64</v>
      </c>
      <c r="E161" s="28">
        <v>4713.57</v>
      </c>
      <c r="F161" s="28">
        <v>4670.24</v>
      </c>
      <c r="G161" s="25">
        <v>0.0</v>
      </c>
      <c r="H161" s="29">
        <v>0.0095</v>
      </c>
      <c r="K161" s="23">
        <v>44546.0</v>
      </c>
      <c r="L161" s="30">
        <v>20.57</v>
      </c>
      <c r="M161" s="25">
        <v>18.56</v>
      </c>
      <c r="N161" s="25">
        <v>22.13</v>
      </c>
      <c r="O161" s="25">
        <v>18.19</v>
      </c>
      <c r="P161" s="25">
        <v>0.0</v>
      </c>
      <c r="Q161" s="29">
        <v>0.0664</v>
      </c>
    </row>
    <row r="162">
      <c r="B162" s="32">
        <v>44539.0</v>
      </c>
      <c r="C162" s="31">
        <v>4667.45</v>
      </c>
      <c r="D162" s="28">
        <v>4691.0</v>
      </c>
      <c r="E162" s="28">
        <v>4695.26</v>
      </c>
      <c r="F162" s="28">
        <v>4665.98</v>
      </c>
      <c r="G162" s="25">
        <v>0.0</v>
      </c>
      <c r="H162" s="26">
        <v>-0.0072</v>
      </c>
      <c r="K162" s="23">
        <v>44545.0</v>
      </c>
      <c r="L162" s="24">
        <v>19.29</v>
      </c>
      <c r="M162" s="25">
        <v>21.6</v>
      </c>
      <c r="N162" s="25">
        <v>23.47</v>
      </c>
      <c r="O162" s="25">
        <v>19.02</v>
      </c>
      <c r="P162" s="25">
        <v>0.0</v>
      </c>
      <c r="Q162" s="26">
        <v>-0.1188</v>
      </c>
    </row>
    <row r="163">
      <c r="B163" s="32">
        <v>44538.0</v>
      </c>
      <c r="C163" s="27">
        <v>4701.21</v>
      </c>
      <c r="D163" s="28">
        <v>4690.86</v>
      </c>
      <c r="E163" s="28">
        <v>4705.06</v>
      </c>
      <c r="F163" s="28">
        <v>4674.52</v>
      </c>
      <c r="G163" s="25">
        <v>0.0</v>
      </c>
      <c r="H163" s="29">
        <v>0.0031</v>
      </c>
      <c r="K163" s="23">
        <v>44544.0</v>
      </c>
      <c r="L163" s="30">
        <v>21.89</v>
      </c>
      <c r="M163" s="25">
        <v>19.67</v>
      </c>
      <c r="N163" s="25">
        <v>23.0</v>
      </c>
      <c r="O163" s="25">
        <v>19.67</v>
      </c>
      <c r="P163" s="25">
        <v>0.0</v>
      </c>
      <c r="Q163" s="29">
        <v>0.0778</v>
      </c>
    </row>
    <row r="164">
      <c r="B164" s="32">
        <v>44537.0</v>
      </c>
      <c r="C164" s="27">
        <v>4686.75</v>
      </c>
      <c r="D164" s="28">
        <v>4631.97</v>
      </c>
      <c r="E164" s="28">
        <v>4694.04</v>
      </c>
      <c r="F164" s="28">
        <v>4631.97</v>
      </c>
      <c r="G164" s="25">
        <v>0.0</v>
      </c>
      <c r="H164" s="29">
        <v>0.0207</v>
      </c>
      <c r="K164" s="23">
        <v>44543.0</v>
      </c>
      <c r="L164" s="30">
        <v>20.31</v>
      </c>
      <c r="M164" s="25">
        <v>19.29</v>
      </c>
      <c r="N164" s="25">
        <v>21.18</v>
      </c>
      <c r="O164" s="25">
        <v>18.96</v>
      </c>
      <c r="P164" s="25">
        <v>0.0</v>
      </c>
      <c r="Q164" s="29">
        <v>0.0867</v>
      </c>
    </row>
    <row r="165">
      <c r="B165" s="32">
        <v>44536.0</v>
      </c>
      <c r="C165" s="27">
        <v>4591.67</v>
      </c>
      <c r="D165" s="28">
        <v>4548.37</v>
      </c>
      <c r="E165" s="28">
        <v>4612.6</v>
      </c>
      <c r="F165" s="28">
        <v>4540.51</v>
      </c>
      <c r="G165" s="25">
        <v>0.0</v>
      </c>
      <c r="H165" s="29">
        <v>0.0117</v>
      </c>
      <c r="K165" s="23">
        <v>44540.0</v>
      </c>
      <c r="L165" s="24">
        <v>18.69</v>
      </c>
      <c r="M165" s="25">
        <v>21.27</v>
      </c>
      <c r="N165" s="25">
        <v>21.3</v>
      </c>
      <c r="O165" s="25">
        <v>18.69</v>
      </c>
      <c r="P165" s="25">
        <v>0.0</v>
      </c>
      <c r="Q165" s="26">
        <v>-0.1339</v>
      </c>
    </row>
    <row r="166">
      <c r="B166" s="32">
        <v>44533.0</v>
      </c>
      <c r="C166" s="31">
        <v>4538.43</v>
      </c>
      <c r="D166" s="28">
        <v>4589.49</v>
      </c>
      <c r="E166" s="28">
        <v>4608.03</v>
      </c>
      <c r="F166" s="28">
        <v>4495.12</v>
      </c>
      <c r="G166" s="25">
        <v>0.0</v>
      </c>
      <c r="H166" s="26">
        <v>-0.0084</v>
      </c>
      <c r="K166" s="32">
        <v>44539.0</v>
      </c>
      <c r="L166" s="30">
        <v>21.58</v>
      </c>
      <c r="M166" s="25">
        <v>20.31</v>
      </c>
      <c r="N166" s="25">
        <v>22.12</v>
      </c>
      <c r="O166" s="25">
        <v>19.94</v>
      </c>
      <c r="P166" s="25">
        <v>0.0</v>
      </c>
      <c r="Q166" s="29">
        <v>0.0844</v>
      </c>
    </row>
    <row r="167">
      <c r="B167" s="32">
        <v>44532.0</v>
      </c>
      <c r="C167" s="27">
        <v>4577.1</v>
      </c>
      <c r="D167" s="28">
        <v>4504.73</v>
      </c>
      <c r="E167" s="28">
        <v>4595.46</v>
      </c>
      <c r="F167" s="28">
        <v>4504.73</v>
      </c>
      <c r="G167" s="25">
        <v>0.0</v>
      </c>
      <c r="H167" s="29">
        <v>0.0142</v>
      </c>
      <c r="K167" s="32">
        <v>44538.0</v>
      </c>
      <c r="L167" s="24">
        <v>19.9</v>
      </c>
      <c r="M167" s="25">
        <v>21.74</v>
      </c>
      <c r="N167" s="25">
        <v>23.11</v>
      </c>
      <c r="O167" s="25">
        <v>19.85</v>
      </c>
      <c r="P167" s="25">
        <v>0.0</v>
      </c>
      <c r="Q167" s="26">
        <v>-0.0909</v>
      </c>
    </row>
    <row r="168">
      <c r="B168" s="32">
        <v>44531.0</v>
      </c>
      <c r="C168" s="31">
        <v>4513.04</v>
      </c>
      <c r="D168" s="28">
        <v>4602.82</v>
      </c>
      <c r="E168" s="28">
        <v>4652.94</v>
      </c>
      <c r="F168" s="28">
        <v>4510.27</v>
      </c>
      <c r="G168" s="25">
        <v>0.0</v>
      </c>
      <c r="H168" s="26">
        <v>-0.0118</v>
      </c>
      <c r="K168" s="32">
        <v>44537.0</v>
      </c>
      <c r="L168" s="24">
        <v>21.89</v>
      </c>
      <c r="M168" s="25">
        <v>24.58</v>
      </c>
      <c r="N168" s="25">
        <v>24.69</v>
      </c>
      <c r="O168" s="25">
        <v>21.58</v>
      </c>
      <c r="P168" s="25">
        <v>0.0</v>
      </c>
      <c r="Q168" s="26">
        <v>-0.1946</v>
      </c>
    </row>
    <row r="169">
      <c r="B169" s="23">
        <v>44530.0</v>
      </c>
      <c r="C169" s="31">
        <v>4567.0</v>
      </c>
      <c r="D169" s="28">
        <v>4640.25</v>
      </c>
      <c r="E169" s="28">
        <v>4646.02</v>
      </c>
      <c r="F169" s="28">
        <v>4560.0</v>
      </c>
      <c r="G169" s="25">
        <v>0.0</v>
      </c>
      <c r="H169" s="26">
        <v>-0.019</v>
      </c>
      <c r="K169" s="32">
        <v>44536.0</v>
      </c>
      <c r="L169" s="24">
        <v>27.18</v>
      </c>
      <c r="M169" s="25">
        <v>28.99</v>
      </c>
      <c r="N169" s="25">
        <v>30.82</v>
      </c>
      <c r="O169" s="25">
        <v>26.75</v>
      </c>
      <c r="P169" s="25">
        <v>0.0</v>
      </c>
      <c r="Q169" s="26">
        <v>-0.1138</v>
      </c>
    </row>
    <row r="170">
      <c r="B170" s="23">
        <v>44529.0</v>
      </c>
      <c r="C170" s="27">
        <v>4655.27</v>
      </c>
      <c r="D170" s="28">
        <v>4628.75</v>
      </c>
      <c r="E170" s="28">
        <v>4672.95</v>
      </c>
      <c r="F170" s="28">
        <v>4625.26</v>
      </c>
      <c r="G170" s="25">
        <v>0.0</v>
      </c>
      <c r="H170" s="29">
        <v>0.0132</v>
      </c>
      <c r="K170" s="32">
        <v>44533.0</v>
      </c>
      <c r="L170" s="30">
        <v>30.67</v>
      </c>
      <c r="M170" s="25">
        <v>26.95</v>
      </c>
      <c r="N170" s="25">
        <v>35.32</v>
      </c>
      <c r="O170" s="25">
        <v>25.89</v>
      </c>
      <c r="P170" s="25">
        <v>0.0</v>
      </c>
      <c r="Q170" s="29">
        <v>0.0973</v>
      </c>
    </row>
    <row r="171">
      <c r="B171" s="23">
        <v>44526.0</v>
      </c>
      <c r="C171" s="31">
        <v>4594.62</v>
      </c>
      <c r="D171" s="28">
        <v>4664.63</v>
      </c>
      <c r="E171" s="28">
        <v>4664.63</v>
      </c>
      <c r="F171" s="28">
        <v>4585.43</v>
      </c>
      <c r="G171" s="25">
        <v>0.0</v>
      </c>
      <c r="H171" s="26">
        <v>-0.0227</v>
      </c>
      <c r="K171" s="32">
        <v>44532.0</v>
      </c>
      <c r="L171" s="24">
        <v>27.95</v>
      </c>
      <c r="M171" s="25">
        <v>29.44</v>
      </c>
      <c r="N171" s="25">
        <v>30.68</v>
      </c>
      <c r="O171" s="25">
        <v>27.15</v>
      </c>
      <c r="P171" s="25">
        <v>0.0</v>
      </c>
      <c r="Q171" s="26">
        <v>-0.1019</v>
      </c>
    </row>
    <row r="172">
      <c r="B172" s="23">
        <v>44524.0</v>
      </c>
      <c r="C172" s="27">
        <v>4701.46</v>
      </c>
      <c r="D172" s="28">
        <v>4675.78</v>
      </c>
      <c r="E172" s="28">
        <v>4702.87</v>
      </c>
      <c r="F172" s="28">
        <v>4659.89</v>
      </c>
      <c r="G172" s="25">
        <v>0.0</v>
      </c>
      <c r="H172" s="29">
        <v>0.0023</v>
      </c>
      <c r="K172" s="32">
        <v>44531.0</v>
      </c>
      <c r="L172" s="30">
        <v>31.12</v>
      </c>
      <c r="M172" s="25">
        <v>24.92</v>
      </c>
      <c r="N172" s="25">
        <v>32.61</v>
      </c>
      <c r="O172" s="25">
        <v>22.38</v>
      </c>
      <c r="P172" s="25">
        <v>0.0</v>
      </c>
      <c r="Q172" s="29">
        <v>0.1445</v>
      </c>
    </row>
    <row r="173">
      <c r="B173" s="23">
        <v>44523.0</v>
      </c>
      <c r="C173" s="27">
        <v>4690.7</v>
      </c>
      <c r="D173" s="28">
        <v>4678.48</v>
      </c>
      <c r="E173" s="28">
        <v>4699.39</v>
      </c>
      <c r="F173" s="28">
        <v>4652.66</v>
      </c>
      <c r="G173" s="25">
        <v>0.0</v>
      </c>
      <c r="H173" s="29">
        <v>0.0017</v>
      </c>
      <c r="K173" s="23">
        <v>44530.0</v>
      </c>
      <c r="L173" s="30">
        <v>27.19</v>
      </c>
      <c r="M173" s="25">
        <v>26.23</v>
      </c>
      <c r="N173" s="25">
        <v>28.56</v>
      </c>
      <c r="O173" s="25">
        <v>23.71</v>
      </c>
      <c r="P173" s="25">
        <v>0.0</v>
      </c>
      <c r="Q173" s="29">
        <v>0.1842</v>
      </c>
    </row>
    <row r="174">
      <c r="B174" s="23">
        <v>44522.0</v>
      </c>
      <c r="C174" s="31">
        <v>4682.95</v>
      </c>
      <c r="D174" s="28">
        <v>4712.0</v>
      </c>
      <c r="E174" s="28">
        <v>4743.83</v>
      </c>
      <c r="F174" s="28">
        <v>4682.17</v>
      </c>
      <c r="G174" s="25">
        <v>0.0</v>
      </c>
      <c r="H174" s="26">
        <v>-0.0032</v>
      </c>
      <c r="K174" s="23">
        <v>44529.0</v>
      </c>
      <c r="L174" s="24">
        <v>22.96</v>
      </c>
      <c r="M174" s="25">
        <v>25.31</v>
      </c>
      <c r="N174" s="25">
        <v>25.69</v>
      </c>
      <c r="O174" s="25">
        <v>21.71</v>
      </c>
      <c r="P174" s="25">
        <v>0.0</v>
      </c>
      <c r="Q174" s="26">
        <v>-0.1978</v>
      </c>
    </row>
    <row r="175">
      <c r="B175" s="23">
        <v>44519.0</v>
      </c>
      <c r="C175" s="31">
        <v>4697.96</v>
      </c>
      <c r="D175" s="28">
        <v>4708.44</v>
      </c>
      <c r="E175" s="28">
        <v>4717.75</v>
      </c>
      <c r="F175" s="28">
        <v>4694.22</v>
      </c>
      <c r="G175" s="25">
        <v>0.0</v>
      </c>
      <c r="H175" s="26">
        <v>-0.0018</v>
      </c>
      <c r="K175" s="23">
        <v>44526.0</v>
      </c>
      <c r="L175" s="30">
        <v>28.62</v>
      </c>
      <c r="M175" s="25">
        <v>26.62</v>
      </c>
      <c r="N175" s="25">
        <v>28.99</v>
      </c>
      <c r="O175" s="25">
        <v>23.88</v>
      </c>
      <c r="P175" s="25">
        <v>0.0</v>
      </c>
      <c r="Q175" s="29">
        <v>0.5404</v>
      </c>
    </row>
    <row r="176">
      <c r="B176" s="23">
        <v>44518.0</v>
      </c>
      <c r="C176" s="27">
        <v>4706.64</v>
      </c>
      <c r="D176" s="28">
        <v>4700.72</v>
      </c>
      <c r="E176" s="28">
        <v>4708.75</v>
      </c>
      <c r="F176" s="28">
        <v>4672.78</v>
      </c>
      <c r="G176" s="25">
        <v>0.0</v>
      </c>
      <c r="H176" s="29">
        <v>0.0038</v>
      </c>
      <c r="K176" s="23">
        <v>44525.0</v>
      </c>
      <c r="L176" s="24">
        <v>18.58</v>
      </c>
      <c r="M176" s="25">
        <v>18.58</v>
      </c>
      <c r="N176" s="25">
        <v>18.58</v>
      </c>
      <c r="O176" s="25">
        <v>18.58</v>
      </c>
      <c r="P176" s="25">
        <v>0.0</v>
      </c>
      <c r="Q176" s="26">
        <v>0.0</v>
      </c>
    </row>
    <row r="177">
      <c r="B177" s="23">
        <v>44517.0</v>
      </c>
      <c r="C177" s="31">
        <v>4688.67</v>
      </c>
      <c r="D177" s="28">
        <v>4701.5</v>
      </c>
      <c r="E177" s="28">
        <v>4701.5</v>
      </c>
      <c r="F177" s="28">
        <v>4684.41</v>
      </c>
      <c r="G177" s="25">
        <v>0.0</v>
      </c>
      <c r="H177" s="26">
        <v>-0.0026</v>
      </c>
      <c r="K177" s="23">
        <v>44524.0</v>
      </c>
      <c r="L177" s="24">
        <v>18.58</v>
      </c>
      <c r="M177" s="25">
        <v>19.17</v>
      </c>
      <c r="N177" s="25">
        <v>20.96</v>
      </c>
      <c r="O177" s="25">
        <v>18.52</v>
      </c>
      <c r="P177" s="25">
        <v>0.0</v>
      </c>
      <c r="Q177" s="26">
        <v>-0.0413</v>
      </c>
    </row>
    <row r="178">
      <c r="B178" s="23">
        <v>44516.0</v>
      </c>
      <c r="C178" s="27">
        <v>4700.9</v>
      </c>
      <c r="D178" s="28">
        <v>4679.42</v>
      </c>
      <c r="E178" s="28">
        <v>4714.95</v>
      </c>
      <c r="F178" s="28">
        <v>4679.42</v>
      </c>
      <c r="G178" s="25">
        <v>0.0</v>
      </c>
      <c r="H178" s="29">
        <v>0.0039</v>
      </c>
      <c r="K178" s="23">
        <v>44523.0</v>
      </c>
      <c r="L178" s="30">
        <v>19.38</v>
      </c>
      <c r="M178" s="25">
        <v>20.24</v>
      </c>
      <c r="N178" s="25">
        <v>20.91</v>
      </c>
      <c r="O178" s="25">
        <v>19.03</v>
      </c>
      <c r="P178" s="25">
        <v>0.0</v>
      </c>
      <c r="Q178" s="29">
        <v>0.011</v>
      </c>
    </row>
    <row r="179">
      <c r="B179" s="23">
        <v>44515.0</v>
      </c>
      <c r="C179" s="31">
        <v>4682.81</v>
      </c>
      <c r="D179" s="28">
        <v>4689.3</v>
      </c>
      <c r="E179" s="28">
        <v>4697.42</v>
      </c>
      <c r="F179" s="28">
        <v>4672.86</v>
      </c>
      <c r="G179" s="25">
        <v>0.0</v>
      </c>
      <c r="H179" s="26">
        <v>0.0</v>
      </c>
      <c r="K179" s="23">
        <v>44522.0</v>
      </c>
      <c r="L179" s="30">
        <v>19.17</v>
      </c>
      <c r="M179" s="25">
        <v>18.2</v>
      </c>
      <c r="N179" s="25">
        <v>19.59</v>
      </c>
      <c r="O179" s="25">
        <v>17.35</v>
      </c>
      <c r="P179" s="25">
        <v>0.0</v>
      </c>
      <c r="Q179" s="29">
        <v>0.0704</v>
      </c>
    </row>
    <row r="180">
      <c r="B180" s="23">
        <v>44512.0</v>
      </c>
      <c r="C180" s="27">
        <v>4682.85</v>
      </c>
      <c r="D180" s="28">
        <v>4655.24</v>
      </c>
      <c r="E180" s="28">
        <v>4688.47</v>
      </c>
      <c r="F180" s="28">
        <v>4650.77</v>
      </c>
      <c r="G180" s="25">
        <v>0.0</v>
      </c>
      <c r="H180" s="29">
        <v>0.0072</v>
      </c>
      <c r="K180" s="23">
        <v>44519.0</v>
      </c>
      <c r="L180" s="30">
        <v>17.91</v>
      </c>
      <c r="M180" s="25">
        <v>17.36</v>
      </c>
      <c r="N180" s="25">
        <v>19.01</v>
      </c>
      <c r="O180" s="25">
        <v>17.23</v>
      </c>
      <c r="P180" s="25">
        <v>0.0</v>
      </c>
      <c r="Q180" s="29">
        <v>0.0182</v>
      </c>
    </row>
    <row r="181">
      <c r="B181" s="23">
        <v>44511.0</v>
      </c>
      <c r="C181" s="27">
        <v>4649.27</v>
      </c>
      <c r="D181" s="28">
        <v>4659.39</v>
      </c>
      <c r="E181" s="28">
        <v>4664.55</v>
      </c>
      <c r="F181" s="28">
        <v>4648.31</v>
      </c>
      <c r="G181" s="25">
        <v>0.0</v>
      </c>
      <c r="H181" s="29">
        <v>6.0E-4</v>
      </c>
      <c r="K181" s="23">
        <v>44518.0</v>
      </c>
      <c r="L181" s="30">
        <v>17.59</v>
      </c>
      <c r="M181" s="25">
        <v>16.81</v>
      </c>
      <c r="N181" s="25">
        <v>18.15</v>
      </c>
      <c r="O181" s="25">
        <v>16.38</v>
      </c>
      <c r="P181" s="25">
        <v>0.0</v>
      </c>
      <c r="Q181" s="29">
        <v>0.0281</v>
      </c>
    </row>
    <row r="182">
      <c r="B182" s="23">
        <v>44510.0</v>
      </c>
      <c r="C182" s="31">
        <v>4646.71</v>
      </c>
      <c r="D182" s="28">
        <v>4670.26</v>
      </c>
      <c r="E182" s="28">
        <v>4684.85</v>
      </c>
      <c r="F182" s="28">
        <v>4630.86</v>
      </c>
      <c r="G182" s="25">
        <v>0.0</v>
      </c>
      <c r="H182" s="26">
        <v>-0.0082</v>
      </c>
      <c r="K182" s="23">
        <v>44517.0</v>
      </c>
      <c r="L182" s="30">
        <v>17.11</v>
      </c>
      <c r="M182" s="25">
        <v>16.36</v>
      </c>
      <c r="N182" s="25">
        <v>17.19</v>
      </c>
      <c r="O182" s="25">
        <v>16.28</v>
      </c>
      <c r="P182" s="25">
        <v>0.0</v>
      </c>
      <c r="Q182" s="29">
        <v>0.0452</v>
      </c>
    </row>
    <row r="183">
      <c r="B183" s="32">
        <v>44509.0</v>
      </c>
      <c r="C183" s="31">
        <v>4685.25</v>
      </c>
      <c r="D183" s="28">
        <v>4707.25</v>
      </c>
      <c r="E183" s="28">
        <v>4708.53</v>
      </c>
      <c r="F183" s="28">
        <v>4670.87</v>
      </c>
      <c r="G183" s="25">
        <v>0.0</v>
      </c>
      <c r="H183" s="26">
        <v>-0.0035</v>
      </c>
      <c r="K183" s="23">
        <v>44516.0</v>
      </c>
      <c r="L183" s="24">
        <v>16.37</v>
      </c>
      <c r="M183" s="25">
        <v>16.86</v>
      </c>
      <c r="N183" s="25">
        <v>17.08</v>
      </c>
      <c r="O183" s="25">
        <v>16.03</v>
      </c>
      <c r="P183" s="25">
        <v>0.0</v>
      </c>
      <c r="Q183" s="26">
        <v>-0.0073</v>
      </c>
    </row>
    <row r="184">
      <c r="B184" s="32">
        <v>44508.0</v>
      </c>
      <c r="C184" s="27">
        <v>4701.7</v>
      </c>
      <c r="D184" s="28">
        <v>4701.48</v>
      </c>
      <c r="E184" s="28">
        <v>4714.92</v>
      </c>
      <c r="F184" s="28">
        <v>4694.39</v>
      </c>
      <c r="G184" s="25">
        <v>0.0</v>
      </c>
      <c r="H184" s="29">
        <v>9.0E-4</v>
      </c>
      <c r="K184" s="23">
        <v>44515.0</v>
      </c>
      <c r="L184" s="30">
        <v>16.49</v>
      </c>
      <c r="M184" s="25">
        <v>17.03</v>
      </c>
      <c r="N184" s="25">
        <v>17.46</v>
      </c>
      <c r="O184" s="25">
        <v>16.49</v>
      </c>
      <c r="P184" s="25">
        <v>0.0</v>
      </c>
      <c r="Q184" s="29">
        <v>0.0123</v>
      </c>
    </row>
    <row r="185">
      <c r="B185" s="32">
        <v>44505.0</v>
      </c>
      <c r="C185" s="27">
        <v>4697.53</v>
      </c>
      <c r="D185" s="28">
        <v>4699.26</v>
      </c>
      <c r="E185" s="28">
        <v>4718.5</v>
      </c>
      <c r="F185" s="28">
        <v>4681.32</v>
      </c>
      <c r="G185" s="25">
        <v>0.0</v>
      </c>
      <c r="H185" s="29">
        <v>0.0037</v>
      </c>
      <c r="K185" s="23">
        <v>44512.0</v>
      </c>
      <c r="L185" s="24">
        <v>16.29</v>
      </c>
      <c r="M185" s="25">
        <v>17.49</v>
      </c>
      <c r="N185" s="25">
        <v>17.69</v>
      </c>
      <c r="O185" s="25">
        <v>16.15</v>
      </c>
      <c r="P185" s="25">
        <v>0.0</v>
      </c>
      <c r="Q185" s="26">
        <v>-0.0776</v>
      </c>
    </row>
    <row r="186">
      <c r="B186" s="32">
        <v>44504.0</v>
      </c>
      <c r="C186" s="27">
        <v>4680.06</v>
      </c>
      <c r="D186" s="28">
        <v>4662.93</v>
      </c>
      <c r="E186" s="28">
        <v>4683.0</v>
      </c>
      <c r="F186" s="28">
        <v>4662.59</v>
      </c>
      <c r="G186" s="25">
        <v>0.0</v>
      </c>
      <c r="H186" s="29">
        <v>0.0042</v>
      </c>
      <c r="K186" s="23">
        <v>44511.0</v>
      </c>
      <c r="L186" s="24">
        <v>17.66</v>
      </c>
      <c r="M186" s="25">
        <v>18.34</v>
      </c>
      <c r="N186" s="25">
        <v>18.39</v>
      </c>
      <c r="O186" s="25">
        <v>17.27</v>
      </c>
      <c r="P186" s="25">
        <v>0.0</v>
      </c>
      <c r="Q186" s="26">
        <v>-0.0571</v>
      </c>
    </row>
    <row r="187">
      <c r="B187" s="32">
        <v>44503.0</v>
      </c>
      <c r="C187" s="27">
        <v>4660.57</v>
      </c>
      <c r="D187" s="28">
        <v>4630.65</v>
      </c>
      <c r="E187" s="28">
        <v>4663.46</v>
      </c>
      <c r="F187" s="28">
        <v>4621.19</v>
      </c>
      <c r="G187" s="25">
        <v>0.0</v>
      </c>
      <c r="H187" s="29">
        <v>0.0065</v>
      </c>
      <c r="K187" s="23">
        <v>44510.0</v>
      </c>
      <c r="L187" s="30">
        <v>18.73</v>
      </c>
      <c r="M187" s="25">
        <v>17.74</v>
      </c>
      <c r="N187" s="25">
        <v>19.9</v>
      </c>
      <c r="O187" s="25">
        <v>17.22</v>
      </c>
      <c r="P187" s="25">
        <v>0.0</v>
      </c>
      <c r="Q187" s="29">
        <v>0.0534</v>
      </c>
    </row>
    <row r="188">
      <c r="B188" s="32">
        <v>44502.0</v>
      </c>
      <c r="C188" s="27">
        <v>4630.65</v>
      </c>
      <c r="D188" s="28">
        <v>4613.34</v>
      </c>
      <c r="E188" s="28">
        <v>4635.15</v>
      </c>
      <c r="F188" s="28">
        <v>4613.34</v>
      </c>
      <c r="G188" s="25">
        <v>0.0</v>
      </c>
      <c r="H188" s="29">
        <v>0.0037</v>
      </c>
      <c r="K188" s="32">
        <v>44509.0</v>
      </c>
      <c r="L188" s="30">
        <v>17.78</v>
      </c>
      <c r="M188" s="25">
        <v>17.43</v>
      </c>
      <c r="N188" s="25">
        <v>18.57</v>
      </c>
      <c r="O188" s="25">
        <v>17.21</v>
      </c>
      <c r="P188" s="25">
        <v>0.0</v>
      </c>
      <c r="Q188" s="29">
        <v>0.0325</v>
      </c>
    </row>
    <row r="189">
      <c r="B189" s="32">
        <v>44501.0</v>
      </c>
      <c r="C189" s="27">
        <v>4613.67</v>
      </c>
      <c r="D189" s="28">
        <v>4610.62</v>
      </c>
      <c r="E189" s="28">
        <v>4620.34</v>
      </c>
      <c r="F189" s="28">
        <v>4595.06</v>
      </c>
      <c r="G189" s="25">
        <v>0.0</v>
      </c>
      <c r="H189" s="29">
        <v>0.0018</v>
      </c>
      <c r="K189" s="32">
        <v>44508.0</v>
      </c>
      <c r="L189" s="30">
        <v>17.22</v>
      </c>
      <c r="M189" s="25">
        <v>17.23</v>
      </c>
      <c r="N189" s="25">
        <v>17.69</v>
      </c>
      <c r="O189" s="25">
        <v>16.44</v>
      </c>
      <c r="P189" s="25">
        <v>0.0</v>
      </c>
      <c r="Q189" s="29">
        <v>0.0449</v>
      </c>
    </row>
    <row r="190">
      <c r="B190" s="23">
        <v>44498.0</v>
      </c>
      <c r="C190" s="27">
        <v>4605.38</v>
      </c>
      <c r="D190" s="28">
        <v>4572.87</v>
      </c>
      <c r="E190" s="28">
        <v>4608.08</v>
      </c>
      <c r="F190" s="28">
        <v>4567.59</v>
      </c>
      <c r="G190" s="25">
        <v>0.0</v>
      </c>
      <c r="H190" s="29">
        <v>0.0019</v>
      </c>
      <c r="K190" s="32">
        <v>44505.0</v>
      </c>
      <c r="L190" s="30">
        <v>16.48</v>
      </c>
      <c r="M190" s="25">
        <v>15.59</v>
      </c>
      <c r="N190" s="25">
        <v>17.02</v>
      </c>
      <c r="O190" s="25">
        <v>14.95</v>
      </c>
      <c r="P190" s="25">
        <v>0.0</v>
      </c>
      <c r="Q190" s="29">
        <v>0.0674</v>
      </c>
    </row>
    <row r="191">
      <c r="B191" s="23">
        <v>44497.0</v>
      </c>
      <c r="C191" s="27">
        <v>4596.42</v>
      </c>
      <c r="D191" s="28">
        <v>4562.84</v>
      </c>
      <c r="E191" s="28">
        <v>4597.55</v>
      </c>
      <c r="F191" s="28">
        <v>4562.84</v>
      </c>
      <c r="G191" s="25">
        <v>0.0</v>
      </c>
      <c r="H191" s="29">
        <v>0.0098</v>
      </c>
      <c r="K191" s="32">
        <v>44504.0</v>
      </c>
      <c r="L191" s="30">
        <v>15.44</v>
      </c>
      <c r="M191" s="25">
        <v>15.06</v>
      </c>
      <c r="N191" s="25">
        <v>16.14</v>
      </c>
      <c r="O191" s="25">
        <v>14.73</v>
      </c>
      <c r="P191" s="25">
        <v>0.0</v>
      </c>
      <c r="Q191" s="29">
        <v>0.0225</v>
      </c>
    </row>
    <row r="192">
      <c r="B192" s="23">
        <v>44496.0</v>
      </c>
      <c r="C192" s="31">
        <v>4551.68</v>
      </c>
      <c r="D192" s="28">
        <v>4580.22</v>
      </c>
      <c r="E192" s="28">
        <v>4584.57</v>
      </c>
      <c r="F192" s="28">
        <v>4551.66</v>
      </c>
      <c r="G192" s="25">
        <v>0.0</v>
      </c>
      <c r="H192" s="26">
        <v>-0.0051</v>
      </c>
      <c r="K192" s="32">
        <v>44503.0</v>
      </c>
      <c r="L192" s="24">
        <v>15.1</v>
      </c>
      <c r="M192" s="25">
        <v>16.11</v>
      </c>
      <c r="N192" s="25">
        <v>16.39</v>
      </c>
      <c r="O192" s="25">
        <v>14.9</v>
      </c>
      <c r="P192" s="25">
        <v>0.0</v>
      </c>
      <c r="Q192" s="26">
        <v>-0.058</v>
      </c>
    </row>
    <row r="193">
      <c r="B193" s="23">
        <v>44495.0</v>
      </c>
      <c r="C193" s="27">
        <v>4574.79</v>
      </c>
      <c r="D193" s="28">
        <v>4578.69</v>
      </c>
      <c r="E193" s="28">
        <v>4598.53</v>
      </c>
      <c r="F193" s="28">
        <v>4569.17</v>
      </c>
      <c r="G193" s="25">
        <v>0.0</v>
      </c>
      <c r="H193" s="29">
        <v>0.0018</v>
      </c>
      <c r="K193" s="32">
        <v>44502.0</v>
      </c>
      <c r="L193" s="24">
        <v>16.03</v>
      </c>
      <c r="M193" s="25">
        <v>16.54</v>
      </c>
      <c r="N193" s="25">
        <v>16.65</v>
      </c>
      <c r="O193" s="25">
        <v>15.89</v>
      </c>
      <c r="P193" s="25">
        <v>0.0</v>
      </c>
      <c r="Q193" s="26">
        <v>-0.0232</v>
      </c>
    </row>
    <row r="194">
      <c r="B194" s="23">
        <v>44494.0</v>
      </c>
      <c r="C194" s="27">
        <v>4566.48</v>
      </c>
      <c r="D194" s="28">
        <v>4553.69</v>
      </c>
      <c r="E194" s="28">
        <v>4572.62</v>
      </c>
      <c r="F194" s="28">
        <v>4537.36</v>
      </c>
      <c r="G194" s="25">
        <v>0.0</v>
      </c>
      <c r="H194" s="29">
        <v>0.0047</v>
      </c>
      <c r="K194" s="32">
        <v>44501.0</v>
      </c>
      <c r="L194" s="30">
        <v>16.41</v>
      </c>
      <c r="M194" s="25">
        <v>16.85</v>
      </c>
      <c r="N194" s="25">
        <v>17.7</v>
      </c>
      <c r="O194" s="25">
        <v>16.32</v>
      </c>
      <c r="P194" s="25">
        <v>0.0</v>
      </c>
      <c r="Q194" s="29">
        <v>0.0092</v>
      </c>
    </row>
    <row r="195">
      <c r="B195" s="23">
        <v>44491.0</v>
      </c>
      <c r="C195" s="31">
        <v>4544.9</v>
      </c>
      <c r="D195" s="28">
        <v>4546.12</v>
      </c>
      <c r="E195" s="28">
        <v>4559.67</v>
      </c>
      <c r="F195" s="28">
        <v>4524.0</v>
      </c>
      <c r="G195" s="25">
        <v>0.0</v>
      </c>
      <c r="H195" s="26">
        <v>-0.0011</v>
      </c>
      <c r="K195" s="23">
        <v>44498.0</v>
      </c>
      <c r="L195" s="24">
        <v>16.26</v>
      </c>
      <c r="M195" s="25">
        <v>17.4</v>
      </c>
      <c r="N195" s="25">
        <v>18.06</v>
      </c>
      <c r="O195" s="25">
        <v>16.13</v>
      </c>
      <c r="P195" s="25">
        <v>0.0</v>
      </c>
      <c r="Q195" s="26">
        <v>-0.0163</v>
      </c>
    </row>
    <row r="196">
      <c r="B196" s="23">
        <v>44490.0</v>
      </c>
      <c r="C196" s="27">
        <v>4549.78</v>
      </c>
      <c r="D196" s="28">
        <v>4532.24</v>
      </c>
      <c r="E196" s="28">
        <v>4551.44</v>
      </c>
      <c r="F196" s="28">
        <v>4526.89</v>
      </c>
      <c r="G196" s="25">
        <v>0.0</v>
      </c>
      <c r="H196" s="29">
        <v>0.003</v>
      </c>
      <c r="K196" s="23">
        <v>44497.0</v>
      </c>
      <c r="L196" s="24">
        <v>16.53</v>
      </c>
      <c r="M196" s="25">
        <v>17.06</v>
      </c>
      <c r="N196" s="25">
        <v>17.16</v>
      </c>
      <c r="O196" s="25">
        <v>16.23</v>
      </c>
      <c r="P196" s="25">
        <v>0.0</v>
      </c>
      <c r="Q196" s="26">
        <v>-0.0265</v>
      </c>
    </row>
    <row r="197">
      <c r="B197" s="23">
        <v>44489.0</v>
      </c>
      <c r="C197" s="27">
        <v>4536.19</v>
      </c>
      <c r="D197" s="28">
        <v>4524.42</v>
      </c>
      <c r="E197" s="28">
        <v>4540.87</v>
      </c>
      <c r="F197" s="28">
        <v>4524.4</v>
      </c>
      <c r="G197" s="25">
        <v>0.0</v>
      </c>
      <c r="H197" s="29">
        <v>0.0037</v>
      </c>
      <c r="K197" s="23">
        <v>44496.0</v>
      </c>
      <c r="L197" s="30">
        <v>16.98</v>
      </c>
      <c r="M197" s="25">
        <v>15.79</v>
      </c>
      <c r="N197" s="25">
        <v>17.29</v>
      </c>
      <c r="O197" s="25">
        <v>15.54</v>
      </c>
      <c r="P197" s="25">
        <v>0.0</v>
      </c>
      <c r="Q197" s="29">
        <v>0.0626</v>
      </c>
    </row>
    <row r="198">
      <c r="B198" s="23">
        <v>44488.0</v>
      </c>
      <c r="C198" s="27">
        <v>4519.63</v>
      </c>
      <c r="D198" s="28">
        <v>4497.34</v>
      </c>
      <c r="E198" s="28">
        <v>4520.4</v>
      </c>
      <c r="F198" s="28">
        <v>4496.41</v>
      </c>
      <c r="G198" s="25">
        <v>0.0</v>
      </c>
      <c r="H198" s="29">
        <v>0.0074</v>
      </c>
      <c r="K198" s="23">
        <v>44495.0</v>
      </c>
      <c r="L198" s="30">
        <v>15.98</v>
      </c>
      <c r="M198" s="25">
        <v>15.02</v>
      </c>
      <c r="N198" s="25">
        <v>16.71</v>
      </c>
      <c r="O198" s="25">
        <v>14.9</v>
      </c>
      <c r="P198" s="25">
        <v>0.0</v>
      </c>
      <c r="Q198" s="29">
        <v>0.0486</v>
      </c>
    </row>
    <row r="199">
      <c r="B199" s="23">
        <v>44487.0</v>
      </c>
      <c r="C199" s="27">
        <v>4486.48</v>
      </c>
      <c r="D199" s="28">
        <v>4463.72</v>
      </c>
      <c r="E199" s="28">
        <v>4488.75</v>
      </c>
      <c r="F199" s="28">
        <v>4447.47</v>
      </c>
      <c r="G199" s="25">
        <v>0.0</v>
      </c>
      <c r="H199" s="29">
        <v>0.0034</v>
      </c>
      <c r="K199" s="23">
        <v>44494.0</v>
      </c>
      <c r="L199" s="24">
        <v>15.24</v>
      </c>
      <c r="M199" s="25">
        <v>16.14</v>
      </c>
      <c r="N199" s="25">
        <v>16.33</v>
      </c>
      <c r="O199" s="25">
        <v>15.1</v>
      </c>
      <c r="P199" s="25">
        <v>0.0</v>
      </c>
      <c r="Q199" s="26">
        <v>-0.0123</v>
      </c>
    </row>
    <row r="200">
      <c r="B200" s="23">
        <v>44484.0</v>
      </c>
      <c r="C200" s="27">
        <v>4471.37</v>
      </c>
      <c r="D200" s="28">
        <v>4447.69</v>
      </c>
      <c r="E200" s="28">
        <v>4475.82</v>
      </c>
      <c r="F200" s="28">
        <v>4447.69</v>
      </c>
      <c r="G200" s="25">
        <v>0.0</v>
      </c>
      <c r="H200" s="29">
        <v>0.0075</v>
      </c>
      <c r="K200" s="23">
        <v>44491.0</v>
      </c>
      <c r="L200" s="30">
        <v>15.43</v>
      </c>
      <c r="M200" s="25">
        <v>15.35</v>
      </c>
      <c r="N200" s="25">
        <v>16.39</v>
      </c>
      <c r="O200" s="25">
        <v>14.84</v>
      </c>
      <c r="P200" s="25">
        <v>0.0</v>
      </c>
      <c r="Q200" s="29">
        <v>0.028</v>
      </c>
    </row>
    <row r="201">
      <c r="B201" s="23">
        <v>44483.0</v>
      </c>
      <c r="C201" s="27">
        <v>4438.23</v>
      </c>
      <c r="D201" s="28">
        <v>4386.75</v>
      </c>
      <c r="E201" s="28">
        <v>4439.73</v>
      </c>
      <c r="F201" s="28">
        <v>4386.75</v>
      </c>
      <c r="G201" s="25">
        <v>0.0</v>
      </c>
      <c r="H201" s="29">
        <v>0.0171</v>
      </c>
      <c r="K201" s="23">
        <v>44490.0</v>
      </c>
      <c r="L201" s="24">
        <v>15.01</v>
      </c>
      <c r="M201" s="25">
        <v>16.06</v>
      </c>
      <c r="N201" s="25">
        <v>16.11</v>
      </c>
      <c r="O201" s="25">
        <v>14.92</v>
      </c>
      <c r="P201" s="25">
        <v>0.0</v>
      </c>
      <c r="Q201" s="26">
        <v>-0.031</v>
      </c>
    </row>
    <row r="202">
      <c r="B202" s="23">
        <v>44482.0</v>
      </c>
      <c r="C202" s="27">
        <v>4363.8</v>
      </c>
      <c r="D202" s="28">
        <v>4358.01</v>
      </c>
      <c r="E202" s="28">
        <v>4372.87</v>
      </c>
      <c r="F202" s="28">
        <v>4329.92</v>
      </c>
      <c r="G202" s="25">
        <v>0.0</v>
      </c>
      <c r="H202" s="29">
        <v>0.003</v>
      </c>
      <c r="K202" s="23">
        <v>44489.0</v>
      </c>
      <c r="L202" s="24">
        <v>15.49</v>
      </c>
      <c r="M202" s="25">
        <v>15.82</v>
      </c>
      <c r="N202" s="25">
        <v>15.89</v>
      </c>
      <c r="O202" s="25">
        <v>15.29</v>
      </c>
      <c r="P202" s="25">
        <v>0.0</v>
      </c>
      <c r="Q202" s="26">
        <v>-0.0134</v>
      </c>
    </row>
    <row r="203">
      <c r="B203" s="23">
        <v>44481.0</v>
      </c>
      <c r="C203" s="31">
        <v>4350.64</v>
      </c>
      <c r="D203" s="28">
        <v>4368.31</v>
      </c>
      <c r="E203" s="28">
        <v>4374.89</v>
      </c>
      <c r="F203" s="28">
        <v>4342.09</v>
      </c>
      <c r="G203" s="25">
        <v>0.0</v>
      </c>
      <c r="H203" s="26">
        <v>-0.0024</v>
      </c>
      <c r="K203" s="23">
        <v>44488.0</v>
      </c>
      <c r="L203" s="24">
        <v>15.7</v>
      </c>
      <c r="M203" s="25">
        <v>16.09</v>
      </c>
      <c r="N203" s="25">
        <v>16.31</v>
      </c>
      <c r="O203" s="25">
        <v>15.57</v>
      </c>
      <c r="P203" s="25">
        <v>0.0</v>
      </c>
      <c r="Q203" s="26">
        <v>-0.0374</v>
      </c>
    </row>
    <row r="204">
      <c r="B204" s="23">
        <v>44480.0</v>
      </c>
      <c r="C204" s="31">
        <v>4361.19</v>
      </c>
      <c r="D204" s="28">
        <v>4385.44</v>
      </c>
      <c r="E204" s="28">
        <v>4415.88</v>
      </c>
      <c r="F204" s="28">
        <v>4360.59</v>
      </c>
      <c r="G204" s="25">
        <v>0.0</v>
      </c>
      <c r="H204" s="26">
        <v>-0.0069</v>
      </c>
      <c r="K204" s="23">
        <v>44487.0</v>
      </c>
      <c r="L204" s="30">
        <v>16.31</v>
      </c>
      <c r="M204" s="25">
        <v>17.29</v>
      </c>
      <c r="N204" s="25">
        <v>17.93</v>
      </c>
      <c r="O204" s="25">
        <v>16.27</v>
      </c>
      <c r="P204" s="25">
        <v>0.0</v>
      </c>
      <c r="Q204" s="29">
        <v>6.0E-4</v>
      </c>
    </row>
    <row r="205">
      <c r="B205" s="32">
        <v>44477.0</v>
      </c>
      <c r="C205" s="31">
        <v>4391.36</v>
      </c>
      <c r="D205" s="28">
        <v>4406.51</v>
      </c>
      <c r="E205" s="28">
        <v>4412.02</v>
      </c>
      <c r="F205" s="28">
        <v>4386.22</v>
      </c>
      <c r="G205" s="25">
        <v>0.0</v>
      </c>
      <c r="H205" s="26">
        <v>-0.0019</v>
      </c>
      <c r="K205" s="23">
        <v>44484.0</v>
      </c>
      <c r="L205" s="24">
        <v>16.3</v>
      </c>
      <c r="M205" s="25">
        <v>16.64</v>
      </c>
      <c r="N205" s="25">
        <v>16.85</v>
      </c>
      <c r="O205" s="25">
        <v>15.72</v>
      </c>
      <c r="P205" s="25">
        <v>0.0</v>
      </c>
      <c r="Q205" s="26">
        <v>-0.0332</v>
      </c>
    </row>
    <row r="206">
      <c r="B206" s="32">
        <v>44476.0</v>
      </c>
      <c r="C206" s="27">
        <v>4399.76</v>
      </c>
      <c r="D206" s="28">
        <v>4383.73</v>
      </c>
      <c r="E206" s="28">
        <v>4429.97</v>
      </c>
      <c r="F206" s="28">
        <v>4383.73</v>
      </c>
      <c r="G206" s="25">
        <v>0.0</v>
      </c>
      <c r="H206" s="29">
        <v>0.0083</v>
      </c>
      <c r="K206" s="23">
        <v>44483.0</v>
      </c>
      <c r="L206" s="24">
        <v>16.86</v>
      </c>
      <c r="M206" s="25">
        <v>18.01</v>
      </c>
      <c r="N206" s="25">
        <v>18.08</v>
      </c>
      <c r="O206" s="25">
        <v>16.8</v>
      </c>
      <c r="P206" s="25">
        <v>0.0</v>
      </c>
      <c r="Q206" s="26">
        <v>-0.0955</v>
      </c>
    </row>
    <row r="207">
      <c r="B207" s="32">
        <v>44475.0</v>
      </c>
      <c r="C207" s="27">
        <v>4363.55</v>
      </c>
      <c r="D207" s="28">
        <v>4319.57</v>
      </c>
      <c r="E207" s="28">
        <v>4365.57</v>
      </c>
      <c r="F207" s="28">
        <v>4290.49</v>
      </c>
      <c r="G207" s="25">
        <v>0.0</v>
      </c>
      <c r="H207" s="29">
        <v>0.0041</v>
      </c>
      <c r="K207" s="23">
        <v>44482.0</v>
      </c>
      <c r="L207" s="24">
        <v>18.64</v>
      </c>
      <c r="M207" s="25">
        <v>20.14</v>
      </c>
      <c r="N207" s="25">
        <v>20.23</v>
      </c>
      <c r="O207" s="25">
        <v>18.44</v>
      </c>
      <c r="P207" s="25">
        <v>0.0</v>
      </c>
      <c r="Q207" s="26">
        <v>-0.061</v>
      </c>
    </row>
    <row r="208">
      <c r="B208" s="32">
        <v>44474.0</v>
      </c>
      <c r="C208" s="27">
        <v>4345.72</v>
      </c>
      <c r="D208" s="28">
        <v>4309.87</v>
      </c>
      <c r="E208" s="28">
        <v>4369.23</v>
      </c>
      <c r="F208" s="28">
        <v>4309.87</v>
      </c>
      <c r="G208" s="25">
        <v>0.0</v>
      </c>
      <c r="H208" s="29">
        <v>0.0105</v>
      </c>
      <c r="K208" s="23">
        <v>44481.0</v>
      </c>
      <c r="L208" s="24">
        <v>19.85</v>
      </c>
      <c r="M208" s="25">
        <v>20.62</v>
      </c>
      <c r="N208" s="25">
        <v>20.81</v>
      </c>
      <c r="O208" s="25">
        <v>18.97</v>
      </c>
      <c r="P208" s="25">
        <v>0.0</v>
      </c>
      <c r="Q208" s="26">
        <v>-0.0075</v>
      </c>
    </row>
    <row r="209">
      <c r="B209" s="32">
        <v>44473.0</v>
      </c>
      <c r="C209" s="31">
        <v>4300.46</v>
      </c>
      <c r="D209" s="28">
        <v>4348.84</v>
      </c>
      <c r="E209" s="28">
        <v>4355.51</v>
      </c>
      <c r="F209" s="28">
        <v>4278.94</v>
      </c>
      <c r="G209" s="25">
        <v>0.0</v>
      </c>
      <c r="H209" s="26">
        <v>-0.013</v>
      </c>
      <c r="K209" s="23">
        <v>44480.0</v>
      </c>
      <c r="L209" s="30">
        <v>20.0</v>
      </c>
      <c r="M209" s="25">
        <v>19.93</v>
      </c>
      <c r="N209" s="25">
        <v>20.45</v>
      </c>
      <c r="O209" s="25">
        <v>18.11</v>
      </c>
      <c r="P209" s="25">
        <v>0.0</v>
      </c>
      <c r="Q209" s="29">
        <v>0.0655</v>
      </c>
    </row>
    <row r="210">
      <c r="B210" s="32">
        <v>44470.0</v>
      </c>
      <c r="C210" s="27">
        <v>4357.05</v>
      </c>
      <c r="D210" s="28">
        <v>4317.16</v>
      </c>
      <c r="E210" s="28">
        <v>4375.19</v>
      </c>
      <c r="F210" s="28">
        <v>4288.52</v>
      </c>
      <c r="G210" s="25">
        <v>0.0</v>
      </c>
      <c r="H210" s="29">
        <v>0.0115</v>
      </c>
      <c r="K210" s="32">
        <v>44477.0</v>
      </c>
      <c r="L210" s="24">
        <v>18.77</v>
      </c>
      <c r="M210" s="25">
        <v>19.46</v>
      </c>
      <c r="N210" s="25">
        <v>19.94</v>
      </c>
      <c r="O210" s="25">
        <v>18.2</v>
      </c>
      <c r="P210" s="25">
        <v>0.0</v>
      </c>
      <c r="Q210" s="26">
        <v>-0.0394</v>
      </c>
    </row>
    <row r="211">
      <c r="B211" s="23">
        <v>44469.0</v>
      </c>
      <c r="C211" s="31">
        <v>4307.54</v>
      </c>
      <c r="D211" s="28">
        <v>4370.67</v>
      </c>
      <c r="E211" s="28">
        <v>4382.55</v>
      </c>
      <c r="F211" s="28">
        <v>4306.24</v>
      </c>
      <c r="G211" s="25">
        <v>0.0</v>
      </c>
      <c r="H211" s="26">
        <v>-0.0119</v>
      </c>
      <c r="K211" s="32">
        <v>44476.0</v>
      </c>
      <c r="L211" s="24">
        <v>19.54</v>
      </c>
      <c r="M211" s="25">
        <v>20.54</v>
      </c>
      <c r="N211" s="25">
        <v>20.76</v>
      </c>
      <c r="O211" s="25">
        <v>19.07</v>
      </c>
      <c r="P211" s="25">
        <v>0.0</v>
      </c>
      <c r="Q211" s="26">
        <v>-0.0695</v>
      </c>
    </row>
    <row r="212">
      <c r="B212" s="23">
        <v>44468.0</v>
      </c>
      <c r="C212" s="27">
        <v>4359.46</v>
      </c>
      <c r="D212" s="28">
        <v>4362.41</v>
      </c>
      <c r="E212" s="28">
        <v>4385.57</v>
      </c>
      <c r="F212" s="28">
        <v>4355.08</v>
      </c>
      <c r="G212" s="25">
        <v>0.0</v>
      </c>
      <c r="H212" s="29">
        <v>0.0016</v>
      </c>
      <c r="K212" s="32">
        <v>44475.0</v>
      </c>
      <c r="L212" s="24">
        <v>21.0</v>
      </c>
      <c r="M212" s="25">
        <v>22.95</v>
      </c>
      <c r="N212" s="25">
        <v>24.4</v>
      </c>
      <c r="O212" s="25">
        <v>20.99</v>
      </c>
      <c r="P212" s="25">
        <v>0.0</v>
      </c>
      <c r="Q212" s="26">
        <v>-0.0141</v>
      </c>
    </row>
    <row r="213">
      <c r="B213" s="23">
        <v>44467.0</v>
      </c>
      <c r="C213" s="31">
        <v>4352.63</v>
      </c>
      <c r="D213" s="28">
        <v>4419.54</v>
      </c>
      <c r="E213" s="28">
        <v>4419.54</v>
      </c>
      <c r="F213" s="28">
        <v>4346.33</v>
      </c>
      <c r="G213" s="25">
        <v>0.0</v>
      </c>
      <c r="H213" s="26">
        <v>-0.0204</v>
      </c>
      <c r="K213" s="32">
        <v>44474.0</v>
      </c>
      <c r="L213" s="24">
        <v>21.3</v>
      </c>
      <c r="M213" s="25">
        <v>22.92</v>
      </c>
      <c r="N213" s="25">
        <v>23.17</v>
      </c>
      <c r="O213" s="25">
        <v>20.62</v>
      </c>
      <c r="P213" s="25">
        <v>0.0</v>
      </c>
      <c r="Q213" s="26">
        <v>-0.0723</v>
      </c>
    </row>
    <row r="214">
      <c r="B214" s="23">
        <v>44466.0</v>
      </c>
      <c r="C214" s="31">
        <v>4443.11</v>
      </c>
      <c r="D214" s="28">
        <v>4442.12</v>
      </c>
      <c r="E214" s="28">
        <v>4457.3</v>
      </c>
      <c r="F214" s="28">
        <v>4436.19</v>
      </c>
      <c r="G214" s="25">
        <v>0.0</v>
      </c>
      <c r="H214" s="26">
        <v>-0.0028</v>
      </c>
      <c r="K214" s="32">
        <v>44473.0</v>
      </c>
      <c r="L214" s="30">
        <v>22.96</v>
      </c>
      <c r="M214" s="25">
        <v>22.9</v>
      </c>
      <c r="N214" s="25">
        <v>24.58</v>
      </c>
      <c r="O214" s="25">
        <v>21.88</v>
      </c>
      <c r="P214" s="25">
        <v>0.0</v>
      </c>
      <c r="Q214" s="29">
        <v>0.0856</v>
      </c>
    </row>
    <row r="215">
      <c r="B215" s="23">
        <v>44463.0</v>
      </c>
      <c r="C215" s="27">
        <v>4455.48</v>
      </c>
      <c r="D215" s="28">
        <v>4438.04</v>
      </c>
      <c r="E215" s="28">
        <v>4463.12</v>
      </c>
      <c r="F215" s="28">
        <v>4430.27</v>
      </c>
      <c r="G215" s="25">
        <v>0.0</v>
      </c>
      <c r="H215" s="29">
        <v>0.0015</v>
      </c>
      <c r="K215" s="32">
        <v>44470.0</v>
      </c>
      <c r="L215" s="24">
        <v>21.15</v>
      </c>
      <c r="M215" s="25">
        <v>24.78</v>
      </c>
      <c r="N215" s="25">
        <v>24.89</v>
      </c>
      <c r="O215" s="25">
        <v>20.64</v>
      </c>
      <c r="P215" s="25">
        <v>0.0</v>
      </c>
      <c r="Q215" s="26">
        <v>-0.086</v>
      </c>
    </row>
    <row r="216">
      <c r="B216" s="23">
        <v>44462.0</v>
      </c>
      <c r="C216" s="27">
        <v>4448.98</v>
      </c>
      <c r="D216" s="28">
        <v>4406.75</v>
      </c>
      <c r="E216" s="28">
        <v>4465.4</v>
      </c>
      <c r="F216" s="28">
        <v>4406.75</v>
      </c>
      <c r="G216" s="25">
        <v>0.0</v>
      </c>
      <c r="H216" s="29">
        <v>0.0121</v>
      </c>
      <c r="K216" s="23">
        <v>44469.0</v>
      </c>
      <c r="L216" s="30">
        <v>23.14</v>
      </c>
      <c r="M216" s="25">
        <v>21.48</v>
      </c>
      <c r="N216" s="25">
        <v>24.71</v>
      </c>
      <c r="O216" s="25">
        <v>20.6</v>
      </c>
      <c r="P216" s="25">
        <v>0.0</v>
      </c>
      <c r="Q216" s="29">
        <v>0.0257</v>
      </c>
    </row>
    <row r="217">
      <c r="B217" s="23">
        <v>44461.0</v>
      </c>
      <c r="C217" s="27">
        <v>4395.64</v>
      </c>
      <c r="D217" s="28">
        <v>4367.43</v>
      </c>
      <c r="E217" s="28">
        <v>4416.75</v>
      </c>
      <c r="F217" s="28">
        <v>4367.43</v>
      </c>
      <c r="G217" s="25">
        <v>0.0</v>
      </c>
      <c r="H217" s="29">
        <v>0.0095</v>
      </c>
      <c r="K217" s="23">
        <v>44468.0</v>
      </c>
      <c r="L217" s="24">
        <v>22.56</v>
      </c>
      <c r="M217" s="25">
        <v>22.07</v>
      </c>
      <c r="N217" s="25">
        <v>23.79</v>
      </c>
      <c r="O217" s="25">
        <v>21.45</v>
      </c>
      <c r="P217" s="25">
        <v>0.0</v>
      </c>
      <c r="Q217" s="26">
        <v>-0.0297</v>
      </c>
    </row>
    <row r="218">
      <c r="B218" s="23">
        <v>44460.0</v>
      </c>
      <c r="C218" s="31">
        <v>4354.18</v>
      </c>
      <c r="D218" s="28">
        <v>4374.45</v>
      </c>
      <c r="E218" s="28">
        <v>4394.87</v>
      </c>
      <c r="F218" s="28">
        <v>4347.96</v>
      </c>
      <c r="G218" s="25">
        <v>0.0</v>
      </c>
      <c r="H218" s="26">
        <v>-8.0E-4</v>
      </c>
      <c r="K218" s="23">
        <v>44467.0</v>
      </c>
      <c r="L218" s="30">
        <v>23.25</v>
      </c>
      <c r="M218" s="25">
        <v>19.74</v>
      </c>
      <c r="N218" s="25">
        <v>24.82</v>
      </c>
      <c r="O218" s="25">
        <v>19.71</v>
      </c>
      <c r="P218" s="25">
        <v>0.0</v>
      </c>
      <c r="Q218" s="29">
        <v>0.2393</v>
      </c>
    </row>
    <row r="219">
      <c r="B219" s="23">
        <v>44459.0</v>
      </c>
      <c r="C219" s="31">
        <v>4357.73</v>
      </c>
      <c r="D219" s="28">
        <v>4402.95</v>
      </c>
      <c r="E219" s="28">
        <v>4402.95</v>
      </c>
      <c r="F219" s="28">
        <v>4305.91</v>
      </c>
      <c r="G219" s="25">
        <v>0.0</v>
      </c>
      <c r="H219" s="26">
        <v>-0.017</v>
      </c>
      <c r="K219" s="23">
        <v>44466.0</v>
      </c>
      <c r="L219" s="30">
        <v>18.76</v>
      </c>
      <c r="M219" s="25">
        <v>17.78</v>
      </c>
      <c r="N219" s="25">
        <v>19.32</v>
      </c>
      <c r="O219" s="25">
        <v>17.74</v>
      </c>
      <c r="P219" s="25">
        <v>0.0</v>
      </c>
      <c r="Q219" s="29">
        <v>0.0569</v>
      </c>
    </row>
    <row r="220">
      <c r="B220" s="23">
        <v>44456.0</v>
      </c>
      <c r="C220" s="31">
        <v>4432.99</v>
      </c>
      <c r="D220" s="28">
        <v>4469.74</v>
      </c>
      <c r="E220" s="28">
        <v>4471.52</v>
      </c>
      <c r="F220" s="28">
        <v>4427.76</v>
      </c>
      <c r="G220" s="25">
        <v>0.0</v>
      </c>
      <c r="H220" s="26">
        <v>-0.0091</v>
      </c>
      <c r="K220" s="23">
        <v>44463.0</v>
      </c>
      <c r="L220" s="24">
        <v>17.75</v>
      </c>
      <c r="M220" s="25">
        <v>19.33</v>
      </c>
      <c r="N220" s="25">
        <v>20.41</v>
      </c>
      <c r="O220" s="25">
        <v>17.63</v>
      </c>
      <c r="P220" s="25">
        <v>0.0</v>
      </c>
      <c r="Q220" s="26">
        <v>-0.0472</v>
      </c>
    </row>
    <row r="221">
      <c r="B221" s="23">
        <v>44455.0</v>
      </c>
      <c r="C221" s="31">
        <v>4473.76</v>
      </c>
      <c r="D221" s="28">
        <v>4477.09</v>
      </c>
      <c r="E221" s="28">
        <v>4485.87</v>
      </c>
      <c r="F221" s="28">
        <v>4443.8</v>
      </c>
      <c r="G221" s="25">
        <v>0.0</v>
      </c>
      <c r="H221" s="26">
        <v>-0.0015</v>
      </c>
      <c r="K221" s="23">
        <v>44462.0</v>
      </c>
      <c r="L221" s="24">
        <v>18.63</v>
      </c>
      <c r="M221" s="25">
        <v>19.91</v>
      </c>
      <c r="N221" s="25">
        <v>20.21</v>
      </c>
      <c r="O221" s="25">
        <v>18.42</v>
      </c>
      <c r="P221" s="25">
        <v>0.0</v>
      </c>
      <c r="Q221" s="26">
        <v>-0.1073</v>
      </c>
    </row>
    <row r="222">
      <c r="B222" s="23">
        <v>44454.0</v>
      </c>
      <c r="C222" s="27">
        <v>4480.7</v>
      </c>
      <c r="D222" s="28">
        <v>4447.49</v>
      </c>
      <c r="E222" s="28">
        <v>4486.87</v>
      </c>
      <c r="F222" s="28">
        <v>4438.37</v>
      </c>
      <c r="G222" s="25">
        <v>0.0</v>
      </c>
      <c r="H222" s="29">
        <v>0.0085</v>
      </c>
      <c r="K222" s="23">
        <v>44461.0</v>
      </c>
      <c r="L222" s="24">
        <v>20.87</v>
      </c>
      <c r="M222" s="25">
        <v>22.72</v>
      </c>
      <c r="N222" s="25">
        <v>23.4</v>
      </c>
      <c r="O222" s="25">
        <v>20.75</v>
      </c>
      <c r="P222" s="25">
        <v>0.0</v>
      </c>
      <c r="Q222" s="26">
        <v>-0.1433</v>
      </c>
    </row>
    <row r="223">
      <c r="B223" s="23">
        <v>44453.0</v>
      </c>
      <c r="C223" s="31">
        <v>4443.05</v>
      </c>
      <c r="D223" s="28">
        <v>4479.33</v>
      </c>
      <c r="E223" s="28">
        <v>4485.68</v>
      </c>
      <c r="F223" s="28">
        <v>4435.46</v>
      </c>
      <c r="G223" s="25">
        <v>0.0</v>
      </c>
      <c r="H223" s="26">
        <v>-0.0057</v>
      </c>
      <c r="K223" s="23">
        <v>44460.0</v>
      </c>
      <c r="L223" s="24">
        <v>24.36</v>
      </c>
      <c r="M223" s="25">
        <v>23.41</v>
      </c>
      <c r="N223" s="25">
        <v>25.6</v>
      </c>
      <c r="O223" s="25">
        <v>21.71</v>
      </c>
      <c r="P223" s="25">
        <v>0.0</v>
      </c>
      <c r="Q223" s="26">
        <v>-0.0525</v>
      </c>
    </row>
    <row r="224">
      <c r="B224" s="23">
        <v>44452.0</v>
      </c>
      <c r="C224" s="27">
        <v>4468.73</v>
      </c>
      <c r="D224" s="28">
        <v>4474.81</v>
      </c>
      <c r="E224" s="28">
        <v>4492.99</v>
      </c>
      <c r="F224" s="28">
        <v>4445.7</v>
      </c>
      <c r="G224" s="25">
        <v>0.0</v>
      </c>
      <c r="H224" s="29">
        <v>0.0023</v>
      </c>
      <c r="K224" s="23">
        <v>44459.0</v>
      </c>
      <c r="L224" s="30">
        <v>25.71</v>
      </c>
      <c r="M224" s="25">
        <v>24.25</v>
      </c>
      <c r="N224" s="25">
        <v>28.79</v>
      </c>
      <c r="O224" s="25">
        <v>23.9</v>
      </c>
      <c r="P224" s="25">
        <v>0.0</v>
      </c>
      <c r="Q224" s="29">
        <v>0.2355</v>
      </c>
    </row>
    <row r="225">
      <c r="B225" s="23">
        <v>44449.0</v>
      </c>
      <c r="C225" s="31">
        <v>4458.58</v>
      </c>
      <c r="D225" s="28">
        <v>4506.92</v>
      </c>
      <c r="E225" s="28">
        <v>4520.47</v>
      </c>
      <c r="F225" s="28">
        <v>4457.66</v>
      </c>
      <c r="G225" s="25">
        <v>0.0</v>
      </c>
      <c r="H225" s="26">
        <v>-0.0077</v>
      </c>
      <c r="K225" s="23">
        <v>44456.0</v>
      </c>
      <c r="L225" s="30">
        <v>20.81</v>
      </c>
      <c r="M225" s="25">
        <v>18.37</v>
      </c>
      <c r="N225" s="25">
        <v>21.51</v>
      </c>
      <c r="O225" s="25">
        <v>18.35</v>
      </c>
      <c r="P225" s="25">
        <v>0.0</v>
      </c>
      <c r="Q225" s="29">
        <v>0.1134</v>
      </c>
    </row>
    <row r="226">
      <c r="B226" s="32">
        <v>44448.0</v>
      </c>
      <c r="C226" s="31">
        <v>4493.28</v>
      </c>
      <c r="D226" s="28">
        <v>4513.02</v>
      </c>
      <c r="E226" s="28">
        <v>4529.9</v>
      </c>
      <c r="F226" s="28">
        <v>4492.07</v>
      </c>
      <c r="G226" s="25">
        <v>0.0</v>
      </c>
      <c r="H226" s="26">
        <v>-0.0046</v>
      </c>
      <c r="K226" s="23">
        <v>44455.0</v>
      </c>
      <c r="L226" s="30">
        <v>18.69</v>
      </c>
      <c r="M226" s="25">
        <v>18.41</v>
      </c>
      <c r="N226" s="25">
        <v>19.76</v>
      </c>
      <c r="O226" s="25">
        <v>17.65</v>
      </c>
      <c r="P226" s="25">
        <v>0.0</v>
      </c>
      <c r="Q226" s="29">
        <v>0.0281</v>
      </c>
    </row>
    <row r="227">
      <c r="B227" s="32">
        <v>44447.0</v>
      </c>
      <c r="C227" s="31">
        <v>4514.07</v>
      </c>
      <c r="D227" s="28">
        <v>4518.09</v>
      </c>
      <c r="E227" s="28">
        <v>4521.79</v>
      </c>
      <c r="F227" s="28">
        <v>4493.95</v>
      </c>
      <c r="G227" s="25">
        <v>0.0</v>
      </c>
      <c r="H227" s="26">
        <v>-0.0013</v>
      </c>
      <c r="K227" s="23">
        <v>44454.0</v>
      </c>
      <c r="L227" s="24">
        <v>18.18</v>
      </c>
      <c r="M227" s="25">
        <v>19.3</v>
      </c>
      <c r="N227" s="25">
        <v>20.27</v>
      </c>
      <c r="O227" s="25">
        <v>18.01</v>
      </c>
      <c r="P227" s="25">
        <v>0.0</v>
      </c>
      <c r="Q227" s="26">
        <v>-0.0658</v>
      </c>
    </row>
    <row r="228">
      <c r="B228" s="32">
        <v>44446.0</v>
      </c>
      <c r="C228" s="31">
        <v>4520.03</v>
      </c>
      <c r="D228" s="28">
        <v>4535.38</v>
      </c>
      <c r="E228" s="28">
        <v>4535.38</v>
      </c>
      <c r="F228" s="28">
        <v>4513.0</v>
      </c>
      <c r="G228" s="25">
        <v>0.0</v>
      </c>
      <c r="H228" s="26">
        <v>-0.0034</v>
      </c>
      <c r="K228" s="23">
        <v>44453.0</v>
      </c>
      <c r="L228" s="30">
        <v>19.46</v>
      </c>
      <c r="M228" s="25">
        <v>19.58</v>
      </c>
      <c r="N228" s="25">
        <v>20.47</v>
      </c>
      <c r="O228" s="25">
        <v>18.39</v>
      </c>
      <c r="P228" s="25">
        <v>0.0</v>
      </c>
      <c r="Q228" s="29">
        <v>0.0046</v>
      </c>
    </row>
    <row r="229">
      <c r="B229" s="32">
        <v>44442.0</v>
      </c>
      <c r="C229" s="31">
        <v>4535.43</v>
      </c>
      <c r="D229" s="28">
        <v>4532.42</v>
      </c>
      <c r="E229" s="28">
        <v>4541.45</v>
      </c>
      <c r="F229" s="28">
        <v>4521.3</v>
      </c>
      <c r="G229" s="25">
        <v>0.0</v>
      </c>
      <c r="H229" s="26">
        <v>-3.0E-4</v>
      </c>
      <c r="K229" s="23">
        <v>44452.0</v>
      </c>
      <c r="L229" s="24">
        <v>19.37</v>
      </c>
      <c r="M229" s="25">
        <v>19.64</v>
      </c>
      <c r="N229" s="25">
        <v>21.18</v>
      </c>
      <c r="O229" s="25">
        <v>18.76</v>
      </c>
      <c r="P229" s="25">
        <v>0.0</v>
      </c>
      <c r="Q229" s="26">
        <v>-0.0754</v>
      </c>
    </row>
    <row r="230">
      <c r="B230" s="32">
        <v>44441.0</v>
      </c>
      <c r="C230" s="27">
        <v>4536.95</v>
      </c>
      <c r="D230" s="28">
        <v>4534.48</v>
      </c>
      <c r="E230" s="28">
        <v>4545.85</v>
      </c>
      <c r="F230" s="28">
        <v>4524.66</v>
      </c>
      <c r="G230" s="25">
        <v>0.0</v>
      </c>
      <c r="H230" s="29">
        <v>0.0028</v>
      </c>
      <c r="K230" s="23">
        <v>44449.0</v>
      </c>
      <c r="L230" s="30">
        <v>20.95</v>
      </c>
      <c r="M230" s="25">
        <v>17.94</v>
      </c>
      <c r="N230" s="25">
        <v>21.13</v>
      </c>
      <c r="O230" s="25">
        <v>16.99</v>
      </c>
      <c r="P230" s="25">
        <v>0.0</v>
      </c>
      <c r="Q230" s="29">
        <v>0.1144</v>
      </c>
    </row>
    <row r="231">
      <c r="B231" s="32">
        <v>44440.0</v>
      </c>
      <c r="C231" s="27">
        <v>4524.09</v>
      </c>
      <c r="D231" s="28">
        <v>4528.8</v>
      </c>
      <c r="E231" s="28">
        <v>4537.11</v>
      </c>
      <c r="F231" s="28">
        <v>4522.02</v>
      </c>
      <c r="G231" s="25">
        <v>0.0</v>
      </c>
      <c r="H231" s="29">
        <v>3.0E-4</v>
      </c>
      <c r="K231" s="32">
        <v>44448.0</v>
      </c>
      <c r="L231" s="30">
        <v>18.8</v>
      </c>
      <c r="M231" s="25">
        <v>19.44</v>
      </c>
      <c r="N231" s="25">
        <v>19.54</v>
      </c>
      <c r="O231" s="25">
        <v>17.17</v>
      </c>
      <c r="P231" s="25">
        <v>0.0</v>
      </c>
      <c r="Q231" s="29">
        <v>0.0468</v>
      </c>
    </row>
    <row r="232">
      <c r="B232" s="23">
        <v>44439.0</v>
      </c>
      <c r="C232" s="31">
        <v>4522.68</v>
      </c>
      <c r="D232" s="28">
        <v>4529.75</v>
      </c>
      <c r="E232" s="28">
        <v>4531.39</v>
      </c>
      <c r="F232" s="28">
        <v>4515.8</v>
      </c>
      <c r="G232" s="25">
        <v>0.0</v>
      </c>
      <c r="H232" s="26">
        <v>-0.0013</v>
      </c>
      <c r="K232" s="32">
        <v>44447.0</v>
      </c>
      <c r="L232" s="24">
        <v>17.96</v>
      </c>
      <c r="M232" s="25">
        <v>18.97</v>
      </c>
      <c r="N232" s="25">
        <v>19.64</v>
      </c>
      <c r="O232" s="25">
        <v>17.78</v>
      </c>
      <c r="P232" s="25">
        <v>0.0</v>
      </c>
      <c r="Q232" s="26">
        <v>-0.0099</v>
      </c>
    </row>
    <row r="233">
      <c r="B233" s="23">
        <v>44438.0</v>
      </c>
      <c r="C233" s="27">
        <v>4528.79</v>
      </c>
      <c r="D233" s="28">
        <v>4513.76</v>
      </c>
      <c r="E233" s="28">
        <v>4537.36</v>
      </c>
      <c r="F233" s="28">
        <v>4513.76</v>
      </c>
      <c r="G233" s="25">
        <v>0.0</v>
      </c>
      <c r="H233" s="29">
        <v>0.0043</v>
      </c>
      <c r="K233" s="32">
        <v>44446.0</v>
      </c>
      <c r="L233" s="30">
        <v>18.14</v>
      </c>
      <c r="M233" s="25">
        <v>16.94</v>
      </c>
      <c r="N233" s="25">
        <v>18.39</v>
      </c>
      <c r="O233" s="25">
        <v>16.89</v>
      </c>
      <c r="P233" s="25">
        <v>0.0</v>
      </c>
      <c r="Q233" s="29">
        <v>0.1054</v>
      </c>
    </row>
    <row r="234">
      <c r="B234" s="23">
        <v>44435.0</v>
      </c>
      <c r="C234" s="27">
        <v>4509.37</v>
      </c>
      <c r="D234" s="28">
        <v>4474.1</v>
      </c>
      <c r="E234" s="28">
        <v>4513.33</v>
      </c>
      <c r="F234" s="28">
        <v>4474.1</v>
      </c>
      <c r="G234" s="25">
        <v>0.0</v>
      </c>
      <c r="H234" s="29">
        <v>0.0088</v>
      </c>
      <c r="K234" s="32">
        <v>44442.0</v>
      </c>
      <c r="L234" s="24">
        <v>16.41</v>
      </c>
      <c r="M234" s="25">
        <v>16.27</v>
      </c>
      <c r="N234" s="25">
        <v>17.06</v>
      </c>
      <c r="O234" s="25">
        <v>16.08</v>
      </c>
      <c r="P234" s="25">
        <v>0.0</v>
      </c>
      <c r="Q234" s="26">
        <v>0.0</v>
      </c>
    </row>
    <row r="235">
      <c r="B235" s="23">
        <v>44434.0</v>
      </c>
      <c r="C235" s="31">
        <v>4469.91</v>
      </c>
      <c r="D235" s="28">
        <v>4493.75</v>
      </c>
      <c r="E235" s="28">
        <v>4495.9</v>
      </c>
      <c r="F235" s="28">
        <v>4468.99</v>
      </c>
      <c r="G235" s="25">
        <v>0.0</v>
      </c>
      <c r="H235" s="26">
        <v>-0.0058</v>
      </c>
      <c r="K235" s="32">
        <v>44441.0</v>
      </c>
      <c r="L235" s="30">
        <v>16.41</v>
      </c>
      <c r="M235" s="25">
        <v>16.27</v>
      </c>
      <c r="N235" s="25">
        <v>16.98</v>
      </c>
      <c r="O235" s="25">
        <v>15.73</v>
      </c>
      <c r="P235" s="25">
        <v>0.0</v>
      </c>
      <c r="Q235" s="29">
        <v>0.0186</v>
      </c>
    </row>
    <row r="236">
      <c r="B236" s="23">
        <v>44433.0</v>
      </c>
      <c r="C236" s="27">
        <v>4496.19</v>
      </c>
      <c r="D236" s="28">
        <v>4490.45</v>
      </c>
      <c r="E236" s="28">
        <v>4501.71</v>
      </c>
      <c r="F236" s="28">
        <v>4485.66</v>
      </c>
      <c r="G236" s="25">
        <v>0.0</v>
      </c>
      <c r="H236" s="29">
        <v>0.0022</v>
      </c>
      <c r="K236" s="32">
        <v>44440.0</v>
      </c>
      <c r="L236" s="24">
        <v>16.11</v>
      </c>
      <c r="M236" s="25">
        <v>16.06</v>
      </c>
      <c r="N236" s="25">
        <v>16.71</v>
      </c>
      <c r="O236" s="25">
        <v>15.68</v>
      </c>
      <c r="P236" s="25">
        <v>0.0</v>
      </c>
      <c r="Q236" s="26">
        <v>-0.0225</v>
      </c>
    </row>
    <row r="237">
      <c r="B237" s="23">
        <v>44432.0</v>
      </c>
      <c r="C237" s="27">
        <v>4486.23</v>
      </c>
      <c r="D237" s="28">
        <v>4484.4</v>
      </c>
      <c r="E237" s="28">
        <v>4492.81</v>
      </c>
      <c r="F237" s="28">
        <v>4482.28</v>
      </c>
      <c r="G237" s="25">
        <v>0.0</v>
      </c>
      <c r="H237" s="29">
        <v>0.0015</v>
      </c>
      <c r="K237" s="23">
        <v>44439.0</v>
      </c>
      <c r="L237" s="30">
        <v>16.48</v>
      </c>
      <c r="M237" s="25">
        <v>15.98</v>
      </c>
      <c r="N237" s="25">
        <v>17.07</v>
      </c>
      <c r="O237" s="25">
        <v>15.91</v>
      </c>
      <c r="P237" s="25">
        <v>0.0</v>
      </c>
      <c r="Q237" s="29">
        <v>0.0179</v>
      </c>
    </row>
    <row r="238">
      <c r="B238" s="23">
        <v>44431.0</v>
      </c>
      <c r="C238" s="27">
        <v>4479.54</v>
      </c>
      <c r="D238" s="28">
        <v>4450.29</v>
      </c>
      <c r="E238" s="28">
        <v>4489.88</v>
      </c>
      <c r="F238" s="28">
        <v>4450.29</v>
      </c>
      <c r="G238" s="25">
        <v>0.0</v>
      </c>
      <c r="H238" s="29">
        <v>0.0085</v>
      </c>
      <c r="K238" s="23">
        <v>44438.0</v>
      </c>
      <c r="L238" s="24">
        <v>16.19</v>
      </c>
      <c r="M238" s="25">
        <v>16.77</v>
      </c>
      <c r="N238" s="25">
        <v>16.8</v>
      </c>
      <c r="O238" s="25">
        <v>15.98</v>
      </c>
      <c r="P238" s="25">
        <v>0.0</v>
      </c>
      <c r="Q238" s="26">
        <v>-0.0122</v>
      </c>
    </row>
    <row r="239">
      <c r="B239" s="23">
        <v>44428.0</v>
      </c>
      <c r="C239" s="27">
        <v>4441.67</v>
      </c>
      <c r="D239" s="28">
        <v>4410.56</v>
      </c>
      <c r="E239" s="28">
        <v>4444.35</v>
      </c>
      <c r="F239" s="28">
        <v>4406.8</v>
      </c>
      <c r="G239" s="25">
        <v>0.0</v>
      </c>
      <c r="H239" s="29">
        <v>0.0081</v>
      </c>
      <c r="K239" s="23">
        <v>44435.0</v>
      </c>
      <c r="L239" s="24">
        <v>16.39</v>
      </c>
      <c r="M239" s="25">
        <v>17.95</v>
      </c>
      <c r="N239" s="25">
        <v>18.22</v>
      </c>
      <c r="O239" s="25">
        <v>16.11</v>
      </c>
      <c r="P239" s="25">
        <v>0.0</v>
      </c>
      <c r="Q239" s="26">
        <v>-0.13</v>
      </c>
    </row>
    <row r="240">
      <c r="B240" s="23">
        <v>44427.0</v>
      </c>
      <c r="C240" s="27">
        <v>4405.8</v>
      </c>
      <c r="D240" s="28">
        <v>4382.44</v>
      </c>
      <c r="E240" s="28">
        <v>4418.61</v>
      </c>
      <c r="F240" s="28">
        <v>4367.73</v>
      </c>
      <c r="G240" s="25">
        <v>0.0</v>
      </c>
      <c r="H240" s="29">
        <v>0.0013</v>
      </c>
      <c r="K240" s="23">
        <v>44434.0</v>
      </c>
      <c r="L240" s="30">
        <v>18.84</v>
      </c>
      <c r="M240" s="25">
        <v>17.46</v>
      </c>
      <c r="N240" s="25">
        <v>19.27</v>
      </c>
      <c r="O240" s="25">
        <v>17.16</v>
      </c>
      <c r="P240" s="25">
        <v>0.0</v>
      </c>
      <c r="Q240" s="29">
        <v>0.1221</v>
      </c>
    </row>
    <row r="241">
      <c r="B241" s="23">
        <v>44426.0</v>
      </c>
      <c r="C241" s="31">
        <v>4400.27</v>
      </c>
      <c r="D241" s="28">
        <v>4440.94</v>
      </c>
      <c r="E241" s="28">
        <v>4454.32</v>
      </c>
      <c r="F241" s="28">
        <v>4397.59</v>
      </c>
      <c r="G241" s="25">
        <v>0.0</v>
      </c>
      <c r="H241" s="26">
        <v>-0.0107</v>
      </c>
      <c r="K241" s="23">
        <v>44433.0</v>
      </c>
      <c r="L241" s="24">
        <v>16.79</v>
      </c>
      <c r="M241" s="25">
        <v>17.42</v>
      </c>
      <c r="N241" s="25">
        <v>17.5</v>
      </c>
      <c r="O241" s="25">
        <v>16.46</v>
      </c>
      <c r="P241" s="25">
        <v>0.0</v>
      </c>
      <c r="Q241" s="26">
        <v>-0.025</v>
      </c>
    </row>
    <row r="242">
      <c r="B242" s="23">
        <v>44425.0</v>
      </c>
      <c r="C242" s="31">
        <v>4448.08</v>
      </c>
      <c r="D242" s="28">
        <v>4462.12</v>
      </c>
      <c r="E242" s="28">
        <v>4462.12</v>
      </c>
      <c r="F242" s="28">
        <v>4417.83</v>
      </c>
      <c r="G242" s="25">
        <v>0.0</v>
      </c>
      <c r="H242" s="26">
        <v>-0.007</v>
      </c>
      <c r="K242" s="23">
        <v>44432.0</v>
      </c>
      <c r="L242" s="30">
        <v>17.22</v>
      </c>
      <c r="M242" s="25">
        <v>16.96</v>
      </c>
      <c r="N242" s="25">
        <v>17.51</v>
      </c>
      <c r="O242" s="25">
        <v>16.94</v>
      </c>
      <c r="P242" s="25">
        <v>0.0</v>
      </c>
      <c r="Q242" s="29">
        <v>0.0041</v>
      </c>
    </row>
    <row r="243">
      <c r="B243" s="23">
        <v>44424.0</v>
      </c>
      <c r="C243" s="27">
        <v>4479.66</v>
      </c>
      <c r="D243" s="28">
        <v>4461.65</v>
      </c>
      <c r="E243" s="28">
        <v>4480.26</v>
      </c>
      <c r="F243" s="28">
        <v>4437.66</v>
      </c>
      <c r="G243" s="25">
        <v>0.0</v>
      </c>
      <c r="H243" s="29">
        <v>0.0026</v>
      </c>
      <c r="K243" s="23">
        <v>44431.0</v>
      </c>
      <c r="L243" s="24">
        <v>17.15</v>
      </c>
      <c r="M243" s="25">
        <v>18.83</v>
      </c>
      <c r="N243" s="25">
        <v>18.95</v>
      </c>
      <c r="O243" s="25">
        <v>16.95</v>
      </c>
      <c r="P243" s="25">
        <v>0.0</v>
      </c>
      <c r="Q243" s="26">
        <v>-0.076</v>
      </c>
    </row>
    <row r="244">
      <c r="B244" s="23">
        <v>44421.0</v>
      </c>
      <c r="C244" s="27">
        <v>4468.0</v>
      </c>
      <c r="D244" s="28">
        <v>4464.84</v>
      </c>
      <c r="E244" s="28">
        <v>4468.37</v>
      </c>
      <c r="F244" s="28">
        <v>4460.82</v>
      </c>
      <c r="G244" s="25">
        <v>0.0</v>
      </c>
      <c r="H244" s="29">
        <v>0.0016</v>
      </c>
      <c r="K244" s="23">
        <v>44428.0</v>
      </c>
      <c r="L244" s="24">
        <v>18.56</v>
      </c>
      <c r="M244" s="25">
        <v>22.74</v>
      </c>
      <c r="N244" s="25">
        <v>23.9</v>
      </c>
      <c r="O244" s="25">
        <v>18.18</v>
      </c>
      <c r="P244" s="25">
        <v>0.0</v>
      </c>
      <c r="Q244" s="26">
        <v>-0.1435</v>
      </c>
    </row>
    <row r="245">
      <c r="B245" s="23">
        <v>44420.0</v>
      </c>
      <c r="C245" s="27">
        <v>4460.84</v>
      </c>
      <c r="D245" s="28">
        <v>4446.08</v>
      </c>
      <c r="E245" s="28">
        <v>4461.77</v>
      </c>
      <c r="F245" s="28">
        <v>4435.96</v>
      </c>
      <c r="G245" s="25">
        <v>0.0</v>
      </c>
      <c r="H245" s="29">
        <v>0.003</v>
      </c>
      <c r="K245" s="23">
        <v>44427.0</v>
      </c>
      <c r="L245" s="30">
        <v>21.67</v>
      </c>
      <c r="M245" s="25">
        <v>23.12</v>
      </c>
      <c r="N245" s="25">
        <v>24.74</v>
      </c>
      <c r="O245" s="25">
        <v>20.37</v>
      </c>
      <c r="P245" s="25">
        <v>0.0</v>
      </c>
      <c r="Q245" s="29">
        <v>0.0046</v>
      </c>
    </row>
    <row r="246">
      <c r="B246" s="23">
        <v>44419.0</v>
      </c>
      <c r="C246" s="27">
        <v>4447.7</v>
      </c>
      <c r="D246" s="28">
        <v>4442.18</v>
      </c>
      <c r="E246" s="28">
        <v>4449.44</v>
      </c>
      <c r="F246" s="28">
        <v>4436.42</v>
      </c>
      <c r="G246" s="25">
        <v>0.0</v>
      </c>
      <c r="H246" s="29">
        <v>0.0025</v>
      </c>
      <c r="K246" s="23">
        <v>44426.0</v>
      </c>
      <c r="L246" s="30">
        <v>21.57</v>
      </c>
      <c r="M246" s="25">
        <v>17.56</v>
      </c>
      <c r="N246" s="25">
        <v>21.64</v>
      </c>
      <c r="O246" s="25">
        <v>17.31</v>
      </c>
      <c r="P246" s="25">
        <v>0.0</v>
      </c>
      <c r="Q246" s="29">
        <v>0.2044</v>
      </c>
    </row>
    <row r="247">
      <c r="B247" s="23">
        <v>44418.0</v>
      </c>
      <c r="C247" s="27">
        <v>4436.75</v>
      </c>
      <c r="D247" s="28">
        <v>4435.79</v>
      </c>
      <c r="E247" s="28">
        <v>4445.21</v>
      </c>
      <c r="F247" s="28">
        <v>4430.03</v>
      </c>
      <c r="G247" s="25">
        <v>0.0</v>
      </c>
      <c r="H247" s="29">
        <v>0.001</v>
      </c>
      <c r="K247" s="23">
        <v>44425.0</v>
      </c>
      <c r="L247" s="30">
        <v>17.91</v>
      </c>
      <c r="M247" s="25">
        <v>17.31</v>
      </c>
      <c r="N247" s="25">
        <v>19.56</v>
      </c>
      <c r="O247" s="25">
        <v>16.71</v>
      </c>
      <c r="P247" s="25">
        <v>0.0</v>
      </c>
      <c r="Q247" s="29">
        <v>0.111</v>
      </c>
    </row>
    <row r="248">
      <c r="B248" s="32">
        <v>44417.0</v>
      </c>
      <c r="C248" s="31">
        <v>4432.35</v>
      </c>
      <c r="D248" s="28">
        <v>4437.77</v>
      </c>
      <c r="E248" s="28">
        <v>4439.39</v>
      </c>
      <c r="F248" s="28">
        <v>4424.74</v>
      </c>
      <c r="G248" s="25">
        <v>0.0</v>
      </c>
      <c r="H248" s="26">
        <v>-9.0E-4</v>
      </c>
      <c r="K248" s="23">
        <v>44424.0</v>
      </c>
      <c r="L248" s="30">
        <v>16.12</v>
      </c>
      <c r="M248" s="25">
        <v>17.05</v>
      </c>
      <c r="N248" s="25">
        <v>17.71</v>
      </c>
      <c r="O248" s="25">
        <v>16.02</v>
      </c>
      <c r="P248" s="25">
        <v>0.0</v>
      </c>
      <c r="Q248" s="29">
        <v>0.0434</v>
      </c>
    </row>
    <row r="249">
      <c r="B249" s="32">
        <v>44414.0</v>
      </c>
      <c r="C249" s="27">
        <v>4436.52</v>
      </c>
      <c r="D249" s="28">
        <v>4429.07</v>
      </c>
      <c r="E249" s="28">
        <v>4440.82</v>
      </c>
      <c r="F249" s="28">
        <v>4429.07</v>
      </c>
      <c r="G249" s="25">
        <v>0.0</v>
      </c>
      <c r="H249" s="29">
        <v>0.0017</v>
      </c>
      <c r="K249" s="23">
        <v>44421.0</v>
      </c>
      <c r="L249" s="24">
        <v>15.45</v>
      </c>
      <c r="M249" s="25">
        <v>15.68</v>
      </c>
      <c r="N249" s="25">
        <v>15.72</v>
      </c>
      <c r="O249" s="25">
        <v>15.19</v>
      </c>
      <c r="P249" s="25">
        <v>0.0</v>
      </c>
      <c r="Q249" s="26">
        <v>-0.009</v>
      </c>
    </row>
    <row r="250">
      <c r="B250" s="32">
        <v>44413.0</v>
      </c>
      <c r="C250" s="27">
        <v>4429.1</v>
      </c>
      <c r="D250" s="28">
        <v>4408.86</v>
      </c>
      <c r="E250" s="28">
        <v>4429.76</v>
      </c>
      <c r="F250" s="28">
        <v>4408.86</v>
      </c>
      <c r="G250" s="25">
        <v>0.0</v>
      </c>
      <c r="H250" s="29">
        <v>0.006</v>
      </c>
      <c r="K250" s="23">
        <v>44420.0</v>
      </c>
      <c r="L250" s="24">
        <v>15.59</v>
      </c>
      <c r="M250" s="25">
        <v>16.33</v>
      </c>
      <c r="N250" s="25">
        <v>16.42</v>
      </c>
      <c r="O250" s="25">
        <v>15.49</v>
      </c>
      <c r="P250" s="25">
        <v>0.0</v>
      </c>
      <c r="Q250" s="26">
        <v>-0.0293</v>
      </c>
    </row>
    <row r="251">
      <c r="B251" s="32">
        <v>44412.0</v>
      </c>
      <c r="C251" s="31">
        <v>4402.68</v>
      </c>
      <c r="D251" s="28">
        <v>4415.95</v>
      </c>
      <c r="E251" s="28">
        <v>4416.17</v>
      </c>
      <c r="F251" s="28">
        <v>4400.23</v>
      </c>
      <c r="G251" s="25">
        <v>0.0</v>
      </c>
      <c r="H251" s="26">
        <v>-0.0046</v>
      </c>
      <c r="K251" s="23">
        <v>44419.0</v>
      </c>
      <c r="L251" s="24">
        <v>16.06</v>
      </c>
      <c r="M251" s="25">
        <v>16.81</v>
      </c>
      <c r="N251" s="25">
        <v>17.09</v>
      </c>
      <c r="O251" s="25">
        <v>15.87</v>
      </c>
      <c r="P251" s="25">
        <v>0.0</v>
      </c>
      <c r="Q251" s="26">
        <v>-0.0435</v>
      </c>
    </row>
    <row r="252">
      <c r="B252" s="32">
        <v>44411.0</v>
      </c>
      <c r="C252" s="27">
        <v>4423.15</v>
      </c>
      <c r="D252" s="28">
        <v>4392.74</v>
      </c>
      <c r="E252" s="28">
        <v>4423.79</v>
      </c>
      <c r="F252" s="28">
        <v>4373.0</v>
      </c>
      <c r="G252" s="25">
        <v>0.0</v>
      </c>
      <c r="H252" s="29">
        <v>0.0082</v>
      </c>
      <c r="K252" s="23">
        <v>44418.0</v>
      </c>
      <c r="L252" s="30">
        <v>16.79</v>
      </c>
      <c r="M252" s="25">
        <v>16.82</v>
      </c>
      <c r="N252" s="25">
        <v>17.05</v>
      </c>
      <c r="O252" s="25">
        <v>16.34</v>
      </c>
      <c r="P252" s="25">
        <v>0.0</v>
      </c>
      <c r="Q252" s="29">
        <v>0.0042</v>
      </c>
    </row>
    <row r="253">
      <c r="B253" s="32">
        <v>44410.0</v>
      </c>
      <c r="C253" s="31">
        <v>4387.11</v>
      </c>
      <c r="D253" s="28">
        <v>4406.86</v>
      </c>
      <c r="E253" s="28">
        <v>4422.18</v>
      </c>
      <c r="F253" s="28">
        <v>4384.81</v>
      </c>
      <c r="G253" s="25">
        <v>0.0</v>
      </c>
      <c r="H253" s="26">
        <v>-0.0019</v>
      </c>
      <c r="K253" s="32">
        <v>44417.0</v>
      </c>
      <c r="L253" s="30">
        <v>16.72</v>
      </c>
      <c r="M253" s="25">
        <v>17.12</v>
      </c>
      <c r="N253" s="25">
        <v>17.39</v>
      </c>
      <c r="O253" s="25">
        <v>16.59</v>
      </c>
      <c r="P253" s="25">
        <v>0.0</v>
      </c>
      <c r="Q253" s="29">
        <v>0.0353</v>
      </c>
    </row>
    <row r="254">
      <c r="B254" s="23">
        <v>44407.0</v>
      </c>
      <c r="C254" s="31">
        <v>4395.26</v>
      </c>
      <c r="D254" s="28">
        <v>4395.12</v>
      </c>
      <c r="E254" s="28">
        <v>4412.25</v>
      </c>
      <c r="F254" s="28">
        <v>4389.65</v>
      </c>
      <c r="G254" s="25">
        <v>0.0</v>
      </c>
      <c r="H254" s="26">
        <v>-0.0054</v>
      </c>
      <c r="K254" s="32">
        <v>44414.0</v>
      </c>
      <c r="L254" s="24">
        <v>16.15</v>
      </c>
      <c r="M254" s="25">
        <v>17.46</v>
      </c>
      <c r="N254" s="25">
        <v>17.5</v>
      </c>
      <c r="O254" s="25">
        <v>16.14</v>
      </c>
      <c r="P254" s="25">
        <v>0.0</v>
      </c>
      <c r="Q254" s="26">
        <v>-0.0654</v>
      </c>
    </row>
    <row r="255">
      <c r="B255" s="23">
        <v>44406.0</v>
      </c>
      <c r="C255" s="27">
        <v>4419.15</v>
      </c>
      <c r="D255" s="28">
        <v>4403.59</v>
      </c>
      <c r="E255" s="28">
        <v>4429.97</v>
      </c>
      <c r="F255" s="28">
        <v>4403.59</v>
      </c>
      <c r="G255" s="25">
        <v>0.0</v>
      </c>
      <c r="H255" s="29">
        <v>0.0042</v>
      </c>
      <c r="K255" s="32">
        <v>44413.0</v>
      </c>
      <c r="L255" s="24">
        <v>17.28</v>
      </c>
      <c r="M255" s="25">
        <v>17.73</v>
      </c>
      <c r="N255" s="25">
        <v>17.84</v>
      </c>
      <c r="O255" s="25">
        <v>17.23</v>
      </c>
      <c r="P255" s="25">
        <v>0.0</v>
      </c>
      <c r="Q255" s="26">
        <v>-0.0384</v>
      </c>
    </row>
    <row r="256">
      <c r="B256" s="23">
        <v>44405.0</v>
      </c>
      <c r="C256" s="31">
        <v>4400.65</v>
      </c>
      <c r="D256" s="28">
        <v>4402.95</v>
      </c>
      <c r="E256" s="28">
        <v>4415.47</v>
      </c>
      <c r="F256" s="28">
        <v>4387.01</v>
      </c>
      <c r="G256" s="25">
        <v>0.0</v>
      </c>
      <c r="H256" s="26">
        <v>-2.0E-4</v>
      </c>
      <c r="K256" s="32">
        <v>44412.0</v>
      </c>
      <c r="L256" s="24">
        <v>17.97</v>
      </c>
      <c r="M256" s="25">
        <v>18.23</v>
      </c>
      <c r="N256" s="25">
        <v>18.9</v>
      </c>
      <c r="O256" s="25">
        <v>17.67</v>
      </c>
      <c r="P256" s="25">
        <v>0.0</v>
      </c>
      <c r="Q256" s="26">
        <v>-0.0039</v>
      </c>
    </row>
    <row r="257">
      <c r="B257" s="23">
        <v>44404.0</v>
      </c>
      <c r="C257" s="31">
        <v>4401.46</v>
      </c>
      <c r="D257" s="28">
        <v>4416.38</v>
      </c>
      <c r="E257" s="28">
        <v>4416.38</v>
      </c>
      <c r="F257" s="28">
        <v>4372.51</v>
      </c>
      <c r="G257" s="25">
        <v>0.0</v>
      </c>
      <c r="H257" s="26">
        <v>-0.0047</v>
      </c>
      <c r="K257" s="32">
        <v>44411.0</v>
      </c>
      <c r="L257" s="24">
        <v>18.04</v>
      </c>
      <c r="M257" s="25">
        <v>19.17</v>
      </c>
      <c r="N257" s="25">
        <v>20.44</v>
      </c>
      <c r="O257" s="25">
        <v>17.7</v>
      </c>
      <c r="P257" s="25">
        <v>0.0</v>
      </c>
      <c r="Q257" s="26">
        <v>-0.073</v>
      </c>
    </row>
    <row r="258">
      <c r="B258" s="23">
        <v>44403.0</v>
      </c>
      <c r="C258" s="27">
        <v>4422.23</v>
      </c>
      <c r="D258" s="28">
        <v>4409.58</v>
      </c>
      <c r="E258" s="28">
        <v>4422.73</v>
      </c>
      <c r="F258" s="28">
        <v>4405.45</v>
      </c>
      <c r="G258" s="25">
        <v>0.0</v>
      </c>
      <c r="H258" s="29">
        <v>0.0024</v>
      </c>
      <c r="K258" s="32">
        <v>44410.0</v>
      </c>
      <c r="L258" s="30">
        <v>19.46</v>
      </c>
      <c r="M258" s="25">
        <v>18.16</v>
      </c>
      <c r="N258" s="25">
        <v>19.87</v>
      </c>
      <c r="O258" s="25">
        <v>17.99</v>
      </c>
      <c r="P258" s="25">
        <v>0.0</v>
      </c>
      <c r="Q258" s="29">
        <v>0.0669</v>
      </c>
    </row>
    <row r="259">
      <c r="B259" s="23">
        <v>44400.0</v>
      </c>
      <c r="C259" s="27">
        <v>4411.8</v>
      </c>
      <c r="D259" s="28">
        <v>4381.2</v>
      </c>
      <c r="E259" s="28">
        <v>4415.18</v>
      </c>
      <c r="F259" s="28">
        <v>4381.2</v>
      </c>
      <c r="G259" s="25">
        <v>0.0</v>
      </c>
      <c r="H259" s="29">
        <v>0.0101</v>
      </c>
      <c r="K259" s="23">
        <v>44407.0</v>
      </c>
      <c r="L259" s="30">
        <v>18.24</v>
      </c>
      <c r="M259" s="25">
        <v>19.69</v>
      </c>
      <c r="N259" s="25">
        <v>19.72</v>
      </c>
      <c r="O259" s="25">
        <v>17.53</v>
      </c>
      <c r="P259" s="25">
        <v>0.0</v>
      </c>
      <c r="Q259" s="29">
        <v>0.0305</v>
      </c>
    </row>
    <row r="260">
      <c r="B260" s="23">
        <v>44399.0</v>
      </c>
      <c r="C260" s="27">
        <v>4367.48</v>
      </c>
      <c r="D260" s="28">
        <v>4361.27</v>
      </c>
      <c r="E260" s="28">
        <v>4369.31</v>
      </c>
      <c r="F260" s="28">
        <v>4350.06</v>
      </c>
      <c r="G260" s="25">
        <v>0.0</v>
      </c>
      <c r="H260" s="29">
        <v>0.002</v>
      </c>
      <c r="K260" s="23">
        <v>44406.0</v>
      </c>
      <c r="L260" s="24">
        <v>17.7</v>
      </c>
      <c r="M260" s="25">
        <v>17.91</v>
      </c>
      <c r="N260" s="25">
        <v>18.01</v>
      </c>
      <c r="O260" s="25">
        <v>17.19</v>
      </c>
      <c r="P260" s="25">
        <v>0.0</v>
      </c>
      <c r="Q260" s="26">
        <v>-0.0333</v>
      </c>
    </row>
    <row r="261">
      <c r="B261" s="23">
        <v>44398.0</v>
      </c>
      <c r="C261" s="27">
        <v>4358.69</v>
      </c>
      <c r="D261" s="28">
        <v>4331.13</v>
      </c>
      <c r="E261" s="28">
        <v>4359.7</v>
      </c>
      <c r="F261" s="28">
        <v>4331.13</v>
      </c>
      <c r="G261" s="25">
        <v>0.0</v>
      </c>
      <c r="H261" s="29">
        <v>0.0082</v>
      </c>
      <c r="K261" s="23">
        <v>44405.0</v>
      </c>
      <c r="L261" s="24">
        <v>18.31</v>
      </c>
      <c r="M261" s="25">
        <v>19.41</v>
      </c>
      <c r="N261" s="25">
        <v>19.62</v>
      </c>
      <c r="O261" s="25">
        <v>17.52</v>
      </c>
      <c r="P261" s="25">
        <v>0.0</v>
      </c>
      <c r="Q261" s="26">
        <v>-0.0542</v>
      </c>
    </row>
    <row r="262">
      <c r="B262" s="23">
        <v>44397.0</v>
      </c>
      <c r="C262" s="27">
        <v>4323.21</v>
      </c>
      <c r="D262" s="28">
        <v>4265.11</v>
      </c>
      <c r="E262" s="28">
        <v>4336.84</v>
      </c>
      <c r="F262" s="28">
        <v>4262.05</v>
      </c>
      <c r="G262" s="25">
        <v>0.0</v>
      </c>
      <c r="H262" s="29">
        <v>0.0152</v>
      </c>
      <c r="K262" s="23">
        <v>44404.0</v>
      </c>
      <c r="L262" s="30">
        <v>19.36</v>
      </c>
      <c r="M262" s="25">
        <v>18.62</v>
      </c>
      <c r="N262" s="25">
        <v>20.44</v>
      </c>
      <c r="O262" s="25">
        <v>18.25</v>
      </c>
      <c r="P262" s="25">
        <v>0.0</v>
      </c>
      <c r="Q262" s="29">
        <v>0.1013</v>
      </c>
    </row>
    <row r="263">
      <c r="B263" s="23">
        <v>44396.0</v>
      </c>
      <c r="C263" s="31">
        <v>4258.63</v>
      </c>
      <c r="D263" s="28">
        <v>4296.4</v>
      </c>
      <c r="E263" s="28">
        <v>4296.4</v>
      </c>
      <c r="F263" s="28">
        <v>4233.13</v>
      </c>
      <c r="G263" s="25">
        <v>0.0</v>
      </c>
      <c r="H263" s="26">
        <v>-0.0158</v>
      </c>
      <c r="K263" s="23">
        <v>44403.0</v>
      </c>
      <c r="L263" s="30">
        <v>17.58</v>
      </c>
      <c r="M263" s="25">
        <v>18.67</v>
      </c>
      <c r="N263" s="25">
        <v>19.39</v>
      </c>
      <c r="O263" s="25">
        <v>17.53</v>
      </c>
      <c r="P263" s="25">
        <v>0.0</v>
      </c>
      <c r="Q263" s="29">
        <v>0.0221</v>
      </c>
    </row>
    <row r="264">
      <c r="B264" s="23">
        <v>44393.0</v>
      </c>
      <c r="C264" s="31">
        <v>4327.16</v>
      </c>
      <c r="D264" s="28">
        <v>4367.43</v>
      </c>
      <c r="E264" s="28">
        <v>4375.09</v>
      </c>
      <c r="F264" s="28">
        <v>4322.53</v>
      </c>
      <c r="G264" s="25">
        <v>0.0</v>
      </c>
      <c r="H264" s="26">
        <v>-0.0075</v>
      </c>
      <c r="K264" s="23">
        <v>44400.0</v>
      </c>
      <c r="L264" s="24">
        <v>17.2</v>
      </c>
      <c r="M264" s="25">
        <v>16.98</v>
      </c>
      <c r="N264" s="25">
        <v>17.48</v>
      </c>
      <c r="O264" s="25">
        <v>16.33</v>
      </c>
      <c r="P264" s="25">
        <v>0.0</v>
      </c>
      <c r="Q264" s="26">
        <v>-0.0277</v>
      </c>
    </row>
    <row r="265">
      <c r="B265" s="23">
        <v>44392.0</v>
      </c>
      <c r="C265" s="31">
        <v>4360.03</v>
      </c>
      <c r="D265" s="28">
        <v>4369.02</v>
      </c>
      <c r="E265" s="28">
        <v>4369.02</v>
      </c>
      <c r="F265" s="28">
        <v>4340.7</v>
      </c>
      <c r="G265" s="25">
        <v>0.0</v>
      </c>
      <c r="H265" s="26">
        <v>-0.0033</v>
      </c>
      <c r="K265" s="23">
        <v>44399.0</v>
      </c>
      <c r="L265" s="24">
        <v>17.69</v>
      </c>
      <c r="M265" s="25">
        <v>17.59</v>
      </c>
      <c r="N265" s="25">
        <v>18.45</v>
      </c>
      <c r="O265" s="25">
        <v>17.4</v>
      </c>
      <c r="P265" s="25">
        <v>0.0</v>
      </c>
      <c r="Q265" s="26">
        <v>-0.0123</v>
      </c>
    </row>
    <row r="266">
      <c r="B266" s="23">
        <v>44391.0</v>
      </c>
      <c r="C266" s="27">
        <v>4374.3</v>
      </c>
      <c r="D266" s="28">
        <v>4380.11</v>
      </c>
      <c r="E266" s="28">
        <v>4393.68</v>
      </c>
      <c r="F266" s="28">
        <v>4362.36</v>
      </c>
      <c r="G266" s="25">
        <v>0.0</v>
      </c>
      <c r="H266" s="29">
        <v>0.0012</v>
      </c>
      <c r="K266" s="23">
        <v>44398.0</v>
      </c>
      <c r="L266" s="24">
        <v>17.91</v>
      </c>
      <c r="M266" s="25">
        <v>19.73</v>
      </c>
      <c r="N266" s="25">
        <v>19.82</v>
      </c>
      <c r="O266" s="25">
        <v>17.81</v>
      </c>
      <c r="P266" s="25">
        <v>0.0</v>
      </c>
      <c r="Q266" s="26">
        <v>-0.0922</v>
      </c>
    </row>
    <row r="267">
      <c r="B267" s="23">
        <v>44390.0</v>
      </c>
      <c r="C267" s="31">
        <v>4369.21</v>
      </c>
      <c r="D267" s="28">
        <v>4381.07</v>
      </c>
      <c r="E267" s="28">
        <v>4392.37</v>
      </c>
      <c r="F267" s="28">
        <v>4366.92</v>
      </c>
      <c r="G267" s="25">
        <v>0.0</v>
      </c>
      <c r="H267" s="26">
        <v>-0.0035</v>
      </c>
      <c r="K267" s="23">
        <v>44397.0</v>
      </c>
      <c r="L267" s="24">
        <v>19.73</v>
      </c>
      <c r="M267" s="25">
        <v>20.89</v>
      </c>
      <c r="N267" s="25">
        <v>22.97</v>
      </c>
      <c r="O267" s="25">
        <v>19.37</v>
      </c>
      <c r="P267" s="25">
        <v>0.0</v>
      </c>
      <c r="Q267" s="26">
        <v>-0.1231</v>
      </c>
    </row>
    <row r="268">
      <c r="B268" s="23">
        <v>44389.0</v>
      </c>
      <c r="C268" s="27">
        <v>4384.63</v>
      </c>
      <c r="D268" s="28">
        <v>4372.41</v>
      </c>
      <c r="E268" s="28">
        <v>4386.68</v>
      </c>
      <c r="F268" s="28">
        <v>4364.03</v>
      </c>
      <c r="G268" s="25">
        <v>0.0</v>
      </c>
      <c r="H268" s="29">
        <v>0.0035</v>
      </c>
      <c r="K268" s="23">
        <v>44396.0</v>
      </c>
      <c r="L268" s="30">
        <v>22.5</v>
      </c>
      <c r="M268" s="25">
        <v>19.61</v>
      </c>
      <c r="N268" s="25">
        <v>25.09</v>
      </c>
      <c r="O268" s="25">
        <v>19.27</v>
      </c>
      <c r="P268" s="25">
        <v>0.0</v>
      </c>
      <c r="Q268" s="29">
        <v>0.2195</v>
      </c>
    </row>
    <row r="269">
      <c r="B269" s="32">
        <v>44386.0</v>
      </c>
      <c r="C269" s="27">
        <v>4369.55</v>
      </c>
      <c r="D269" s="28">
        <v>4329.38</v>
      </c>
      <c r="E269" s="28">
        <v>4371.6</v>
      </c>
      <c r="F269" s="28">
        <v>4329.38</v>
      </c>
      <c r="G269" s="25">
        <v>0.0</v>
      </c>
      <c r="H269" s="29">
        <v>0.0113</v>
      </c>
      <c r="K269" s="23">
        <v>44393.0</v>
      </c>
      <c r="L269" s="30">
        <v>18.45</v>
      </c>
      <c r="M269" s="25">
        <v>16.8</v>
      </c>
      <c r="N269" s="25">
        <v>18.7</v>
      </c>
      <c r="O269" s="25">
        <v>16.03</v>
      </c>
      <c r="P269" s="25">
        <v>0.0</v>
      </c>
      <c r="Q269" s="29">
        <v>0.0847</v>
      </c>
    </row>
    <row r="270">
      <c r="B270" s="32">
        <v>44385.0</v>
      </c>
      <c r="C270" s="31">
        <v>4320.82</v>
      </c>
      <c r="D270" s="28">
        <v>4321.07</v>
      </c>
      <c r="E270" s="28">
        <v>4330.88</v>
      </c>
      <c r="F270" s="28">
        <v>4289.37</v>
      </c>
      <c r="G270" s="25">
        <v>0.0</v>
      </c>
      <c r="H270" s="26">
        <v>-0.0086</v>
      </c>
      <c r="K270" s="23">
        <v>44392.0</v>
      </c>
      <c r="L270" s="30">
        <v>17.01</v>
      </c>
      <c r="M270" s="25">
        <v>16.7</v>
      </c>
      <c r="N270" s="25">
        <v>18.09</v>
      </c>
      <c r="O270" s="25">
        <v>16.56</v>
      </c>
      <c r="P270" s="25">
        <v>0.0</v>
      </c>
      <c r="Q270" s="29">
        <v>0.0416</v>
      </c>
    </row>
    <row r="271">
      <c r="B271" s="32">
        <v>44384.0</v>
      </c>
      <c r="C271" s="27">
        <v>4358.13</v>
      </c>
      <c r="D271" s="28">
        <v>4351.01</v>
      </c>
      <c r="E271" s="28">
        <v>4361.88</v>
      </c>
      <c r="F271" s="28">
        <v>4329.79</v>
      </c>
      <c r="G271" s="25">
        <v>0.0</v>
      </c>
      <c r="H271" s="29">
        <v>0.0034</v>
      </c>
      <c r="K271" s="23">
        <v>44391.0</v>
      </c>
      <c r="L271" s="24">
        <v>16.33</v>
      </c>
      <c r="M271" s="25">
        <v>17.34</v>
      </c>
      <c r="N271" s="25">
        <v>17.51</v>
      </c>
      <c r="O271" s="25">
        <v>15.95</v>
      </c>
      <c r="P271" s="25">
        <v>0.0</v>
      </c>
      <c r="Q271" s="26">
        <v>-0.0461</v>
      </c>
    </row>
    <row r="272">
      <c r="B272" s="32">
        <v>44383.0</v>
      </c>
      <c r="C272" s="31">
        <v>4343.54</v>
      </c>
      <c r="D272" s="28">
        <v>4356.46</v>
      </c>
      <c r="E272" s="28">
        <v>4356.46</v>
      </c>
      <c r="F272" s="28">
        <v>4314.37</v>
      </c>
      <c r="G272" s="25">
        <v>0.0</v>
      </c>
      <c r="H272" s="26">
        <v>-0.002</v>
      </c>
      <c r="K272" s="23">
        <v>44390.0</v>
      </c>
      <c r="L272" s="30">
        <v>17.12</v>
      </c>
      <c r="M272" s="25">
        <v>16.39</v>
      </c>
      <c r="N272" s="25">
        <v>17.23</v>
      </c>
      <c r="O272" s="25">
        <v>15.94</v>
      </c>
      <c r="P272" s="25">
        <v>0.0</v>
      </c>
      <c r="Q272" s="29">
        <v>0.0588</v>
      </c>
    </row>
    <row r="273">
      <c r="B273" s="32">
        <v>44379.0</v>
      </c>
      <c r="C273" s="27">
        <v>4352.34</v>
      </c>
      <c r="D273" s="28">
        <v>4326.6</v>
      </c>
      <c r="E273" s="28">
        <v>4355.43</v>
      </c>
      <c r="F273" s="28">
        <v>4326.6</v>
      </c>
      <c r="G273" s="25">
        <v>0.0</v>
      </c>
      <c r="H273" s="29">
        <v>0.0075</v>
      </c>
      <c r="K273" s="23">
        <v>44389.0</v>
      </c>
      <c r="L273" s="24">
        <v>16.17</v>
      </c>
      <c r="M273" s="25">
        <v>16.85</v>
      </c>
      <c r="N273" s="25">
        <v>17.52</v>
      </c>
      <c r="O273" s="25">
        <v>16.14</v>
      </c>
      <c r="P273" s="25">
        <v>0.0</v>
      </c>
      <c r="Q273" s="26">
        <v>-6.0E-4</v>
      </c>
    </row>
    <row r="274">
      <c r="B274" s="32">
        <v>44378.0</v>
      </c>
      <c r="C274" s="27">
        <v>4319.94</v>
      </c>
      <c r="D274" s="28">
        <v>4300.73</v>
      </c>
      <c r="E274" s="28">
        <v>4320.66</v>
      </c>
      <c r="F274" s="28">
        <v>4300.73</v>
      </c>
      <c r="G274" s="25">
        <v>0.0</v>
      </c>
      <c r="H274" s="29">
        <v>0.0052</v>
      </c>
      <c r="K274" s="32">
        <v>44386.0</v>
      </c>
      <c r="L274" s="24">
        <v>16.18</v>
      </c>
      <c r="M274" s="25">
        <v>17.88</v>
      </c>
      <c r="N274" s="25">
        <v>18.13</v>
      </c>
      <c r="O274" s="25">
        <v>16.08</v>
      </c>
      <c r="P274" s="25">
        <v>0.0</v>
      </c>
      <c r="Q274" s="26">
        <v>-0.1484</v>
      </c>
    </row>
    <row r="275">
      <c r="B275" s="23">
        <v>44377.0</v>
      </c>
      <c r="C275" s="27">
        <v>4297.5</v>
      </c>
      <c r="D275" s="28">
        <v>4290.65</v>
      </c>
      <c r="E275" s="28">
        <v>4302.43</v>
      </c>
      <c r="F275" s="28">
        <v>4287.96</v>
      </c>
      <c r="G275" s="25">
        <v>0.0</v>
      </c>
      <c r="H275" s="29">
        <v>0.0013</v>
      </c>
      <c r="K275" s="32">
        <v>44385.0</v>
      </c>
      <c r="L275" s="30">
        <v>19.0</v>
      </c>
      <c r="M275" s="25">
        <v>17.74</v>
      </c>
      <c r="N275" s="25">
        <v>21.29</v>
      </c>
      <c r="O275" s="25">
        <v>17.74</v>
      </c>
      <c r="P275" s="25">
        <v>0.0</v>
      </c>
      <c r="Q275" s="29">
        <v>0.1728</v>
      </c>
    </row>
    <row r="276">
      <c r="B276" s="23">
        <v>44376.0</v>
      </c>
      <c r="C276" s="27">
        <v>4291.8</v>
      </c>
      <c r="D276" s="28">
        <v>4293.21</v>
      </c>
      <c r="E276" s="28">
        <v>4300.52</v>
      </c>
      <c r="F276" s="28">
        <v>4287.04</v>
      </c>
      <c r="G276" s="25">
        <v>0.0</v>
      </c>
      <c r="H276" s="29">
        <v>3.0E-4</v>
      </c>
      <c r="K276" s="32">
        <v>44384.0</v>
      </c>
      <c r="L276" s="24">
        <v>16.2</v>
      </c>
      <c r="M276" s="25">
        <v>16.43</v>
      </c>
      <c r="N276" s="25">
        <v>17.64</v>
      </c>
      <c r="O276" s="25">
        <v>16.08</v>
      </c>
      <c r="P276" s="25">
        <v>0.0</v>
      </c>
      <c r="Q276" s="26">
        <v>-0.0146</v>
      </c>
    </row>
    <row r="277">
      <c r="B277" s="23">
        <v>44375.0</v>
      </c>
      <c r="C277" s="27">
        <v>4290.61</v>
      </c>
      <c r="D277" s="28">
        <v>4284.9</v>
      </c>
      <c r="E277" s="28">
        <v>4292.14</v>
      </c>
      <c r="F277" s="28">
        <v>4274.67</v>
      </c>
      <c r="G277" s="25">
        <v>0.0</v>
      </c>
      <c r="H277" s="29">
        <v>0.0023</v>
      </c>
      <c r="K277" s="32">
        <v>44383.0</v>
      </c>
      <c r="L277" s="30">
        <v>16.44</v>
      </c>
      <c r="M277" s="25">
        <v>15.77</v>
      </c>
      <c r="N277" s="25">
        <v>17.94</v>
      </c>
      <c r="O277" s="25">
        <v>15.73</v>
      </c>
      <c r="P277" s="25">
        <v>0.0</v>
      </c>
      <c r="Q277" s="29">
        <v>0.0909</v>
      </c>
    </row>
    <row r="278">
      <c r="B278" s="23">
        <v>44372.0</v>
      </c>
      <c r="C278" s="27">
        <v>4280.7</v>
      </c>
      <c r="D278" s="28">
        <v>4274.45</v>
      </c>
      <c r="E278" s="28">
        <v>4286.12</v>
      </c>
      <c r="F278" s="28">
        <v>4271.16</v>
      </c>
      <c r="G278" s="25">
        <v>0.0</v>
      </c>
      <c r="H278" s="29">
        <v>0.0033</v>
      </c>
      <c r="K278" s="32">
        <v>44379.0</v>
      </c>
      <c r="L278" s="24">
        <v>15.07</v>
      </c>
      <c r="M278" s="25">
        <v>15.53</v>
      </c>
      <c r="N278" s="25">
        <v>15.54</v>
      </c>
      <c r="O278" s="25">
        <v>14.25</v>
      </c>
      <c r="P278" s="25">
        <v>0.0</v>
      </c>
      <c r="Q278" s="26">
        <v>-0.0265</v>
      </c>
    </row>
    <row r="279">
      <c r="B279" s="23">
        <v>44371.0</v>
      </c>
      <c r="C279" s="27">
        <v>4266.49</v>
      </c>
      <c r="D279" s="28">
        <v>4256.97</v>
      </c>
      <c r="E279" s="28">
        <v>4271.28</v>
      </c>
      <c r="F279" s="28">
        <v>4256.97</v>
      </c>
      <c r="G279" s="25">
        <v>0.0</v>
      </c>
      <c r="H279" s="29">
        <v>0.0058</v>
      </c>
      <c r="K279" s="32">
        <v>44378.0</v>
      </c>
      <c r="L279" s="24">
        <v>15.48</v>
      </c>
      <c r="M279" s="25">
        <v>15.62</v>
      </c>
      <c r="N279" s="25">
        <v>16.01</v>
      </c>
      <c r="O279" s="25">
        <v>15.31</v>
      </c>
      <c r="P279" s="25">
        <v>0.0</v>
      </c>
      <c r="Q279" s="26">
        <v>-0.0221</v>
      </c>
    </row>
    <row r="280">
      <c r="B280" s="23">
        <v>44370.0</v>
      </c>
      <c r="C280" s="31">
        <v>4241.84</v>
      </c>
      <c r="D280" s="28">
        <v>4249.27</v>
      </c>
      <c r="E280" s="28">
        <v>4256.6</v>
      </c>
      <c r="F280" s="28">
        <v>4241.43</v>
      </c>
      <c r="G280" s="25">
        <v>0.0</v>
      </c>
      <c r="H280" s="26">
        <v>-0.0011</v>
      </c>
      <c r="K280" s="23">
        <v>44377.0</v>
      </c>
      <c r="L280" s="24">
        <v>15.83</v>
      </c>
      <c r="M280" s="25">
        <v>16.18</v>
      </c>
      <c r="N280" s="25">
        <v>17.31</v>
      </c>
      <c r="O280" s="25">
        <v>15.58</v>
      </c>
      <c r="P280" s="25">
        <v>0.0</v>
      </c>
      <c r="Q280" s="26">
        <v>-0.0119</v>
      </c>
    </row>
    <row r="281">
      <c r="B281" s="23">
        <v>44369.0</v>
      </c>
      <c r="C281" s="27">
        <v>4246.44</v>
      </c>
      <c r="D281" s="28">
        <v>4224.61</v>
      </c>
      <c r="E281" s="28">
        <v>4255.84</v>
      </c>
      <c r="F281" s="28">
        <v>4217.27</v>
      </c>
      <c r="G281" s="25">
        <v>0.0</v>
      </c>
      <c r="H281" s="29">
        <v>0.0051</v>
      </c>
      <c r="K281" s="23">
        <v>44376.0</v>
      </c>
      <c r="L281" s="30">
        <v>16.02</v>
      </c>
      <c r="M281" s="25">
        <v>15.69</v>
      </c>
      <c r="N281" s="25">
        <v>16.31</v>
      </c>
      <c r="O281" s="25">
        <v>14.1</v>
      </c>
      <c r="P281" s="25">
        <v>0.0</v>
      </c>
      <c r="Q281" s="29">
        <v>0.0165</v>
      </c>
    </row>
    <row r="282">
      <c r="B282" s="23">
        <v>44368.0</v>
      </c>
      <c r="C282" s="27">
        <v>4224.79</v>
      </c>
      <c r="D282" s="28">
        <v>4173.4</v>
      </c>
      <c r="E282" s="28">
        <v>4226.24</v>
      </c>
      <c r="F282" s="28">
        <v>4173.4</v>
      </c>
      <c r="G282" s="25">
        <v>0.0</v>
      </c>
      <c r="H282" s="29">
        <v>0.014</v>
      </c>
      <c r="K282" s="23">
        <v>44375.0</v>
      </c>
      <c r="L282" s="30">
        <v>15.76</v>
      </c>
      <c r="M282" s="25">
        <v>16.07</v>
      </c>
      <c r="N282" s="25">
        <v>16.46</v>
      </c>
      <c r="O282" s="25">
        <v>15.39</v>
      </c>
      <c r="P282" s="25">
        <v>0.0</v>
      </c>
      <c r="Q282" s="29">
        <v>0.009</v>
      </c>
    </row>
    <row r="283">
      <c r="B283" s="23">
        <v>44365.0</v>
      </c>
      <c r="C283" s="31">
        <v>4166.45</v>
      </c>
      <c r="D283" s="28">
        <v>4204.78</v>
      </c>
      <c r="E283" s="28">
        <v>4204.78</v>
      </c>
      <c r="F283" s="28">
        <v>4164.4</v>
      </c>
      <c r="G283" s="25">
        <v>0.0</v>
      </c>
      <c r="H283" s="26">
        <v>-0.0131</v>
      </c>
      <c r="K283" s="23">
        <v>44372.0</v>
      </c>
      <c r="L283" s="24">
        <v>15.62</v>
      </c>
      <c r="M283" s="25">
        <v>16.04</v>
      </c>
      <c r="N283" s="25">
        <v>16.17</v>
      </c>
      <c r="O283" s="25">
        <v>15.21</v>
      </c>
      <c r="P283" s="25">
        <v>0.0</v>
      </c>
      <c r="Q283" s="26">
        <v>-0.0219</v>
      </c>
    </row>
    <row r="284">
      <c r="B284" s="23">
        <v>44364.0</v>
      </c>
      <c r="C284" s="31">
        <v>4221.86</v>
      </c>
      <c r="D284" s="28">
        <v>4220.37</v>
      </c>
      <c r="E284" s="28">
        <v>4232.29</v>
      </c>
      <c r="F284" s="28">
        <v>4196.05</v>
      </c>
      <c r="G284" s="25">
        <v>0.0</v>
      </c>
      <c r="H284" s="26">
        <v>-4.0E-4</v>
      </c>
      <c r="K284" s="23">
        <v>44371.0</v>
      </c>
      <c r="L284" s="24">
        <v>15.97</v>
      </c>
      <c r="M284" s="25">
        <v>15.99</v>
      </c>
      <c r="N284" s="25">
        <v>16.05</v>
      </c>
      <c r="O284" s="25">
        <v>14.19</v>
      </c>
      <c r="P284" s="25">
        <v>0.0</v>
      </c>
      <c r="Q284" s="26">
        <v>-0.0214</v>
      </c>
    </row>
    <row r="285">
      <c r="B285" s="23">
        <v>44363.0</v>
      </c>
      <c r="C285" s="31">
        <v>4223.7</v>
      </c>
      <c r="D285" s="28">
        <v>4248.87</v>
      </c>
      <c r="E285" s="28">
        <v>4251.89</v>
      </c>
      <c r="F285" s="28">
        <v>4202.45</v>
      </c>
      <c r="G285" s="25">
        <v>0.0</v>
      </c>
      <c r="H285" s="26">
        <v>-0.0054</v>
      </c>
      <c r="K285" s="23">
        <v>44370.0</v>
      </c>
      <c r="L285" s="24">
        <v>16.32</v>
      </c>
      <c r="M285" s="25">
        <v>16.25</v>
      </c>
      <c r="N285" s="25">
        <v>16.84</v>
      </c>
      <c r="O285" s="25">
        <v>14.86</v>
      </c>
      <c r="P285" s="25">
        <v>0.0</v>
      </c>
      <c r="Q285" s="26">
        <v>-0.0204</v>
      </c>
    </row>
    <row r="286">
      <c r="B286" s="23">
        <v>44362.0</v>
      </c>
      <c r="C286" s="31">
        <v>4246.59</v>
      </c>
      <c r="D286" s="28">
        <v>4255.28</v>
      </c>
      <c r="E286" s="28">
        <v>4257.16</v>
      </c>
      <c r="F286" s="28">
        <v>4238.35</v>
      </c>
      <c r="G286" s="25">
        <v>0.0</v>
      </c>
      <c r="H286" s="26">
        <v>-0.002</v>
      </c>
      <c r="K286" s="23">
        <v>44369.0</v>
      </c>
      <c r="L286" s="24">
        <v>16.66</v>
      </c>
      <c r="M286" s="25">
        <v>17.91</v>
      </c>
      <c r="N286" s="25">
        <v>18.32</v>
      </c>
      <c r="O286" s="25">
        <v>15.76</v>
      </c>
      <c r="P286" s="25">
        <v>0.0</v>
      </c>
      <c r="Q286" s="26">
        <v>-0.0688</v>
      </c>
    </row>
    <row r="287">
      <c r="B287" s="23">
        <v>44361.0</v>
      </c>
      <c r="C287" s="27">
        <v>4255.15</v>
      </c>
      <c r="D287" s="28">
        <v>4248.31</v>
      </c>
      <c r="E287" s="28">
        <v>4255.59</v>
      </c>
      <c r="F287" s="28">
        <v>4234.07</v>
      </c>
      <c r="G287" s="25">
        <v>0.0</v>
      </c>
      <c r="H287" s="29">
        <v>0.0018</v>
      </c>
      <c r="K287" s="23">
        <v>44368.0</v>
      </c>
      <c r="L287" s="24">
        <v>17.89</v>
      </c>
      <c r="M287" s="25">
        <v>21.74</v>
      </c>
      <c r="N287" s="25">
        <v>21.82</v>
      </c>
      <c r="O287" s="25">
        <v>17.81</v>
      </c>
      <c r="P287" s="25">
        <v>0.0</v>
      </c>
      <c r="Q287" s="26">
        <v>-0.1357</v>
      </c>
    </row>
    <row r="288">
      <c r="B288" s="23">
        <v>44358.0</v>
      </c>
      <c r="C288" s="27">
        <v>4247.44</v>
      </c>
      <c r="D288" s="28">
        <v>4242.9</v>
      </c>
      <c r="E288" s="28">
        <v>4248.38</v>
      </c>
      <c r="F288" s="28">
        <v>4232.25</v>
      </c>
      <c r="G288" s="25">
        <v>0.0</v>
      </c>
      <c r="H288" s="29">
        <v>0.0019</v>
      </c>
      <c r="K288" s="23">
        <v>44365.0</v>
      </c>
      <c r="L288" s="30">
        <v>20.7</v>
      </c>
      <c r="M288" s="25">
        <v>16.96</v>
      </c>
      <c r="N288" s="25">
        <v>21.04</v>
      </c>
      <c r="O288" s="25">
        <v>16.92</v>
      </c>
      <c r="P288" s="25">
        <v>0.0</v>
      </c>
      <c r="Q288" s="29">
        <v>0.1662</v>
      </c>
    </row>
    <row r="289">
      <c r="B289" s="23">
        <v>44357.0</v>
      </c>
      <c r="C289" s="27">
        <v>4239.18</v>
      </c>
      <c r="D289" s="28">
        <v>4228.56</v>
      </c>
      <c r="E289" s="28">
        <v>4249.74</v>
      </c>
      <c r="F289" s="28">
        <v>4220.34</v>
      </c>
      <c r="G289" s="25">
        <v>0.0</v>
      </c>
      <c r="H289" s="29">
        <v>0.0047</v>
      </c>
      <c r="K289" s="23">
        <v>44364.0</v>
      </c>
      <c r="L289" s="24">
        <v>17.75</v>
      </c>
      <c r="M289" s="25">
        <v>18.49</v>
      </c>
      <c r="N289" s="25">
        <v>19.22</v>
      </c>
      <c r="O289" s="25">
        <v>16.71</v>
      </c>
      <c r="P289" s="25">
        <v>0.0</v>
      </c>
      <c r="Q289" s="26">
        <v>-0.022</v>
      </c>
    </row>
    <row r="290">
      <c r="B290" s="32">
        <v>44356.0</v>
      </c>
      <c r="C290" s="31">
        <v>4219.55</v>
      </c>
      <c r="D290" s="28">
        <v>4232.99</v>
      </c>
      <c r="E290" s="28">
        <v>4237.09</v>
      </c>
      <c r="F290" s="28">
        <v>4218.74</v>
      </c>
      <c r="G290" s="25">
        <v>0.0</v>
      </c>
      <c r="H290" s="26">
        <v>-0.0018</v>
      </c>
      <c r="K290" s="23">
        <v>44363.0</v>
      </c>
      <c r="L290" s="30">
        <v>18.15</v>
      </c>
      <c r="M290" s="25">
        <v>16.99</v>
      </c>
      <c r="N290" s="25">
        <v>19.11</v>
      </c>
      <c r="O290" s="25">
        <v>16.42</v>
      </c>
      <c r="P290" s="25">
        <v>0.0</v>
      </c>
      <c r="Q290" s="29">
        <v>0.0664</v>
      </c>
    </row>
    <row r="291">
      <c r="B291" s="32">
        <v>44355.0</v>
      </c>
      <c r="C291" s="27">
        <v>4227.26</v>
      </c>
      <c r="D291" s="28">
        <v>4233.81</v>
      </c>
      <c r="E291" s="28">
        <v>4236.74</v>
      </c>
      <c r="F291" s="28">
        <v>4208.41</v>
      </c>
      <c r="G291" s="25">
        <v>0.0</v>
      </c>
      <c r="H291" s="29">
        <v>2.0E-4</v>
      </c>
      <c r="K291" s="23">
        <v>44362.0</v>
      </c>
      <c r="L291" s="30">
        <v>17.02</v>
      </c>
      <c r="M291" s="25">
        <v>16.27</v>
      </c>
      <c r="N291" s="25">
        <v>17.35</v>
      </c>
      <c r="O291" s="25">
        <v>16.14</v>
      </c>
      <c r="P291" s="25">
        <v>0.0</v>
      </c>
      <c r="Q291" s="29">
        <v>0.0384</v>
      </c>
    </row>
    <row r="292">
      <c r="B292" s="32">
        <v>44354.0</v>
      </c>
      <c r="C292" s="31">
        <v>4226.52</v>
      </c>
      <c r="D292" s="28">
        <v>4229.34</v>
      </c>
      <c r="E292" s="28">
        <v>4232.34</v>
      </c>
      <c r="F292" s="28">
        <v>4215.66</v>
      </c>
      <c r="G292" s="25">
        <v>0.0</v>
      </c>
      <c r="H292" s="26">
        <v>-8.0E-4</v>
      </c>
      <c r="K292" s="23">
        <v>44361.0</v>
      </c>
      <c r="L292" s="30">
        <v>16.39</v>
      </c>
      <c r="M292" s="25">
        <v>16.04</v>
      </c>
      <c r="N292" s="25">
        <v>17.04</v>
      </c>
      <c r="O292" s="25">
        <v>15.04</v>
      </c>
      <c r="P292" s="25">
        <v>0.0</v>
      </c>
      <c r="Q292" s="29">
        <v>0.0473</v>
      </c>
    </row>
    <row r="293">
      <c r="B293" s="32">
        <v>44351.0</v>
      </c>
      <c r="C293" s="27">
        <v>4229.89</v>
      </c>
      <c r="D293" s="28">
        <v>4206.05</v>
      </c>
      <c r="E293" s="28">
        <v>4233.45</v>
      </c>
      <c r="F293" s="28">
        <v>4206.05</v>
      </c>
      <c r="G293" s="25">
        <v>0.0</v>
      </c>
      <c r="H293" s="29">
        <v>0.0088</v>
      </c>
      <c r="K293" s="23">
        <v>44358.0</v>
      </c>
      <c r="L293" s="24">
        <v>15.65</v>
      </c>
      <c r="M293" s="25">
        <v>16.18</v>
      </c>
      <c r="N293" s="25">
        <v>16.2</v>
      </c>
      <c r="O293" s="25">
        <v>15.15</v>
      </c>
      <c r="P293" s="25">
        <v>0.0</v>
      </c>
      <c r="Q293" s="26">
        <v>-0.028</v>
      </c>
    </row>
    <row r="294">
      <c r="B294" s="32">
        <v>44350.0</v>
      </c>
      <c r="C294" s="31">
        <v>4192.85</v>
      </c>
      <c r="D294" s="28">
        <v>4191.43</v>
      </c>
      <c r="E294" s="28">
        <v>4204.39</v>
      </c>
      <c r="F294" s="28">
        <v>4167.93</v>
      </c>
      <c r="G294" s="25">
        <v>0.0</v>
      </c>
      <c r="H294" s="26">
        <v>-0.0036</v>
      </c>
      <c r="K294" s="23">
        <v>44357.0</v>
      </c>
      <c r="L294" s="24">
        <v>16.1</v>
      </c>
      <c r="M294" s="25">
        <v>18.18</v>
      </c>
      <c r="N294" s="25">
        <v>18.29</v>
      </c>
      <c r="O294" s="25">
        <v>16.01</v>
      </c>
      <c r="P294" s="25">
        <v>0.0</v>
      </c>
      <c r="Q294" s="26">
        <v>-0.1001</v>
      </c>
    </row>
    <row r="295">
      <c r="B295" s="32">
        <v>44349.0</v>
      </c>
      <c r="C295" s="27">
        <v>4208.12</v>
      </c>
      <c r="D295" s="28">
        <v>4206.82</v>
      </c>
      <c r="E295" s="28">
        <v>4217.37</v>
      </c>
      <c r="F295" s="28">
        <v>4198.27</v>
      </c>
      <c r="G295" s="25">
        <v>0.0</v>
      </c>
      <c r="H295" s="29">
        <v>0.0014</v>
      </c>
      <c r="K295" s="32">
        <v>44356.0</v>
      </c>
      <c r="L295" s="30">
        <v>17.89</v>
      </c>
      <c r="M295" s="25">
        <v>17.18</v>
      </c>
      <c r="N295" s="25">
        <v>17.96</v>
      </c>
      <c r="O295" s="25">
        <v>15.55</v>
      </c>
      <c r="P295" s="25">
        <v>0.0</v>
      </c>
      <c r="Q295" s="29">
        <v>0.048</v>
      </c>
    </row>
    <row r="296">
      <c r="B296" s="32">
        <v>44348.0</v>
      </c>
      <c r="C296" s="31">
        <v>4202.04</v>
      </c>
      <c r="D296" s="28">
        <v>4216.52</v>
      </c>
      <c r="E296" s="28">
        <v>4234.12</v>
      </c>
      <c r="F296" s="28">
        <v>4197.59</v>
      </c>
      <c r="G296" s="25">
        <v>0.0</v>
      </c>
      <c r="H296" s="26">
        <v>-5.0E-4</v>
      </c>
      <c r="K296" s="32">
        <v>44355.0</v>
      </c>
      <c r="L296" s="30">
        <v>17.07</v>
      </c>
      <c r="M296" s="25">
        <v>16.58</v>
      </c>
      <c r="N296" s="25">
        <v>17.75</v>
      </c>
      <c r="O296" s="25">
        <v>15.15</v>
      </c>
      <c r="P296" s="25">
        <v>0.0</v>
      </c>
      <c r="Q296" s="29">
        <v>0.0396</v>
      </c>
    </row>
    <row r="297">
      <c r="B297" s="33">
        <v>44344.0</v>
      </c>
      <c r="C297" s="27">
        <v>4204.11</v>
      </c>
      <c r="D297" s="28">
        <v>4210.77</v>
      </c>
      <c r="E297" s="28">
        <v>4218.36</v>
      </c>
      <c r="F297" s="28">
        <v>4203.57</v>
      </c>
      <c r="G297" s="25">
        <v>0.0</v>
      </c>
      <c r="H297" s="29">
        <v>8.0E-4</v>
      </c>
      <c r="K297" s="32">
        <v>44354.0</v>
      </c>
      <c r="L297" s="24">
        <v>16.42</v>
      </c>
      <c r="M297" s="25">
        <v>17.34</v>
      </c>
      <c r="N297" s="25">
        <v>17.35</v>
      </c>
      <c r="O297" s="25">
        <v>15.78</v>
      </c>
      <c r="P297" s="25">
        <v>0.0</v>
      </c>
      <c r="Q297" s="26">
        <v>0.0</v>
      </c>
    </row>
    <row r="298">
      <c r="B298" s="33">
        <v>44343.0</v>
      </c>
      <c r="C298" s="27">
        <v>4200.88</v>
      </c>
      <c r="D298" s="28">
        <v>4201.94</v>
      </c>
      <c r="E298" s="28">
        <v>4213.38</v>
      </c>
      <c r="F298" s="28">
        <v>4197.78</v>
      </c>
      <c r="G298" s="25">
        <v>0.0</v>
      </c>
      <c r="H298" s="29">
        <v>0.0012</v>
      </c>
      <c r="K298" s="32">
        <v>44351.0</v>
      </c>
      <c r="L298" s="24">
        <v>16.42</v>
      </c>
      <c r="M298" s="25">
        <v>18.09</v>
      </c>
      <c r="N298" s="25">
        <v>18.42</v>
      </c>
      <c r="O298" s="25">
        <v>16.18</v>
      </c>
      <c r="P298" s="25">
        <v>0.0</v>
      </c>
      <c r="Q298" s="26">
        <v>-0.0898</v>
      </c>
    </row>
    <row r="299">
      <c r="B299" s="33">
        <v>44342.0</v>
      </c>
      <c r="C299" s="27">
        <v>4195.99</v>
      </c>
      <c r="D299" s="28">
        <v>4191.59</v>
      </c>
      <c r="E299" s="28">
        <v>4202.61</v>
      </c>
      <c r="F299" s="28">
        <v>4184.11</v>
      </c>
      <c r="G299" s="25">
        <v>0.0</v>
      </c>
      <c r="H299" s="29">
        <v>0.0019</v>
      </c>
      <c r="K299" s="32">
        <v>44350.0</v>
      </c>
      <c r="L299" s="30">
        <v>18.04</v>
      </c>
      <c r="M299" s="25">
        <v>17.73</v>
      </c>
      <c r="N299" s="25">
        <v>19.27</v>
      </c>
      <c r="O299" s="25">
        <v>17.45</v>
      </c>
      <c r="P299" s="25">
        <v>0.0</v>
      </c>
      <c r="Q299" s="29">
        <v>0.032</v>
      </c>
    </row>
    <row r="300">
      <c r="B300" s="33">
        <v>44341.0</v>
      </c>
      <c r="C300" s="31">
        <v>4188.13</v>
      </c>
      <c r="D300" s="28">
        <v>4205.94</v>
      </c>
      <c r="E300" s="28">
        <v>4213.42</v>
      </c>
      <c r="F300" s="28">
        <v>4182.52</v>
      </c>
      <c r="G300" s="25">
        <v>0.0</v>
      </c>
      <c r="H300" s="26">
        <v>-0.0021</v>
      </c>
      <c r="K300" s="32">
        <v>44349.0</v>
      </c>
      <c r="L300" s="24">
        <v>17.48</v>
      </c>
      <c r="M300" s="25">
        <v>17.86</v>
      </c>
      <c r="N300" s="25">
        <v>18.31</v>
      </c>
      <c r="O300" s="25">
        <v>16.74</v>
      </c>
      <c r="P300" s="25">
        <v>0.0</v>
      </c>
      <c r="Q300" s="26">
        <v>-0.0235</v>
      </c>
    </row>
    <row r="301">
      <c r="B301" s="33">
        <v>44340.0</v>
      </c>
      <c r="C301" s="27">
        <v>4197.05</v>
      </c>
      <c r="D301" s="28">
        <v>4170.16</v>
      </c>
      <c r="E301" s="28">
        <v>4209.52</v>
      </c>
      <c r="F301" s="28">
        <v>4170.16</v>
      </c>
      <c r="G301" s="25">
        <v>0.0</v>
      </c>
      <c r="H301" s="29">
        <v>0.0099</v>
      </c>
      <c r="K301" s="32">
        <v>44348.0</v>
      </c>
      <c r="L301" s="30">
        <v>17.9</v>
      </c>
      <c r="M301" s="25">
        <v>17.24</v>
      </c>
      <c r="N301" s="25">
        <v>18.53</v>
      </c>
      <c r="O301" s="25">
        <v>15.68</v>
      </c>
      <c r="P301" s="25">
        <v>0.0</v>
      </c>
      <c r="Q301" s="29">
        <v>0.068</v>
      </c>
    </row>
    <row r="302">
      <c r="B302" s="33">
        <v>44337.0</v>
      </c>
      <c r="C302" s="31">
        <v>4155.86</v>
      </c>
      <c r="D302" s="28">
        <v>4168.61</v>
      </c>
      <c r="E302" s="28">
        <v>4188.72</v>
      </c>
      <c r="F302" s="28">
        <v>4151.72</v>
      </c>
      <c r="G302" s="25">
        <v>0.0</v>
      </c>
      <c r="H302" s="26">
        <v>-8.0E-4</v>
      </c>
      <c r="K302" s="33">
        <v>44344.0</v>
      </c>
      <c r="L302" s="30">
        <v>16.76</v>
      </c>
      <c r="M302" s="25">
        <v>16.8</v>
      </c>
      <c r="N302" s="25">
        <v>16.86</v>
      </c>
      <c r="O302" s="25">
        <v>15.9</v>
      </c>
      <c r="P302" s="25">
        <v>0.0</v>
      </c>
      <c r="Q302" s="29">
        <v>0.0012</v>
      </c>
    </row>
    <row r="303">
      <c r="B303" s="33">
        <v>44336.0</v>
      </c>
      <c r="C303" s="27">
        <v>4159.12</v>
      </c>
      <c r="D303" s="28">
        <v>4121.97</v>
      </c>
      <c r="E303" s="28">
        <v>4172.8</v>
      </c>
      <c r="F303" s="28">
        <v>4121.97</v>
      </c>
      <c r="G303" s="25">
        <v>0.0</v>
      </c>
      <c r="H303" s="29">
        <v>0.0106</v>
      </c>
      <c r="K303" s="33">
        <v>44343.0</v>
      </c>
      <c r="L303" s="24">
        <v>16.74</v>
      </c>
      <c r="M303" s="25">
        <v>18.03</v>
      </c>
      <c r="N303" s="25">
        <v>18.17</v>
      </c>
      <c r="O303" s="25">
        <v>16.52</v>
      </c>
      <c r="P303" s="25">
        <v>0.0</v>
      </c>
      <c r="Q303" s="26">
        <v>-0.0357</v>
      </c>
    </row>
    <row r="304">
      <c r="B304" s="33">
        <v>44335.0</v>
      </c>
      <c r="C304" s="31">
        <v>4115.68</v>
      </c>
      <c r="D304" s="28">
        <v>4098.45</v>
      </c>
      <c r="E304" s="28">
        <v>4116.93</v>
      </c>
      <c r="F304" s="28">
        <v>4061.41</v>
      </c>
      <c r="G304" s="25">
        <v>0.0</v>
      </c>
      <c r="H304" s="26">
        <v>-0.0029</v>
      </c>
      <c r="K304" s="33">
        <v>44342.0</v>
      </c>
      <c r="L304" s="24">
        <v>17.36</v>
      </c>
      <c r="M304" s="25">
        <v>18.37</v>
      </c>
      <c r="N304" s="25">
        <v>18.92</v>
      </c>
      <c r="O304" s="25">
        <v>17.35</v>
      </c>
      <c r="P304" s="25">
        <v>0.0</v>
      </c>
      <c r="Q304" s="26">
        <v>-0.0786</v>
      </c>
    </row>
    <row r="305">
      <c r="B305" s="33">
        <v>44334.0</v>
      </c>
      <c r="C305" s="31">
        <v>4127.83</v>
      </c>
      <c r="D305" s="28">
        <v>4165.94</v>
      </c>
      <c r="E305" s="28">
        <v>4169.15</v>
      </c>
      <c r="F305" s="28">
        <v>4125.99</v>
      </c>
      <c r="G305" s="25">
        <v>0.0</v>
      </c>
      <c r="H305" s="26">
        <v>-0.0085</v>
      </c>
      <c r="K305" s="33">
        <v>44341.0</v>
      </c>
      <c r="L305" s="30">
        <v>18.84</v>
      </c>
      <c r="M305" s="25">
        <v>18.35</v>
      </c>
      <c r="N305" s="25">
        <v>19.29</v>
      </c>
      <c r="O305" s="25">
        <v>16.87</v>
      </c>
      <c r="P305" s="25">
        <v>0.0</v>
      </c>
      <c r="Q305" s="29">
        <v>0.0239</v>
      </c>
    </row>
    <row r="306">
      <c r="B306" s="33">
        <v>44333.0</v>
      </c>
      <c r="C306" s="31">
        <v>4163.29</v>
      </c>
      <c r="D306" s="28">
        <v>4169.92</v>
      </c>
      <c r="E306" s="28">
        <v>4171.92</v>
      </c>
      <c r="F306" s="28">
        <v>4142.69</v>
      </c>
      <c r="G306" s="25">
        <v>0.0</v>
      </c>
      <c r="H306" s="26">
        <v>-0.0025</v>
      </c>
      <c r="K306" s="33">
        <v>44340.0</v>
      </c>
      <c r="L306" s="24">
        <v>18.4</v>
      </c>
      <c r="M306" s="25">
        <v>20.5</v>
      </c>
      <c r="N306" s="25">
        <v>20.51</v>
      </c>
      <c r="O306" s="25">
        <v>18.38</v>
      </c>
      <c r="P306" s="25">
        <v>0.0</v>
      </c>
      <c r="Q306" s="26">
        <v>-0.0868</v>
      </c>
    </row>
    <row r="307">
      <c r="B307" s="33">
        <v>44330.0</v>
      </c>
      <c r="C307" s="27">
        <v>4173.85</v>
      </c>
      <c r="D307" s="28">
        <v>4129.58</v>
      </c>
      <c r="E307" s="28">
        <v>4183.13</v>
      </c>
      <c r="F307" s="28">
        <v>4129.58</v>
      </c>
      <c r="G307" s="25">
        <v>0.0</v>
      </c>
      <c r="H307" s="29">
        <v>0.0149</v>
      </c>
      <c r="K307" s="33">
        <v>44337.0</v>
      </c>
      <c r="L307" s="24">
        <v>20.15</v>
      </c>
      <c r="M307" s="25">
        <v>20.42</v>
      </c>
      <c r="N307" s="25">
        <v>20.89</v>
      </c>
      <c r="O307" s="25">
        <v>19.53</v>
      </c>
      <c r="P307" s="25">
        <v>0.0</v>
      </c>
      <c r="Q307" s="26">
        <v>-0.0252</v>
      </c>
    </row>
    <row r="308">
      <c r="B308" s="33">
        <v>44329.0</v>
      </c>
      <c r="C308" s="27">
        <v>4112.5</v>
      </c>
      <c r="D308" s="28">
        <v>4074.99</v>
      </c>
      <c r="E308" s="28">
        <v>4131.58</v>
      </c>
      <c r="F308" s="28">
        <v>4074.99</v>
      </c>
      <c r="G308" s="25">
        <v>0.0</v>
      </c>
      <c r="H308" s="29">
        <v>0.0122</v>
      </c>
      <c r="K308" s="33">
        <v>44336.0</v>
      </c>
      <c r="L308" s="24">
        <v>20.67</v>
      </c>
      <c r="M308" s="25">
        <v>22.33</v>
      </c>
      <c r="N308" s="25">
        <v>23.5</v>
      </c>
      <c r="O308" s="25">
        <v>20.19</v>
      </c>
      <c r="P308" s="25">
        <v>0.0</v>
      </c>
      <c r="Q308" s="26">
        <v>-0.0681</v>
      </c>
    </row>
    <row r="309">
      <c r="B309" s="33">
        <v>44328.0</v>
      </c>
      <c r="C309" s="31">
        <v>4063.04</v>
      </c>
      <c r="D309" s="28">
        <v>4130.55</v>
      </c>
      <c r="E309" s="28">
        <v>4134.73</v>
      </c>
      <c r="F309" s="28">
        <v>4056.88</v>
      </c>
      <c r="G309" s="25">
        <v>0.0</v>
      </c>
      <c r="H309" s="26">
        <v>-0.0214</v>
      </c>
      <c r="K309" s="33">
        <v>44335.0</v>
      </c>
      <c r="L309" s="30">
        <v>22.18</v>
      </c>
      <c r="M309" s="25">
        <v>22.46</v>
      </c>
      <c r="N309" s="25">
        <v>25.96</v>
      </c>
      <c r="O309" s="25">
        <v>21.88</v>
      </c>
      <c r="P309" s="25">
        <v>0.0</v>
      </c>
      <c r="Q309" s="29">
        <v>0.0394</v>
      </c>
    </row>
    <row r="310">
      <c r="B310" s="33">
        <v>44327.0</v>
      </c>
      <c r="C310" s="31">
        <v>4152.1</v>
      </c>
      <c r="D310" s="28">
        <v>4150.34</v>
      </c>
      <c r="E310" s="28">
        <v>4162.04</v>
      </c>
      <c r="F310" s="28">
        <v>4111.53</v>
      </c>
      <c r="G310" s="25">
        <v>0.0</v>
      </c>
      <c r="H310" s="26">
        <v>-0.0087</v>
      </c>
      <c r="K310" s="33">
        <v>44334.0</v>
      </c>
      <c r="L310" s="30">
        <v>21.34</v>
      </c>
      <c r="M310" s="25">
        <v>18.89</v>
      </c>
      <c r="N310" s="25">
        <v>21.45</v>
      </c>
      <c r="O310" s="25">
        <v>18.81</v>
      </c>
      <c r="P310" s="25">
        <v>0.0</v>
      </c>
      <c r="Q310" s="29">
        <v>0.0822</v>
      </c>
    </row>
    <row r="311">
      <c r="B311" s="33">
        <v>44326.0</v>
      </c>
      <c r="C311" s="31">
        <v>4188.43</v>
      </c>
      <c r="D311" s="28">
        <v>4228.29</v>
      </c>
      <c r="E311" s="28">
        <v>4236.39</v>
      </c>
      <c r="F311" s="28">
        <v>4188.13</v>
      </c>
      <c r="G311" s="25">
        <v>0.0</v>
      </c>
      <c r="H311" s="26">
        <v>-0.0104</v>
      </c>
      <c r="K311" s="33">
        <v>44333.0</v>
      </c>
      <c r="L311" s="30">
        <v>19.72</v>
      </c>
      <c r="M311" s="25">
        <v>19.89</v>
      </c>
      <c r="N311" s="25">
        <v>21.58</v>
      </c>
      <c r="O311" s="25">
        <v>19.67</v>
      </c>
      <c r="P311" s="25">
        <v>0.0</v>
      </c>
      <c r="Q311" s="29">
        <v>0.0484</v>
      </c>
    </row>
    <row r="312">
      <c r="B312" s="34">
        <v>44323.0</v>
      </c>
      <c r="C312" s="27">
        <v>4232.6</v>
      </c>
      <c r="D312" s="28">
        <v>4210.34</v>
      </c>
      <c r="E312" s="28">
        <v>4238.04</v>
      </c>
      <c r="F312" s="28">
        <v>4201.64</v>
      </c>
      <c r="G312" s="25">
        <v>0.0</v>
      </c>
      <c r="H312" s="29">
        <v>0.0074</v>
      </c>
      <c r="K312" s="33">
        <v>44330.0</v>
      </c>
      <c r="L312" s="24">
        <v>18.81</v>
      </c>
      <c r="M312" s="25">
        <v>21.77</v>
      </c>
      <c r="N312" s="25">
        <v>22.1</v>
      </c>
      <c r="O312" s="25">
        <v>18.66</v>
      </c>
      <c r="P312" s="25">
        <v>0.0</v>
      </c>
      <c r="Q312" s="26">
        <v>-0.1868</v>
      </c>
    </row>
    <row r="313">
      <c r="B313" s="34">
        <v>44322.0</v>
      </c>
      <c r="C313" s="27">
        <v>4201.62</v>
      </c>
      <c r="D313" s="28">
        <v>4169.14</v>
      </c>
      <c r="E313" s="28">
        <v>4202.7</v>
      </c>
      <c r="F313" s="28">
        <v>4147.33</v>
      </c>
      <c r="G313" s="25">
        <v>0.0</v>
      </c>
      <c r="H313" s="29">
        <v>0.0082</v>
      </c>
      <c r="K313" s="33">
        <v>44329.0</v>
      </c>
      <c r="L313" s="24">
        <v>23.13</v>
      </c>
      <c r="M313" s="25">
        <v>26.03</v>
      </c>
      <c r="N313" s="25">
        <v>28.93</v>
      </c>
      <c r="O313" s="25">
        <v>22.23</v>
      </c>
      <c r="P313" s="25">
        <v>0.0</v>
      </c>
      <c r="Q313" s="26">
        <v>-0.1617</v>
      </c>
    </row>
    <row r="314">
      <c r="B314" s="34">
        <v>44321.0</v>
      </c>
      <c r="C314" s="27">
        <v>4167.59</v>
      </c>
      <c r="D314" s="28">
        <v>4177.06</v>
      </c>
      <c r="E314" s="28">
        <v>4187.72</v>
      </c>
      <c r="F314" s="28">
        <v>4160.94</v>
      </c>
      <c r="G314" s="25">
        <v>0.0</v>
      </c>
      <c r="H314" s="29">
        <v>7.0E-4</v>
      </c>
      <c r="K314" s="33">
        <v>44328.0</v>
      </c>
      <c r="L314" s="30">
        <v>27.59</v>
      </c>
      <c r="M314" s="25">
        <v>22.42</v>
      </c>
      <c r="N314" s="25">
        <v>28.38</v>
      </c>
      <c r="O314" s="25">
        <v>21.66</v>
      </c>
      <c r="P314" s="25">
        <v>0.0</v>
      </c>
      <c r="Q314" s="29">
        <v>0.2633</v>
      </c>
    </row>
    <row r="315">
      <c r="B315" s="34">
        <v>44320.0</v>
      </c>
      <c r="C315" s="31">
        <v>4164.66</v>
      </c>
      <c r="D315" s="28">
        <v>4179.04</v>
      </c>
      <c r="E315" s="28">
        <v>4179.04</v>
      </c>
      <c r="F315" s="28">
        <v>4128.59</v>
      </c>
      <c r="G315" s="25">
        <v>0.0</v>
      </c>
      <c r="H315" s="26">
        <v>-0.0067</v>
      </c>
      <c r="K315" s="33">
        <v>44327.0</v>
      </c>
      <c r="L315" s="30">
        <v>21.84</v>
      </c>
      <c r="M315" s="25">
        <v>21.17</v>
      </c>
      <c r="N315" s="25">
        <v>23.73</v>
      </c>
      <c r="O315" s="25">
        <v>20.71</v>
      </c>
      <c r="P315" s="25">
        <v>0.0</v>
      </c>
      <c r="Q315" s="29">
        <v>0.1109</v>
      </c>
    </row>
    <row r="316">
      <c r="B316" s="34">
        <v>44319.0</v>
      </c>
      <c r="C316" s="27">
        <v>4192.66</v>
      </c>
      <c r="D316" s="28">
        <v>4191.98</v>
      </c>
      <c r="E316" s="28">
        <v>4209.39</v>
      </c>
      <c r="F316" s="28">
        <v>4188.03</v>
      </c>
      <c r="G316" s="25">
        <v>0.0</v>
      </c>
      <c r="H316" s="29">
        <v>0.0027</v>
      </c>
      <c r="K316" s="33">
        <v>44326.0</v>
      </c>
      <c r="L316" s="30">
        <v>19.66</v>
      </c>
      <c r="M316" s="25">
        <v>17.34</v>
      </c>
      <c r="N316" s="25">
        <v>19.75</v>
      </c>
      <c r="O316" s="25">
        <v>17.07</v>
      </c>
      <c r="P316" s="25">
        <v>0.0</v>
      </c>
      <c r="Q316" s="29">
        <v>0.178</v>
      </c>
    </row>
    <row r="317">
      <c r="B317" s="23">
        <v>44316.0</v>
      </c>
      <c r="C317" s="31">
        <v>4181.17</v>
      </c>
      <c r="D317" s="28">
        <v>4198.1</v>
      </c>
      <c r="E317" s="28">
        <v>4198.1</v>
      </c>
      <c r="F317" s="28">
        <v>4174.85</v>
      </c>
      <c r="G317" s="25">
        <v>0.0</v>
      </c>
      <c r="H317" s="26">
        <v>-0.0072</v>
      </c>
      <c r="K317" s="34">
        <v>44323.0</v>
      </c>
      <c r="L317" s="24">
        <v>16.69</v>
      </c>
      <c r="M317" s="25">
        <v>18.45</v>
      </c>
      <c r="N317" s="25">
        <v>18.57</v>
      </c>
      <c r="O317" s="25">
        <v>16.68</v>
      </c>
      <c r="P317" s="25">
        <v>0.0</v>
      </c>
      <c r="Q317" s="26">
        <v>-0.0924</v>
      </c>
    </row>
    <row r="318">
      <c r="B318" s="23">
        <v>44315.0</v>
      </c>
      <c r="C318" s="27">
        <v>4211.47</v>
      </c>
      <c r="D318" s="28">
        <v>4206.14</v>
      </c>
      <c r="E318" s="28">
        <v>4218.78</v>
      </c>
      <c r="F318" s="28">
        <v>4176.81</v>
      </c>
      <c r="G318" s="25">
        <v>0.0</v>
      </c>
      <c r="H318" s="29">
        <v>0.0068</v>
      </c>
      <c r="K318" s="34">
        <v>44322.0</v>
      </c>
      <c r="L318" s="24">
        <v>18.39</v>
      </c>
      <c r="M318" s="25">
        <v>18.41</v>
      </c>
      <c r="N318" s="25">
        <v>20.6</v>
      </c>
      <c r="O318" s="25">
        <v>18.21</v>
      </c>
      <c r="P318" s="25">
        <v>0.0</v>
      </c>
      <c r="Q318" s="26">
        <v>-0.0397</v>
      </c>
    </row>
    <row r="319">
      <c r="B319" s="23">
        <v>44314.0</v>
      </c>
      <c r="C319" s="31">
        <v>4183.18</v>
      </c>
      <c r="D319" s="28">
        <v>4185.14</v>
      </c>
      <c r="E319" s="28">
        <v>4201.53</v>
      </c>
      <c r="F319" s="28">
        <v>4181.78</v>
      </c>
      <c r="G319" s="25">
        <v>0.0</v>
      </c>
      <c r="H319" s="26">
        <v>-8.0E-4</v>
      </c>
      <c r="K319" s="34">
        <v>44321.0</v>
      </c>
      <c r="L319" s="24">
        <v>19.15</v>
      </c>
      <c r="M319" s="25">
        <v>18.84</v>
      </c>
      <c r="N319" s="25">
        <v>19.58</v>
      </c>
      <c r="O319" s="25">
        <v>17.89</v>
      </c>
      <c r="P319" s="25">
        <v>0.0</v>
      </c>
      <c r="Q319" s="26">
        <v>-0.0169</v>
      </c>
    </row>
    <row r="320">
      <c r="B320" s="23">
        <v>44313.0</v>
      </c>
      <c r="C320" s="31">
        <v>4186.72</v>
      </c>
      <c r="D320" s="28">
        <v>4188.25</v>
      </c>
      <c r="E320" s="28">
        <v>4193.35</v>
      </c>
      <c r="F320" s="28">
        <v>4176.22</v>
      </c>
      <c r="G320" s="25">
        <v>0.0</v>
      </c>
      <c r="H320" s="26">
        <v>-2.0E-4</v>
      </c>
      <c r="K320" s="34">
        <v>44320.0</v>
      </c>
      <c r="L320" s="30">
        <v>19.48</v>
      </c>
      <c r="M320" s="25">
        <v>18.16</v>
      </c>
      <c r="N320" s="25">
        <v>21.85</v>
      </c>
      <c r="O320" s="25">
        <v>18.11</v>
      </c>
      <c r="P320" s="25">
        <v>0.0</v>
      </c>
      <c r="Q320" s="29">
        <v>0.0639</v>
      </c>
    </row>
    <row r="321">
      <c r="B321" s="23">
        <v>44312.0</v>
      </c>
      <c r="C321" s="27">
        <v>4187.62</v>
      </c>
      <c r="D321" s="28">
        <v>4185.03</v>
      </c>
      <c r="E321" s="28">
        <v>4194.19</v>
      </c>
      <c r="F321" s="28">
        <v>4182.36</v>
      </c>
      <c r="G321" s="25">
        <v>0.0</v>
      </c>
      <c r="H321" s="29">
        <v>0.0018</v>
      </c>
      <c r="K321" s="34">
        <v>44319.0</v>
      </c>
      <c r="L321" s="24">
        <v>18.31</v>
      </c>
      <c r="M321" s="25">
        <v>18.65</v>
      </c>
      <c r="N321" s="25">
        <v>19.12</v>
      </c>
      <c r="O321" s="25">
        <v>17.8</v>
      </c>
      <c r="P321" s="25">
        <v>0.0</v>
      </c>
      <c r="Q321" s="26">
        <v>-0.0161</v>
      </c>
    </row>
    <row r="322">
      <c r="B322" s="23">
        <v>44309.0</v>
      </c>
      <c r="C322" s="27">
        <v>4180.17</v>
      </c>
      <c r="D322" s="28">
        <v>4138.78</v>
      </c>
      <c r="E322" s="28">
        <v>4194.17</v>
      </c>
      <c r="F322" s="28">
        <v>4138.78</v>
      </c>
      <c r="G322" s="25">
        <v>0.0</v>
      </c>
      <c r="H322" s="29">
        <v>0.0109</v>
      </c>
      <c r="K322" s="23">
        <v>44316.0</v>
      </c>
      <c r="L322" s="30">
        <v>18.61</v>
      </c>
      <c r="M322" s="25">
        <v>17.67</v>
      </c>
      <c r="N322" s="25">
        <v>19.25</v>
      </c>
      <c r="O322" s="25">
        <v>17.64</v>
      </c>
      <c r="P322" s="25">
        <v>0.0</v>
      </c>
      <c r="Q322" s="29">
        <v>0.0568</v>
      </c>
    </row>
    <row r="323">
      <c r="B323" s="23">
        <v>44308.0</v>
      </c>
      <c r="C323" s="31">
        <v>4134.98</v>
      </c>
      <c r="D323" s="28">
        <v>4170.46</v>
      </c>
      <c r="E323" s="28">
        <v>4179.57</v>
      </c>
      <c r="F323" s="28">
        <v>4123.69</v>
      </c>
      <c r="G323" s="25">
        <v>0.0</v>
      </c>
      <c r="H323" s="26">
        <v>-0.0092</v>
      </c>
      <c r="K323" s="23">
        <v>44315.0</v>
      </c>
      <c r="L323" s="30">
        <v>17.61</v>
      </c>
      <c r="M323" s="25">
        <v>16.88</v>
      </c>
      <c r="N323" s="25">
        <v>18.87</v>
      </c>
      <c r="O323" s="25">
        <v>16.77</v>
      </c>
      <c r="P323" s="25">
        <v>0.0</v>
      </c>
      <c r="Q323" s="29">
        <v>0.0191</v>
      </c>
    </row>
    <row r="324">
      <c r="B324" s="23">
        <v>44307.0</v>
      </c>
      <c r="C324" s="27">
        <v>4173.42</v>
      </c>
      <c r="D324" s="28">
        <v>4128.42</v>
      </c>
      <c r="E324" s="28">
        <v>4175.02</v>
      </c>
      <c r="F324" s="28">
        <v>4126.35</v>
      </c>
      <c r="G324" s="25">
        <v>0.0</v>
      </c>
      <c r="H324" s="29">
        <v>0.0093</v>
      </c>
      <c r="K324" s="23">
        <v>44314.0</v>
      </c>
      <c r="L324" s="24">
        <v>17.28</v>
      </c>
      <c r="M324" s="25">
        <v>17.47</v>
      </c>
      <c r="N324" s="25">
        <v>17.84</v>
      </c>
      <c r="O324" s="25">
        <v>16.67</v>
      </c>
      <c r="P324" s="25">
        <v>0.0</v>
      </c>
      <c r="Q324" s="26">
        <v>-0.0159</v>
      </c>
    </row>
    <row r="325">
      <c r="B325" s="23">
        <v>44306.0</v>
      </c>
      <c r="C325" s="31">
        <v>4134.94</v>
      </c>
      <c r="D325" s="28">
        <v>4159.18</v>
      </c>
      <c r="E325" s="28">
        <v>4159.18</v>
      </c>
      <c r="F325" s="28">
        <v>4118.38</v>
      </c>
      <c r="G325" s="25">
        <v>0.0</v>
      </c>
      <c r="H325" s="26">
        <v>-0.0068</v>
      </c>
      <c r="K325" s="23">
        <v>44313.0</v>
      </c>
      <c r="L325" s="24">
        <v>17.56</v>
      </c>
      <c r="M325" s="25">
        <v>17.62</v>
      </c>
      <c r="N325" s="25">
        <v>18.16</v>
      </c>
      <c r="O325" s="25">
        <v>16.97</v>
      </c>
      <c r="P325" s="25">
        <v>0.0</v>
      </c>
      <c r="Q325" s="26">
        <v>-0.0045</v>
      </c>
    </row>
    <row r="326">
      <c r="B326" s="23">
        <v>44305.0</v>
      </c>
      <c r="C326" s="31">
        <v>4163.26</v>
      </c>
      <c r="D326" s="28">
        <v>4179.8</v>
      </c>
      <c r="E326" s="28">
        <v>4180.81</v>
      </c>
      <c r="F326" s="28">
        <v>4150.47</v>
      </c>
      <c r="G326" s="25">
        <v>0.0</v>
      </c>
      <c r="H326" s="26">
        <v>-0.0053</v>
      </c>
      <c r="K326" s="23">
        <v>44312.0</v>
      </c>
      <c r="L326" s="30">
        <v>17.64</v>
      </c>
      <c r="M326" s="25">
        <v>17.94</v>
      </c>
      <c r="N326" s="25">
        <v>18.17</v>
      </c>
      <c r="O326" s="25">
        <v>16.87</v>
      </c>
      <c r="P326" s="25">
        <v>0.0</v>
      </c>
      <c r="Q326" s="29">
        <v>0.0179</v>
      </c>
    </row>
    <row r="327">
      <c r="B327" s="23">
        <v>44302.0</v>
      </c>
      <c r="C327" s="27">
        <v>4185.47</v>
      </c>
      <c r="D327" s="28">
        <v>4174.14</v>
      </c>
      <c r="E327" s="28">
        <v>4191.31</v>
      </c>
      <c r="F327" s="28">
        <v>4170.75</v>
      </c>
      <c r="G327" s="25">
        <v>0.0</v>
      </c>
      <c r="H327" s="29">
        <v>0.0036</v>
      </c>
      <c r="K327" s="23">
        <v>44309.0</v>
      </c>
      <c r="L327" s="24">
        <v>17.33</v>
      </c>
      <c r="M327" s="25">
        <v>18.56</v>
      </c>
      <c r="N327" s="25">
        <v>18.78</v>
      </c>
      <c r="O327" s="25">
        <v>16.8</v>
      </c>
      <c r="P327" s="25">
        <v>0.0</v>
      </c>
      <c r="Q327" s="26">
        <v>-0.0738</v>
      </c>
    </row>
    <row r="328">
      <c r="B328" s="23">
        <v>44301.0</v>
      </c>
      <c r="C328" s="27">
        <v>4170.42</v>
      </c>
      <c r="D328" s="28">
        <v>4139.76</v>
      </c>
      <c r="E328" s="28">
        <v>4173.49</v>
      </c>
      <c r="F328" s="28">
        <v>4139.76</v>
      </c>
      <c r="G328" s="25">
        <v>0.0</v>
      </c>
      <c r="H328" s="29">
        <v>0.0111</v>
      </c>
      <c r="K328" s="23">
        <v>44308.0</v>
      </c>
      <c r="L328" s="30">
        <v>18.71</v>
      </c>
      <c r="M328" s="25">
        <v>17.28</v>
      </c>
      <c r="N328" s="25">
        <v>19.9</v>
      </c>
      <c r="O328" s="25">
        <v>16.99</v>
      </c>
      <c r="P328" s="25">
        <v>0.0</v>
      </c>
      <c r="Q328" s="29">
        <v>0.0691</v>
      </c>
    </row>
    <row r="329">
      <c r="B329" s="23">
        <v>44300.0</v>
      </c>
      <c r="C329" s="31">
        <v>4124.66</v>
      </c>
      <c r="D329" s="28">
        <v>4141.58</v>
      </c>
      <c r="E329" s="28">
        <v>4151.69</v>
      </c>
      <c r="F329" s="28">
        <v>4120.87</v>
      </c>
      <c r="G329" s="25">
        <v>0.0</v>
      </c>
      <c r="H329" s="26">
        <v>-0.0041</v>
      </c>
      <c r="K329" s="23">
        <v>44307.0</v>
      </c>
      <c r="L329" s="24">
        <v>17.5</v>
      </c>
      <c r="M329" s="25">
        <v>18.48</v>
      </c>
      <c r="N329" s="25">
        <v>19.29</v>
      </c>
      <c r="O329" s="25">
        <v>16.91</v>
      </c>
      <c r="P329" s="25">
        <v>0.0</v>
      </c>
      <c r="Q329" s="26">
        <v>-0.0632</v>
      </c>
    </row>
    <row r="330">
      <c r="B330" s="23">
        <v>44299.0</v>
      </c>
      <c r="C330" s="27">
        <v>4141.59</v>
      </c>
      <c r="D330" s="28">
        <v>4130.1</v>
      </c>
      <c r="E330" s="28">
        <v>4148.0</v>
      </c>
      <c r="F330" s="28">
        <v>4124.43</v>
      </c>
      <c r="G330" s="25">
        <v>0.0</v>
      </c>
      <c r="H330" s="29">
        <v>0.0033</v>
      </c>
      <c r="K330" s="23">
        <v>44306.0</v>
      </c>
      <c r="L330" s="30">
        <v>18.68</v>
      </c>
      <c r="M330" s="25">
        <v>17.36</v>
      </c>
      <c r="N330" s="25">
        <v>19.7</v>
      </c>
      <c r="O330" s="25">
        <v>17.24</v>
      </c>
      <c r="P330" s="25">
        <v>0.0</v>
      </c>
      <c r="Q330" s="29">
        <v>0.0804</v>
      </c>
    </row>
    <row r="331">
      <c r="B331" s="23">
        <v>44298.0</v>
      </c>
      <c r="C331" s="31">
        <v>4127.99</v>
      </c>
      <c r="D331" s="28">
        <v>4124.71</v>
      </c>
      <c r="E331" s="28">
        <v>4131.76</v>
      </c>
      <c r="F331" s="28">
        <v>4114.82</v>
      </c>
      <c r="G331" s="25">
        <v>0.0</v>
      </c>
      <c r="H331" s="26">
        <v>-2.0E-4</v>
      </c>
      <c r="K331" s="23">
        <v>44305.0</v>
      </c>
      <c r="L331" s="30">
        <v>17.29</v>
      </c>
      <c r="M331" s="25">
        <v>17.04</v>
      </c>
      <c r="N331" s="25">
        <v>18.61</v>
      </c>
      <c r="O331" s="25">
        <v>16.78</v>
      </c>
      <c r="P331" s="25">
        <v>0.0</v>
      </c>
      <c r="Q331" s="29">
        <v>0.064</v>
      </c>
    </row>
    <row r="332">
      <c r="B332" s="32">
        <v>44295.0</v>
      </c>
      <c r="C332" s="27">
        <v>4128.8</v>
      </c>
      <c r="D332" s="28">
        <v>4096.11</v>
      </c>
      <c r="E332" s="28">
        <v>4129.48</v>
      </c>
      <c r="F332" s="28">
        <v>4095.51</v>
      </c>
      <c r="G332" s="25">
        <v>0.0</v>
      </c>
      <c r="H332" s="29">
        <v>0.0077</v>
      </c>
      <c r="K332" s="23">
        <v>44302.0</v>
      </c>
      <c r="L332" s="24">
        <v>16.25</v>
      </c>
      <c r="M332" s="25">
        <v>16.65</v>
      </c>
      <c r="N332" s="25">
        <v>16.88</v>
      </c>
      <c r="O332" s="25">
        <v>16.05</v>
      </c>
      <c r="P332" s="25">
        <v>0.0</v>
      </c>
      <c r="Q332" s="26">
        <v>-0.0193</v>
      </c>
    </row>
    <row r="333">
      <c r="B333" s="32">
        <v>44294.0</v>
      </c>
      <c r="C333" s="27">
        <v>4097.17</v>
      </c>
      <c r="D333" s="28">
        <v>4089.95</v>
      </c>
      <c r="E333" s="28">
        <v>4098.19</v>
      </c>
      <c r="F333" s="28">
        <v>4082.54</v>
      </c>
      <c r="G333" s="25">
        <v>0.0</v>
      </c>
      <c r="H333" s="29">
        <v>0.0042</v>
      </c>
      <c r="K333" s="23">
        <v>44301.0</v>
      </c>
      <c r="L333" s="24">
        <v>16.57</v>
      </c>
      <c r="M333" s="25">
        <v>16.78</v>
      </c>
      <c r="N333" s="25">
        <v>16.92</v>
      </c>
      <c r="O333" s="25">
        <v>15.94</v>
      </c>
      <c r="P333" s="25">
        <v>0.0</v>
      </c>
      <c r="Q333" s="26">
        <v>-0.0247</v>
      </c>
    </row>
    <row r="334">
      <c r="B334" s="32">
        <v>44293.0</v>
      </c>
      <c r="C334" s="27">
        <v>4079.95</v>
      </c>
      <c r="D334" s="28">
        <v>4074.29</v>
      </c>
      <c r="E334" s="28">
        <v>4083.13</v>
      </c>
      <c r="F334" s="28">
        <v>4068.31</v>
      </c>
      <c r="G334" s="25">
        <v>0.0</v>
      </c>
      <c r="H334" s="29">
        <v>0.0015</v>
      </c>
      <c r="K334" s="23">
        <v>44300.0</v>
      </c>
      <c r="L334" s="30">
        <v>16.99</v>
      </c>
      <c r="M334" s="25">
        <v>16.71</v>
      </c>
      <c r="N334" s="25">
        <v>17.69</v>
      </c>
      <c r="O334" s="25">
        <v>15.38</v>
      </c>
      <c r="P334" s="25">
        <v>0.0</v>
      </c>
      <c r="Q334" s="29">
        <v>0.0204</v>
      </c>
    </row>
    <row r="335">
      <c r="B335" s="32">
        <v>44292.0</v>
      </c>
      <c r="C335" s="31">
        <v>4073.94</v>
      </c>
      <c r="D335" s="28">
        <v>4075.57</v>
      </c>
      <c r="E335" s="28">
        <v>4086.23</v>
      </c>
      <c r="F335" s="28">
        <v>4068.14</v>
      </c>
      <c r="G335" s="25">
        <v>0.0</v>
      </c>
      <c r="H335" s="26">
        <v>-0.001</v>
      </c>
      <c r="K335" s="23">
        <v>44299.0</v>
      </c>
      <c r="L335" s="24">
        <v>16.65</v>
      </c>
      <c r="M335" s="25">
        <v>16.99</v>
      </c>
      <c r="N335" s="25">
        <v>17.86</v>
      </c>
      <c r="O335" s="25">
        <v>16.43</v>
      </c>
      <c r="P335" s="25">
        <v>0.0</v>
      </c>
      <c r="Q335" s="26">
        <v>-0.0154</v>
      </c>
    </row>
    <row r="336">
      <c r="B336" s="32">
        <v>44291.0</v>
      </c>
      <c r="C336" s="27">
        <v>4077.91</v>
      </c>
      <c r="D336" s="28">
        <v>4034.44</v>
      </c>
      <c r="E336" s="28">
        <v>4083.42</v>
      </c>
      <c r="F336" s="28">
        <v>4034.44</v>
      </c>
      <c r="G336" s="25">
        <v>0.0</v>
      </c>
      <c r="H336" s="29">
        <v>0.0144</v>
      </c>
      <c r="K336" s="23">
        <v>44298.0</v>
      </c>
      <c r="L336" s="30">
        <v>16.91</v>
      </c>
      <c r="M336" s="25">
        <v>17.43</v>
      </c>
      <c r="N336" s="25">
        <v>17.91</v>
      </c>
      <c r="O336" s="25">
        <v>16.81</v>
      </c>
      <c r="P336" s="25">
        <v>0.0</v>
      </c>
      <c r="Q336" s="29">
        <v>0.0132</v>
      </c>
    </row>
    <row r="337">
      <c r="B337" s="32">
        <v>44287.0</v>
      </c>
      <c r="C337" s="27">
        <v>4019.87</v>
      </c>
      <c r="D337" s="28">
        <v>3992.78</v>
      </c>
      <c r="E337" s="28">
        <v>4020.63</v>
      </c>
      <c r="F337" s="28">
        <v>3992.78</v>
      </c>
      <c r="G337" s="25">
        <v>0.0</v>
      </c>
      <c r="H337" s="29">
        <v>0.0118</v>
      </c>
      <c r="K337" s="32">
        <v>44295.0</v>
      </c>
      <c r="L337" s="24">
        <v>16.69</v>
      </c>
      <c r="M337" s="25">
        <v>17.05</v>
      </c>
      <c r="N337" s="25">
        <v>17.34</v>
      </c>
      <c r="O337" s="25">
        <v>16.2</v>
      </c>
      <c r="P337" s="25">
        <v>0.0</v>
      </c>
      <c r="Q337" s="26">
        <v>-0.0153</v>
      </c>
    </row>
    <row r="338">
      <c r="B338" s="23">
        <v>44286.0</v>
      </c>
      <c r="C338" s="27">
        <v>3972.89</v>
      </c>
      <c r="D338" s="28">
        <v>3967.25</v>
      </c>
      <c r="E338" s="28">
        <v>3994.41</v>
      </c>
      <c r="F338" s="28">
        <v>3966.98</v>
      </c>
      <c r="G338" s="25">
        <v>0.0</v>
      </c>
      <c r="H338" s="29">
        <v>0.0036</v>
      </c>
      <c r="K338" s="32">
        <v>44294.0</v>
      </c>
      <c r="L338" s="24">
        <v>16.95</v>
      </c>
      <c r="M338" s="25">
        <v>16.92</v>
      </c>
      <c r="N338" s="25">
        <v>17.36</v>
      </c>
      <c r="O338" s="25">
        <v>16.55</v>
      </c>
      <c r="P338" s="25">
        <v>0.0</v>
      </c>
      <c r="Q338" s="26">
        <v>-0.0122</v>
      </c>
    </row>
    <row r="339">
      <c r="B339" s="23">
        <v>44285.0</v>
      </c>
      <c r="C339" s="31">
        <v>3958.55</v>
      </c>
      <c r="D339" s="28">
        <v>3963.34</v>
      </c>
      <c r="E339" s="28">
        <v>3968.01</v>
      </c>
      <c r="F339" s="28">
        <v>3944.35</v>
      </c>
      <c r="G339" s="25">
        <v>0.0</v>
      </c>
      <c r="H339" s="26">
        <v>-0.0032</v>
      </c>
      <c r="K339" s="32">
        <v>44293.0</v>
      </c>
      <c r="L339" s="24">
        <v>17.16</v>
      </c>
      <c r="M339" s="25">
        <v>17.99</v>
      </c>
      <c r="N339" s="25">
        <v>18.17</v>
      </c>
      <c r="O339" s="25">
        <v>16.87</v>
      </c>
      <c r="P339" s="25">
        <v>0.0</v>
      </c>
      <c r="Q339" s="26">
        <v>-0.053</v>
      </c>
    </row>
    <row r="340">
      <c r="B340" s="23">
        <v>44284.0</v>
      </c>
      <c r="C340" s="31">
        <v>3971.09</v>
      </c>
      <c r="D340" s="28">
        <v>3969.31</v>
      </c>
      <c r="E340" s="28">
        <v>3981.83</v>
      </c>
      <c r="F340" s="28">
        <v>3943.25</v>
      </c>
      <c r="G340" s="25">
        <v>0.0</v>
      </c>
      <c r="H340" s="26">
        <v>-9.0E-4</v>
      </c>
      <c r="K340" s="32">
        <v>44292.0</v>
      </c>
      <c r="L340" s="30">
        <v>18.12</v>
      </c>
      <c r="M340" s="25">
        <v>18.07</v>
      </c>
      <c r="N340" s="25">
        <v>18.3</v>
      </c>
      <c r="O340" s="25">
        <v>17.37</v>
      </c>
      <c r="P340" s="25">
        <v>0.0</v>
      </c>
      <c r="Q340" s="29">
        <v>0.0117</v>
      </c>
    </row>
    <row r="341">
      <c r="B341" s="23">
        <v>44281.0</v>
      </c>
      <c r="C341" s="27">
        <v>3974.54</v>
      </c>
      <c r="D341" s="28">
        <v>3917.12</v>
      </c>
      <c r="E341" s="28">
        <v>3978.19</v>
      </c>
      <c r="F341" s="28">
        <v>3917.12</v>
      </c>
      <c r="G341" s="25">
        <v>0.0</v>
      </c>
      <c r="H341" s="29">
        <v>0.0166</v>
      </c>
      <c r="K341" s="32">
        <v>44291.0</v>
      </c>
      <c r="L341" s="30">
        <v>17.91</v>
      </c>
      <c r="M341" s="25">
        <v>18.16</v>
      </c>
      <c r="N341" s="25">
        <v>18.4</v>
      </c>
      <c r="O341" s="25">
        <v>17.35</v>
      </c>
      <c r="P341" s="25">
        <v>0.0</v>
      </c>
      <c r="Q341" s="29">
        <v>0.0335</v>
      </c>
    </row>
    <row r="342">
      <c r="B342" s="23">
        <v>44280.0</v>
      </c>
      <c r="C342" s="27">
        <v>3909.52</v>
      </c>
      <c r="D342" s="28">
        <v>3879.34</v>
      </c>
      <c r="E342" s="28">
        <v>3919.54</v>
      </c>
      <c r="F342" s="28">
        <v>3853.5</v>
      </c>
      <c r="G342" s="25">
        <v>0.0</v>
      </c>
      <c r="H342" s="29">
        <v>0.0052</v>
      </c>
      <c r="K342" s="32">
        <v>44288.0</v>
      </c>
      <c r="L342" s="24">
        <v>17.33</v>
      </c>
      <c r="M342" s="25">
        <v>17.33</v>
      </c>
      <c r="N342" s="25">
        <v>17.33</v>
      </c>
      <c r="O342" s="25">
        <v>17.33</v>
      </c>
      <c r="P342" s="25">
        <v>0.0</v>
      </c>
      <c r="Q342" s="26">
        <v>0.0</v>
      </c>
    </row>
    <row r="343">
      <c r="B343" s="23">
        <v>44279.0</v>
      </c>
      <c r="C343" s="31">
        <v>3889.14</v>
      </c>
      <c r="D343" s="28">
        <v>3919.93</v>
      </c>
      <c r="E343" s="28">
        <v>3942.08</v>
      </c>
      <c r="F343" s="28">
        <v>3889.07</v>
      </c>
      <c r="G343" s="25">
        <v>0.0</v>
      </c>
      <c r="H343" s="26">
        <v>-0.0055</v>
      </c>
      <c r="K343" s="32">
        <v>44287.0</v>
      </c>
      <c r="L343" s="24">
        <v>17.33</v>
      </c>
      <c r="M343" s="25">
        <v>18.6</v>
      </c>
      <c r="N343" s="25">
        <v>18.64</v>
      </c>
      <c r="O343" s="25">
        <v>17.29</v>
      </c>
      <c r="P343" s="25">
        <v>0.0</v>
      </c>
      <c r="Q343" s="26">
        <v>-0.1067</v>
      </c>
    </row>
    <row r="344">
      <c r="B344" s="23">
        <v>44278.0</v>
      </c>
      <c r="C344" s="31">
        <v>3910.52</v>
      </c>
      <c r="D344" s="28">
        <v>3937.6</v>
      </c>
      <c r="E344" s="28">
        <v>3949.13</v>
      </c>
      <c r="F344" s="28">
        <v>3901.57</v>
      </c>
      <c r="G344" s="25">
        <v>0.0</v>
      </c>
      <c r="H344" s="26">
        <v>-0.0076</v>
      </c>
      <c r="K344" s="23">
        <v>44286.0</v>
      </c>
      <c r="L344" s="24">
        <v>19.4</v>
      </c>
      <c r="M344" s="25">
        <v>19.8</v>
      </c>
      <c r="N344" s="25">
        <v>20.11</v>
      </c>
      <c r="O344" s="25">
        <v>18.85</v>
      </c>
      <c r="P344" s="25">
        <v>0.0</v>
      </c>
      <c r="Q344" s="26">
        <v>-0.0107</v>
      </c>
    </row>
    <row r="345">
      <c r="B345" s="23">
        <v>44277.0</v>
      </c>
      <c r="C345" s="27">
        <v>3940.59</v>
      </c>
      <c r="D345" s="28">
        <v>3916.48</v>
      </c>
      <c r="E345" s="28">
        <v>3955.31</v>
      </c>
      <c r="F345" s="28">
        <v>3914.16</v>
      </c>
      <c r="G345" s="25">
        <v>0.0</v>
      </c>
      <c r="H345" s="29">
        <v>0.007</v>
      </c>
      <c r="K345" s="23">
        <v>44285.0</v>
      </c>
      <c r="L345" s="24">
        <v>19.61</v>
      </c>
      <c r="M345" s="25">
        <v>20.76</v>
      </c>
      <c r="N345" s="25">
        <v>21.75</v>
      </c>
      <c r="O345" s="25">
        <v>19.47</v>
      </c>
      <c r="P345" s="25">
        <v>0.0</v>
      </c>
      <c r="Q345" s="26">
        <v>-0.0545</v>
      </c>
    </row>
    <row r="346">
      <c r="B346" s="23">
        <v>44274.0</v>
      </c>
      <c r="C346" s="31">
        <v>3913.1</v>
      </c>
      <c r="D346" s="28">
        <v>3913.14</v>
      </c>
      <c r="E346" s="28">
        <v>3930.12</v>
      </c>
      <c r="F346" s="28">
        <v>3886.75</v>
      </c>
      <c r="G346" s="25">
        <v>0.0</v>
      </c>
      <c r="H346" s="26">
        <v>-6.0E-4</v>
      </c>
      <c r="K346" s="23">
        <v>44284.0</v>
      </c>
      <c r="L346" s="30">
        <v>20.74</v>
      </c>
      <c r="M346" s="25">
        <v>20.4</v>
      </c>
      <c r="N346" s="25">
        <v>21.6</v>
      </c>
      <c r="O346" s="25">
        <v>19.42</v>
      </c>
      <c r="P346" s="25">
        <v>0.0</v>
      </c>
      <c r="Q346" s="29">
        <v>0.0997</v>
      </c>
    </row>
    <row r="347">
      <c r="B347" s="23">
        <v>44273.0</v>
      </c>
      <c r="C347" s="31">
        <v>3915.46</v>
      </c>
      <c r="D347" s="28">
        <v>3953.5</v>
      </c>
      <c r="E347" s="28">
        <v>3969.62</v>
      </c>
      <c r="F347" s="28">
        <v>3910.86</v>
      </c>
      <c r="G347" s="25">
        <v>0.0</v>
      </c>
      <c r="H347" s="26">
        <v>-0.0148</v>
      </c>
      <c r="K347" s="23">
        <v>44281.0</v>
      </c>
      <c r="L347" s="24">
        <v>18.86</v>
      </c>
      <c r="M347" s="25">
        <v>19.32</v>
      </c>
      <c r="N347" s="25">
        <v>21.49</v>
      </c>
      <c r="O347" s="25">
        <v>18.68</v>
      </c>
      <c r="P347" s="25">
        <v>0.0</v>
      </c>
      <c r="Q347" s="26">
        <v>-0.048</v>
      </c>
    </row>
    <row r="348">
      <c r="B348" s="23">
        <v>44272.0</v>
      </c>
      <c r="C348" s="27">
        <v>3974.12</v>
      </c>
      <c r="D348" s="28">
        <v>3949.57</v>
      </c>
      <c r="E348" s="28">
        <v>3983.87</v>
      </c>
      <c r="F348" s="28">
        <v>3935.74</v>
      </c>
      <c r="G348" s="25">
        <v>0.0</v>
      </c>
      <c r="H348" s="29">
        <v>0.0029</v>
      </c>
      <c r="K348" s="23">
        <v>44280.0</v>
      </c>
      <c r="L348" s="24">
        <v>19.81</v>
      </c>
      <c r="M348" s="25">
        <v>20.8</v>
      </c>
      <c r="N348" s="25">
        <v>23.55</v>
      </c>
      <c r="O348" s="25">
        <v>19.81</v>
      </c>
      <c r="P348" s="25">
        <v>0.0</v>
      </c>
      <c r="Q348" s="26">
        <v>-0.0656</v>
      </c>
    </row>
    <row r="349">
      <c r="B349" s="23">
        <v>44271.0</v>
      </c>
      <c r="C349" s="31">
        <v>3962.71</v>
      </c>
      <c r="D349" s="28">
        <v>3973.59</v>
      </c>
      <c r="E349" s="28">
        <v>3981.04</v>
      </c>
      <c r="F349" s="28">
        <v>3953.44</v>
      </c>
      <c r="G349" s="25">
        <v>0.0</v>
      </c>
      <c r="H349" s="26">
        <v>-0.0016</v>
      </c>
      <c r="K349" s="23">
        <v>44279.0</v>
      </c>
      <c r="L349" s="30">
        <v>21.2</v>
      </c>
      <c r="M349" s="25">
        <v>20.64</v>
      </c>
      <c r="N349" s="25">
        <v>21.49</v>
      </c>
      <c r="O349" s="25">
        <v>19.3</v>
      </c>
      <c r="P349" s="25">
        <v>0.0</v>
      </c>
      <c r="Q349" s="29">
        <v>0.0443</v>
      </c>
    </row>
    <row r="350">
      <c r="B350" s="23">
        <v>44270.0</v>
      </c>
      <c r="C350" s="27">
        <v>3968.94</v>
      </c>
      <c r="D350" s="28">
        <v>3942.96</v>
      </c>
      <c r="E350" s="28">
        <v>3970.08</v>
      </c>
      <c r="F350" s="28">
        <v>3923.54</v>
      </c>
      <c r="G350" s="25">
        <v>0.0</v>
      </c>
      <c r="H350" s="29">
        <v>0.0065</v>
      </c>
      <c r="K350" s="23">
        <v>44278.0</v>
      </c>
      <c r="L350" s="30">
        <v>20.3</v>
      </c>
      <c r="M350" s="25">
        <v>19.46</v>
      </c>
      <c r="N350" s="25">
        <v>21.58</v>
      </c>
      <c r="O350" s="25">
        <v>18.8</v>
      </c>
      <c r="P350" s="25">
        <v>0.0</v>
      </c>
      <c r="Q350" s="29">
        <v>0.0752</v>
      </c>
    </row>
    <row r="351">
      <c r="B351" s="23">
        <v>44267.0</v>
      </c>
      <c r="C351" s="27">
        <v>3943.34</v>
      </c>
      <c r="D351" s="28">
        <v>3924.52</v>
      </c>
      <c r="E351" s="28">
        <v>3944.99</v>
      </c>
      <c r="F351" s="28">
        <v>3915.21</v>
      </c>
      <c r="G351" s="25">
        <v>0.0</v>
      </c>
      <c r="H351" s="29">
        <v>0.001</v>
      </c>
      <c r="K351" s="23">
        <v>44277.0</v>
      </c>
      <c r="L351" s="24">
        <v>18.88</v>
      </c>
      <c r="M351" s="25">
        <v>21.91</v>
      </c>
      <c r="N351" s="25">
        <v>22.29</v>
      </c>
      <c r="O351" s="25">
        <v>18.87</v>
      </c>
      <c r="P351" s="25">
        <v>0.0</v>
      </c>
      <c r="Q351" s="26">
        <v>-0.0988</v>
      </c>
    </row>
    <row r="352">
      <c r="B352" s="23">
        <v>44266.0</v>
      </c>
      <c r="C352" s="27">
        <v>3939.34</v>
      </c>
      <c r="D352" s="28">
        <v>3915.54</v>
      </c>
      <c r="E352" s="28">
        <v>3960.27</v>
      </c>
      <c r="F352" s="28">
        <v>3915.54</v>
      </c>
      <c r="G352" s="25">
        <v>0.0</v>
      </c>
      <c r="H352" s="29">
        <v>0.0104</v>
      </c>
      <c r="K352" s="23">
        <v>44274.0</v>
      </c>
      <c r="L352" s="24">
        <v>20.95</v>
      </c>
      <c r="M352" s="25">
        <v>21.43</v>
      </c>
      <c r="N352" s="25">
        <v>23.17</v>
      </c>
      <c r="O352" s="25">
        <v>19.9</v>
      </c>
      <c r="P352" s="25">
        <v>0.0</v>
      </c>
      <c r="Q352" s="26">
        <v>-0.0292</v>
      </c>
    </row>
    <row r="353">
      <c r="B353" s="23">
        <v>44265.0</v>
      </c>
      <c r="C353" s="27">
        <v>3898.81</v>
      </c>
      <c r="D353" s="28">
        <v>3891.99</v>
      </c>
      <c r="E353" s="28">
        <v>3917.35</v>
      </c>
      <c r="F353" s="28">
        <v>3885.73</v>
      </c>
      <c r="G353" s="25">
        <v>0.0</v>
      </c>
      <c r="H353" s="29">
        <v>0.006</v>
      </c>
      <c r="K353" s="23">
        <v>44273.0</v>
      </c>
      <c r="L353" s="30">
        <v>21.58</v>
      </c>
      <c r="M353" s="25">
        <v>18.95</v>
      </c>
      <c r="N353" s="25">
        <v>22.6</v>
      </c>
      <c r="O353" s="25">
        <v>18.95</v>
      </c>
      <c r="P353" s="25">
        <v>0.0</v>
      </c>
      <c r="Q353" s="29">
        <v>0.1222</v>
      </c>
    </row>
    <row r="354">
      <c r="B354" s="32">
        <v>44264.0</v>
      </c>
      <c r="C354" s="27">
        <v>3875.44</v>
      </c>
      <c r="D354" s="28">
        <v>3851.93</v>
      </c>
      <c r="E354" s="28">
        <v>3903.76</v>
      </c>
      <c r="F354" s="28">
        <v>3851.93</v>
      </c>
      <c r="G354" s="25">
        <v>0.0</v>
      </c>
      <c r="H354" s="29">
        <v>0.0142</v>
      </c>
      <c r="K354" s="23">
        <v>44272.0</v>
      </c>
      <c r="L354" s="24">
        <v>19.23</v>
      </c>
      <c r="M354" s="25">
        <v>20.1</v>
      </c>
      <c r="N354" s="25">
        <v>20.95</v>
      </c>
      <c r="O354" s="25">
        <v>19.18</v>
      </c>
      <c r="P354" s="25">
        <v>0.0</v>
      </c>
      <c r="Q354" s="26">
        <v>-0.0283</v>
      </c>
    </row>
    <row r="355">
      <c r="B355" s="32">
        <v>44263.0</v>
      </c>
      <c r="C355" s="31">
        <v>3821.35</v>
      </c>
      <c r="D355" s="28">
        <v>3844.39</v>
      </c>
      <c r="E355" s="28">
        <v>3881.06</v>
      </c>
      <c r="F355" s="28">
        <v>3819.25</v>
      </c>
      <c r="G355" s="25">
        <v>0.0</v>
      </c>
      <c r="H355" s="26">
        <v>-0.0054</v>
      </c>
      <c r="K355" s="23">
        <v>44271.0</v>
      </c>
      <c r="L355" s="24">
        <v>19.79</v>
      </c>
      <c r="M355" s="25">
        <v>20.14</v>
      </c>
      <c r="N355" s="25">
        <v>20.31</v>
      </c>
      <c r="O355" s="25">
        <v>19.33</v>
      </c>
      <c r="P355" s="25">
        <v>0.0</v>
      </c>
      <c r="Q355" s="26">
        <v>-0.012</v>
      </c>
    </row>
    <row r="356">
      <c r="B356" s="32">
        <v>44260.0</v>
      </c>
      <c r="C356" s="27">
        <v>3841.94</v>
      </c>
      <c r="D356" s="28">
        <v>3793.58</v>
      </c>
      <c r="E356" s="28">
        <v>3851.69</v>
      </c>
      <c r="F356" s="28">
        <v>3730.19</v>
      </c>
      <c r="G356" s="25">
        <v>0.0</v>
      </c>
      <c r="H356" s="29">
        <v>0.0195</v>
      </c>
      <c r="K356" s="23">
        <v>44270.0</v>
      </c>
      <c r="L356" s="24">
        <v>20.03</v>
      </c>
      <c r="M356" s="25">
        <v>21.84</v>
      </c>
      <c r="N356" s="25">
        <v>21.86</v>
      </c>
      <c r="O356" s="25">
        <v>19.87</v>
      </c>
      <c r="P356" s="25">
        <v>0.0</v>
      </c>
      <c r="Q356" s="26">
        <v>-0.0319</v>
      </c>
    </row>
    <row r="357">
      <c r="B357" s="32">
        <v>44259.0</v>
      </c>
      <c r="C357" s="31">
        <v>3768.47</v>
      </c>
      <c r="D357" s="28">
        <v>3818.53</v>
      </c>
      <c r="E357" s="28">
        <v>3843.67</v>
      </c>
      <c r="F357" s="28">
        <v>3723.34</v>
      </c>
      <c r="G357" s="25">
        <v>0.0</v>
      </c>
      <c r="H357" s="26">
        <v>-0.0134</v>
      </c>
      <c r="K357" s="23">
        <v>44267.0</v>
      </c>
      <c r="L357" s="24">
        <v>20.69</v>
      </c>
      <c r="M357" s="25">
        <v>22.57</v>
      </c>
      <c r="N357" s="25">
        <v>22.99</v>
      </c>
      <c r="O357" s="25">
        <v>20.63</v>
      </c>
      <c r="P357" s="25">
        <v>0.0</v>
      </c>
      <c r="Q357" s="26">
        <v>-0.0557</v>
      </c>
    </row>
    <row r="358">
      <c r="B358" s="32">
        <v>44258.0</v>
      </c>
      <c r="C358" s="31">
        <v>3819.72</v>
      </c>
      <c r="D358" s="28">
        <v>3863.99</v>
      </c>
      <c r="E358" s="28">
        <v>3874.47</v>
      </c>
      <c r="F358" s="28">
        <v>3818.86</v>
      </c>
      <c r="G358" s="25">
        <v>0.0</v>
      </c>
      <c r="H358" s="26">
        <v>-0.0131</v>
      </c>
      <c r="K358" s="23">
        <v>44266.0</v>
      </c>
      <c r="L358" s="24">
        <v>21.91</v>
      </c>
      <c r="M358" s="25">
        <v>22.5</v>
      </c>
      <c r="N358" s="25">
        <v>22.5</v>
      </c>
      <c r="O358" s="25">
        <v>21.45</v>
      </c>
      <c r="P358" s="25">
        <v>0.0</v>
      </c>
      <c r="Q358" s="26">
        <v>-0.0288</v>
      </c>
    </row>
    <row r="359">
      <c r="B359" s="32">
        <v>44257.0</v>
      </c>
      <c r="C359" s="31">
        <v>3870.29</v>
      </c>
      <c r="D359" s="28">
        <v>3903.64</v>
      </c>
      <c r="E359" s="28">
        <v>3906.41</v>
      </c>
      <c r="F359" s="28">
        <v>3868.57</v>
      </c>
      <c r="G359" s="25">
        <v>0.0</v>
      </c>
      <c r="H359" s="26">
        <v>-0.0081</v>
      </c>
      <c r="K359" s="23">
        <v>44265.0</v>
      </c>
      <c r="L359" s="24">
        <v>22.56</v>
      </c>
      <c r="M359" s="25">
        <v>23.76</v>
      </c>
      <c r="N359" s="25">
        <v>23.87</v>
      </c>
      <c r="O359" s="25">
        <v>22.38</v>
      </c>
      <c r="P359" s="25">
        <v>0.0</v>
      </c>
      <c r="Q359" s="26">
        <v>-0.0612</v>
      </c>
    </row>
    <row r="360">
      <c r="B360" s="32">
        <v>44256.0</v>
      </c>
      <c r="C360" s="27">
        <v>3901.82</v>
      </c>
      <c r="D360" s="28">
        <v>3842.51</v>
      </c>
      <c r="E360" s="28">
        <v>3914.5</v>
      </c>
      <c r="F360" s="28">
        <v>3842.51</v>
      </c>
      <c r="G360" s="25">
        <v>0.0</v>
      </c>
      <c r="H360" s="29">
        <v>0.0238</v>
      </c>
      <c r="K360" s="32">
        <v>44264.0</v>
      </c>
      <c r="L360" s="24">
        <v>24.03</v>
      </c>
      <c r="M360" s="25">
        <v>25.11</v>
      </c>
      <c r="N360" s="25">
        <v>25.25</v>
      </c>
      <c r="O360" s="25">
        <v>22.9</v>
      </c>
      <c r="P360" s="25">
        <v>0.0</v>
      </c>
      <c r="Q360" s="26">
        <v>-0.0565</v>
      </c>
    </row>
    <row r="361">
      <c r="B361" s="23">
        <v>44253.0</v>
      </c>
      <c r="C361" s="31">
        <v>3811.15</v>
      </c>
      <c r="D361" s="28">
        <v>3839.66</v>
      </c>
      <c r="E361" s="28">
        <v>3861.08</v>
      </c>
      <c r="F361" s="28">
        <v>3789.54</v>
      </c>
      <c r="G361" s="25">
        <v>0.0</v>
      </c>
      <c r="H361" s="26">
        <v>-0.0048</v>
      </c>
      <c r="K361" s="32">
        <v>44263.0</v>
      </c>
      <c r="L361" s="30">
        <v>25.47</v>
      </c>
      <c r="M361" s="25">
        <v>27.61</v>
      </c>
      <c r="N361" s="25">
        <v>28.39</v>
      </c>
      <c r="O361" s="25">
        <v>24.07</v>
      </c>
      <c r="P361" s="25">
        <v>0.0</v>
      </c>
      <c r="Q361" s="29">
        <v>0.0328</v>
      </c>
    </row>
    <row r="362">
      <c r="B362" s="23">
        <v>44252.0</v>
      </c>
      <c r="C362" s="31">
        <v>3829.34</v>
      </c>
      <c r="D362" s="28">
        <v>3915.8</v>
      </c>
      <c r="E362" s="28">
        <v>3925.02</v>
      </c>
      <c r="F362" s="28">
        <v>3814.04</v>
      </c>
      <c r="G362" s="25">
        <v>0.0</v>
      </c>
      <c r="H362" s="26">
        <v>-0.0245</v>
      </c>
      <c r="K362" s="32">
        <v>44260.0</v>
      </c>
      <c r="L362" s="24">
        <v>24.66</v>
      </c>
      <c r="M362" s="25">
        <v>29.48</v>
      </c>
      <c r="N362" s="25">
        <v>30.03</v>
      </c>
      <c r="O362" s="25">
        <v>24.33</v>
      </c>
      <c r="P362" s="25">
        <v>0.0</v>
      </c>
      <c r="Q362" s="26">
        <v>-0.1369</v>
      </c>
    </row>
    <row r="363">
      <c r="B363" s="23">
        <v>44251.0</v>
      </c>
      <c r="C363" s="27">
        <v>3925.43</v>
      </c>
      <c r="D363" s="28">
        <v>3873.71</v>
      </c>
      <c r="E363" s="28">
        <v>3928.65</v>
      </c>
      <c r="F363" s="28">
        <v>3859.6</v>
      </c>
      <c r="G363" s="25">
        <v>0.0</v>
      </c>
      <c r="H363" s="29">
        <v>0.0114</v>
      </c>
      <c r="K363" s="32">
        <v>44259.0</v>
      </c>
      <c r="L363" s="30">
        <v>28.57</v>
      </c>
      <c r="M363" s="25">
        <v>26.52</v>
      </c>
      <c r="N363" s="25">
        <v>31.9</v>
      </c>
      <c r="O363" s="25">
        <v>24.93</v>
      </c>
      <c r="P363" s="25">
        <v>0.0</v>
      </c>
      <c r="Q363" s="29">
        <v>0.0712</v>
      </c>
    </row>
    <row r="364">
      <c r="B364" s="23">
        <v>44250.0</v>
      </c>
      <c r="C364" s="27">
        <v>3881.37</v>
      </c>
      <c r="D364" s="28">
        <v>3857.07</v>
      </c>
      <c r="E364" s="28">
        <v>3895.98</v>
      </c>
      <c r="F364" s="28">
        <v>3805.59</v>
      </c>
      <c r="G364" s="25">
        <v>0.0</v>
      </c>
      <c r="H364" s="29">
        <v>0.0013</v>
      </c>
      <c r="K364" s="32">
        <v>44258.0</v>
      </c>
      <c r="L364" s="30">
        <v>26.67</v>
      </c>
      <c r="M364" s="25">
        <v>22.8</v>
      </c>
      <c r="N364" s="25">
        <v>26.79</v>
      </c>
      <c r="O364" s="25">
        <v>22.45</v>
      </c>
      <c r="P364" s="25">
        <v>0.0</v>
      </c>
      <c r="Q364" s="29">
        <v>0.1066</v>
      </c>
    </row>
    <row r="365">
      <c r="B365" s="23">
        <v>44249.0</v>
      </c>
      <c r="C365" s="31">
        <v>3876.5</v>
      </c>
      <c r="D365" s="28">
        <v>3885.55</v>
      </c>
      <c r="E365" s="28">
        <v>3902.92</v>
      </c>
      <c r="F365" s="28">
        <v>3874.71</v>
      </c>
      <c r="G365" s="25">
        <v>0.0</v>
      </c>
      <c r="H365" s="26">
        <v>-0.0077</v>
      </c>
      <c r="K365" s="32">
        <v>44257.0</v>
      </c>
      <c r="L365" s="30">
        <v>24.1</v>
      </c>
      <c r="M365" s="25">
        <v>23.58</v>
      </c>
      <c r="N365" s="25">
        <v>24.6</v>
      </c>
      <c r="O365" s="25">
        <v>22.8</v>
      </c>
      <c r="P365" s="25">
        <v>0.0</v>
      </c>
      <c r="Q365" s="29">
        <v>0.0321</v>
      </c>
    </row>
    <row r="366">
      <c r="B366" s="23">
        <v>44246.0</v>
      </c>
      <c r="C366" s="31">
        <v>3906.71</v>
      </c>
      <c r="D366" s="28">
        <v>3921.16</v>
      </c>
      <c r="E366" s="28">
        <v>3930.41</v>
      </c>
      <c r="F366" s="28">
        <v>3903.07</v>
      </c>
      <c r="G366" s="25">
        <v>0.0</v>
      </c>
      <c r="H366" s="26">
        <v>-0.0019</v>
      </c>
      <c r="K366" s="32">
        <v>44256.0</v>
      </c>
      <c r="L366" s="24">
        <v>23.35</v>
      </c>
      <c r="M366" s="25">
        <v>25.2</v>
      </c>
      <c r="N366" s="25">
        <v>25.39</v>
      </c>
      <c r="O366" s="25">
        <v>23.17</v>
      </c>
      <c r="P366" s="25">
        <v>0.0</v>
      </c>
      <c r="Q366" s="26">
        <v>-0.1646</v>
      </c>
    </row>
    <row r="367">
      <c r="B367" s="23">
        <v>44245.0</v>
      </c>
      <c r="C367" s="31">
        <v>3913.97</v>
      </c>
      <c r="D367" s="28">
        <v>3915.86</v>
      </c>
      <c r="E367" s="28">
        <v>3921.98</v>
      </c>
      <c r="F367" s="28">
        <v>3885.03</v>
      </c>
      <c r="G367" s="25">
        <v>0.0</v>
      </c>
      <c r="H367" s="26">
        <v>-0.0044</v>
      </c>
      <c r="K367" s="23">
        <v>44253.0</v>
      </c>
      <c r="L367" s="24">
        <v>27.95</v>
      </c>
      <c r="M367" s="25">
        <v>28.73</v>
      </c>
      <c r="N367" s="25">
        <v>30.82</v>
      </c>
      <c r="O367" s="25">
        <v>25.23</v>
      </c>
      <c r="P367" s="25">
        <v>0.0</v>
      </c>
      <c r="Q367" s="26">
        <v>-0.0325</v>
      </c>
    </row>
    <row r="368">
      <c r="B368" s="23">
        <v>44244.0</v>
      </c>
      <c r="C368" s="31">
        <v>3931.33</v>
      </c>
      <c r="D368" s="28">
        <v>3918.5</v>
      </c>
      <c r="E368" s="28">
        <v>3933.61</v>
      </c>
      <c r="F368" s="28">
        <v>3900.43</v>
      </c>
      <c r="G368" s="25">
        <v>0.0</v>
      </c>
      <c r="H368" s="26">
        <v>-3.0E-4</v>
      </c>
      <c r="K368" s="23">
        <v>44252.0</v>
      </c>
      <c r="L368" s="30">
        <v>28.89</v>
      </c>
      <c r="M368" s="25">
        <v>21.73</v>
      </c>
      <c r="N368" s="25">
        <v>31.16</v>
      </c>
      <c r="O368" s="25">
        <v>21.52</v>
      </c>
      <c r="P368" s="25">
        <v>0.0</v>
      </c>
      <c r="Q368" s="29">
        <v>0.3538</v>
      </c>
    </row>
    <row r="369">
      <c r="B369" s="23">
        <v>44243.0</v>
      </c>
      <c r="C369" s="31">
        <v>3932.59</v>
      </c>
      <c r="D369" s="28">
        <v>3939.61</v>
      </c>
      <c r="E369" s="28">
        <v>3950.43</v>
      </c>
      <c r="F369" s="28">
        <v>3923.85</v>
      </c>
      <c r="G369" s="25">
        <v>0.0</v>
      </c>
      <c r="H369" s="26">
        <v>-6.0E-4</v>
      </c>
      <c r="K369" s="23">
        <v>44251.0</v>
      </c>
      <c r="L369" s="24">
        <v>21.34</v>
      </c>
      <c r="M369" s="25">
        <v>23.76</v>
      </c>
      <c r="N369" s="25">
        <v>25.04</v>
      </c>
      <c r="O369" s="25">
        <v>21.31</v>
      </c>
      <c r="P369" s="25">
        <v>0.0</v>
      </c>
      <c r="Q369" s="26">
        <v>-0.0766</v>
      </c>
    </row>
    <row r="370">
      <c r="B370" s="23">
        <v>44239.0</v>
      </c>
      <c r="C370" s="27">
        <v>3934.83</v>
      </c>
      <c r="D370" s="28">
        <v>3911.65</v>
      </c>
      <c r="E370" s="28">
        <v>3937.23</v>
      </c>
      <c r="F370" s="28">
        <v>3905.78</v>
      </c>
      <c r="G370" s="25">
        <v>0.0</v>
      </c>
      <c r="H370" s="29">
        <v>0.0047</v>
      </c>
      <c r="K370" s="23">
        <v>44250.0</v>
      </c>
      <c r="L370" s="24">
        <v>23.11</v>
      </c>
      <c r="M370" s="25">
        <v>22.82</v>
      </c>
      <c r="N370" s="25">
        <v>27.01</v>
      </c>
      <c r="O370" s="25">
        <v>22.5</v>
      </c>
      <c r="P370" s="25">
        <v>0.0</v>
      </c>
      <c r="Q370" s="26">
        <v>-0.0145</v>
      </c>
    </row>
    <row r="371">
      <c r="B371" s="23">
        <v>44238.0</v>
      </c>
      <c r="C371" s="27">
        <v>3916.38</v>
      </c>
      <c r="D371" s="28">
        <v>3916.4</v>
      </c>
      <c r="E371" s="28">
        <v>3925.99</v>
      </c>
      <c r="F371" s="28">
        <v>3890.39</v>
      </c>
      <c r="G371" s="25">
        <v>0.0</v>
      </c>
      <c r="H371" s="29">
        <v>0.0017</v>
      </c>
      <c r="K371" s="23">
        <v>44249.0</v>
      </c>
      <c r="L371" s="30">
        <v>23.45</v>
      </c>
      <c r="M371" s="25">
        <v>24.46</v>
      </c>
      <c r="N371" s="25">
        <v>25.09</v>
      </c>
      <c r="O371" s="25">
        <v>21.96</v>
      </c>
      <c r="P371" s="25">
        <v>0.0</v>
      </c>
      <c r="Q371" s="29">
        <v>0.0635</v>
      </c>
    </row>
    <row r="372">
      <c r="B372" s="23">
        <v>44237.0</v>
      </c>
      <c r="C372" s="31">
        <v>3909.88</v>
      </c>
      <c r="D372" s="28">
        <v>3920.78</v>
      </c>
      <c r="E372" s="28">
        <v>3931.5</v>
      </c>
      <c r="F372" s="28">
        <v>3884.94</v>
      </c>
      <c r="G372" s="25">
        <v>0.0</v>
      </c>
      <c r="H372" s="26">
        <v>-3.0E-4</v>
      </c>
      <c r="K372" s="23">
        <v>44246.0</v>
      </c>
      <c r="L372" s="24">
        <v>22.05</v>
      </c>
      <c r="M372" s="25">
        <v>23.1</v>
      </c>
      <c r="N372" s="25">
        <v>23.19</v>
      </c>
      <c r="O372" s="25">
        <v>20.84</v>
      </c>
      <c r="P372" s="25">
        <v>0.0</v>
      </c>
      <c r="Q372" s="26">
        <v>-0.0196</v>
      </c>
    </row>
    <row r="373">
      <c r="B373" s="32">
        <v>44236.0</v>
      </c>
      <c r="C373" s="31">
        <v>3911.23</v>
      </c>
      <c r="D373" s="28">
        <v>3910.49</v>
      </c>
      <c r="E373" s="28">
        <v>3918.35</v>
      </c>
      <c r="F373" s="28">
        <v>3902.64</v>
      </c>
      <c r="G373" s="25">
        <v>0.0</v>
      </c>
      <c r="H373" s="26">
        <v>-0.0011</v>
      </c>
      <c r="K373" s="23">
        <v>44245.0</v>
      </c>
      <c r="L373" s="30">
        <v>22.49</v>
      </c>
      <c r="M373" s="25">
        <v>21.98</v>
      </c>
      <c r="N373" s="25">
        <v>24.23</v>
      </c>
      <c r="O373" s="25">
        <v>21.8</v>
      </c>
      <c r="P373" s="25">
        <v>0.0</v>
      </c>
      <c r="Q373" s="29">
        <v>0.046</v>
      </c>
    </row>
    <row r="374">
      <c r="B374" s="32">
        <v>44235.0</v>
      </c>
      <c r="C374" s="27">
        <v>3915.59</v>
      </c>
      <c r="D374" s="28">
        <v>3892.59</v>
      </c>
      <c r="E374" s="28">
        <v>3915.77</v>
      </c>
      <c r="F374" s="28">
        <v>3892.59</v>
      </c>
      <c r="G374" s="25">
        <v>0.0</v>
      </c>
      <c r="H374" s="29">
        <v>0.0074</v>
      </c>
      <c r="K374" s="23">
        <v>44244.0</v>
      </c>
      <c r="L374" s="30">
        <v>21.5</v>
      </c>
      <c r="M374" s="25">
        <v>22.02</v>
      </c>
      <c r="N374" s="25">
        <v>23.44</v>
      </c>
      <c r="O374" s="25">
        <v>21.09</v>
      </c>
      <c r="P374" s="25">
        <v>0.0</v>
      </c>
      <c r="Q374" s="29">
        <v>0.0019</v>
      </c>
    </row>
    <row r="375">
      <c r="B375" s="32">
        <v>44232.0</v>
      </c>
      <c r="C375" s="27">
        <v>3886.83</v>
      </c>
      <c r="D375" s="28">
        <v>3878.3</v>
      </c>
      <c r="E375" s="28">
        <v>3894.56</v>
      </c>
      <c r="F375" s="28">
        <v>3874.93</v>
      </c>
      <c r="G375" s="25">
        <v>0.0</v>
      </c>
      <c r="H375" s="29">
        <v>0.0039</v>
      </c>
      <c r="K375" s="23">
        <v>44243.0</v>
      </c>
      <c r="L375" s="30">
        <v>21.46</v>
      </c>
      <c r="M375" s="25">
        <v>21.13</v>
      </c>
      <c r="N375" s="25">
        <v>22.46</v>
      </c>
      <c r="O375" s="25">
        <v>20.88</v>
      </c>
      <c r="P375" s="25">
        <v>0.0</v>
      </c>
      <c r="Q375" s="29">
        <v>0.0746</v>
      </c>
    </row>
    <row r="376">
      <c r="B376" s="32">
        <v>44231.0</v>
      </c>
      <c r="C376" s="27">
        <v>3871.74</v>
      </c>
      <c r="D376" s="28">
        <v>3836.66</v>
      </c>
      <c r="E376" s="28">
        <v>3872.42</v>
      </c>
      <c r="F376" s="28">
        <v>3836.66</v>
      </c>
      <c r="G376" s="25">
        <v>0.0</v>
      </c>
      <c r="H376" s="29">
        <v>0.0109</v>
      </c>
      <c r="K376" s="23">
        <v>44239.0</v>
      </c>
      <c r="L376" s="24">
        <v>19.97</v>
      </c>
      <c r="M376" s="25">
        <v>21.6</v>
      </c>
      <c r="N376" s="25">
        <v>22.45</v>
      </c>
      <c r="O376" s="25">
        <v>19.95</v>
      </c>
      <c r="P376" s="25">
        <v>0.0</v>
      </c>
      <c r="Q376" s="26">
        <v>-0.0602</v>
      </c>
    </row>
    <row r="377">
      <c r="B377" s="32">
        <v>44230.0</v>
      </c>
      <c r="C377" s="27">
        <v>3830.17</v>
      </c>
      <c r="D377" s="28">
        <v>3840.27</v>
      </c>
      <c r="E377" s="28">
        <v>3847.51</v>
      </c>
      <c r="F377" s="28">
        <v>3816.68</v>
      </c>
      <c r="G377" s="25">
        <v>0.0</v>
      </c>
      <c r="H377" s="29">
        <v>0.001</v>
      </c>
      <c r="K377" s="23">
        <v>44238.0</v>
      </c>
      <c r="L377" s="24">
        <v>21.25</v>
      </c>
      <c r="M377" s="25">
        <v>22.09</v>
      </c>
      <c r="N377" s="25">
        <v>23.25</v>
      </c>
      <c r="O377" s="25">
        <v>21.11</v>
      </c>
      <c r="P377" s="25">
        <v>0.0</v>
      </c>
      <c r="Q377" s="26">
        <v>-0.0337</v>
      </c>
    </row>
    <row r="378">
      <c r="B378" s="32">
        <v>44229.0</v>
      </c>
      <c r="C378" s="27">
        <v>3826.31</v>
      </c>
      <c r="D378" s="28">
        <v>3791.84</v>
      </c>
      <c r="E378" s="28">
        <v>3843.09</v>
      </c>
      <c r="F378" s="28">
        <v>3791.84</v>
      </c>
      <c r="G378" s="25">
        <v>0.0</v>
      </c>
      <c r="H378" s="29">
        <v>0.0139</v>
      </c>
      <c r="K378" s="23">
        <v>44237.0</v>
      </c>
      <c r="L378" s="30">
        <v>21.99</v>
      </c>
      <c r="M378" s="25">
        <v>21.64</v>
      </c>
      <c r="N378" s="25">
        <v>23.85</v>
      </c>
      <c r="O378" s="25">
        <v>19.69</v>
      </c>
      <c r="P378" s="25">
        <v>0.0</v>
      </c>
      <c r="Q378" s="29">
        <v>0.0166</v>
      </c>
    </row>
    <row r="379">
      <c r="B379" s="32">
        <v>44228.0</v>
      </c>
      <c r="C379" s="27">
        <v>3773.86</v>
      </c>
      <c r="D379" s="28">
        <v>3731.17</v>
      </c>
      <c r="E379" s="28">
        <v>3784.32</v>
      </c>
      <c r="F379" s="28">
        <v>3725.62</v>
      </c>
      <c r="G379" s="25">
        <v>0.0</v>
      </c>
      <c r="H379" s="29">
        <v>0.0161</v>
      </c>
      <c r="K379" s="32">
        <v>44236.0</v>
      </c>
      <c r="L379" s="30">
        <v>21.63</v>
      </c>
      <c r="M379" s="25">
        <v>21.57</v>
      </c>
      <c r="N379" s="25">
        <v>22.26</v>
      </c>
      <c r="O379" s="25">
        <v>20.65</v>
      </c>
      <c r="P379" s="25">
        <v>0.0</v>
      </c>
      <c r="Q379" s="29">
        <v>0.0184</v>
      </c>
    </row>
    <row r="380">
      <c r="B380" s="23">
        <v>44225.0</v>
      </c>
      <c r="C380" s="31">
        <v>3714.24</v>
      </c>
      <c r="D380" s="28">
        <v>3778.05</v>
      </c>
      <c r="E380" s="28">
        <v>3778.05</v>
      </c>
      <c r="F380" s="28">
        <v>3694.12</v>
      </c>
      <c r="G380" s="25">
        <v>0.0</v>
      </c>
      <c r="H380" s="26">
        <v>-0.0193</v>
      </c>
      <c r="K380" s="32">
        <v>44235.0</v>
      </c>
      <c r="L380" s="30">
        <v>21.24</v>
      </c>
      <c r="M380" s="25">
        <v>21.89</v>
      </c>
      <c r="N380" s="25">
        <v>22.07</v>
      </c>
      <c r="O380" s="25">
        <v>21.23</v>
      </c>
      <c r="P380" s="25">
        <v>0.0</v>
      </c>
      <c r="Q380" s="29">
        <v>0.0177</v>
      </c>
    </row>
    <row r="381">
      <c r="B381" s="23">
        <v>44224.0</v>
      </c>
      <c r="C381" s="27">
        <v>3787.38</v>
      </c>
      <c r="D381" s="28">
        <v>3755.75</v>
      </c>
      <c r="E381" s="28">
        <v>3830.5</v>
      </c>
      <c r="F381" s="28">
        <v>3755.75</v>
      </c>
      <c r="G381" s="25">
        <v>0.0</v>
      </c>
      <c r="H381" s="29">
        <v>0.0098</v>
      </c>
      <c r="K381" s="32">
        <v>44232.0</v>
      </c>
      <c r="L381" s="24">
        <v>20.87</v>
      </c>
      <c r="M381" s="25">
        <v>21.99</v>
      </c>
      <c r="N381" s="25">
        <v>22.16</v>
      </c>
      <c r="O381" s="25">
        <v>20.86</v>
      </c>
      <c r="P381" s="25">
        <v>0.0</v>
      </c>
      <c r="Q381" s="26">
        <v>-0.0413</v>
      </c>
    </row>
    <row r="382">
      <c r="B382" s="23">
        <v>44223.0</v>
      </c>
      <c r="C382" s="31">
        <v>3750.77</v>
      </c>
      <c r="D382" s="28">
        <v>3836.83</v>
      </c>
      <c r="E382" s="28">
        <v>3836.83</v>
      </c>
      <c r="F382" s="28">
        <v>3732.48</v>
      </c>
      <c r="G382" s="25">
        <v>0.0</v>
      </c>
      <c r="H382" s="26">
        <v>-0.0257</v>
      </c>
      <c r="K382" s="32">
        <v>44231.0</v>
      </c>
      <c r="L382" s="24">
        <v>21.77</v>
      </c>
      <c r="M382" s="25">
        <v>23.44</v>
      </c>
      <c r="N382" s="25">
        <v>23.44</v>
      </c>
      <c r="O382" s="25">
        <v>21.68</v>
      </c>
      <c r="P382" s="25">
        <v>0.0</v>
      </c>
      <c r="Q382" s="26">
        <v>-0.0498</v>
      </c>
    </row>
    <row r="383">
      <c r="B383" s="23">
        <v>44222.0</v>
      </c>
      <c r="C383" s="31">
        <v>3849.62</v>
      </c>
      <c r="D383" s="28">
        <v>3862.96</v>
      </c>
      <c r="E383" s="28">
        <v>3870.9</v>
      </c>
      <c r="F383" s="28">
        <v>3847.78</v>
      </c>
      <c r="G383" s="25">
        <v>0.0</v>
      </c>
      <c r="H383" s="26">
        <v>-0.0015</v>
      </c>
      <c r="K383" s="32">
        <v>44230.0</v>
      </c>
      <c r="L383" s="24">
        <v>22.91</v>
      </c>
      <c r="M383" s="25">
        <v>24.59</v>
      </c>
      <c r="N383" s="25">
        <v>25.43</v>
      </c>
      <c r="O383" s="25">
        <v>22.91</v>
      </c>
      <c r="P383" s="25">
        <v>0.0</v>
      </c>
      <c r="Q383" s="26">
        <v>-0.1037</v>
      </c>
    </row>
    <row r="384">
      <c r="B384" s="23">
        <v>44221.0</v>
      </c>
      <c r="C384" s="27">
        <v>3855.36</v>
      </c>
      <c r="D384" s="28">
        <v>3851.68</v>
      </c>
      <c r="E384" s="28">
        <v>3859.23</v>
      </c>
      <c r="F384" s="28">
        <v>3797.16</v>
      </c>
      <c r="G384" s="25">
        <v>0.0</v>
      </c>
      <c r="H384" s="29">
        <v>0.0036</v>
      </c>
      <c r="K384" s="32">
        <v>44229.0</v>
      </c>
      <c r="L384" s="24">
        <v>25.56</v>
      </c>
      <c r="M384" s="25">
        <v>28.01</v>
      </c>
      <c r="N384" s="25">
        <v>28.08</v>
      </c>
      <c r="O384" s="25">
        <v>25.31</v>
      </c>
      <c r="P384" s="25">
        <v>0.0</v>
      </c>
      <c r="Q384" s="26">
        <v>-0.1548</v>
      </c>
    </row>
    <row r="385">
      <c r="B385" s="23">
        <v>44218.0</v>
      </c>
      <c r="C385" s="31">
        <v>3841.47</v>
      </c>
      <c r="D385" s="28">
        <v>3844.24</v>
      </c>
      <c r="E385" s="28">
        <v>3852.31</v>
      </c>
      <c r="F385" s="28">
        <v>3830.41</v>
      </c>
      <c r="G385" s="25">
        <v>0.0</v>
      </c>
      <c r="H385" s="26">
        <v>-0.003</v>
      </c>
      <c r="K385" s="32">
        <v>44228.0</v>
      </c>
      <c r="L385" s="24">
        <v>30.24</v>
      </c>
      <c r="M385" s="25">
        <v>31.45</v>
      </c>
      <c r="N385" s="25">
        <v>33.96</v>
      </c>
      <c r="O385" s="25">
        <v>29.03</v>
      </c>
      <c r="P385" s="25">
        <v>0.0</v>
      </c>
      <c r="Q385" s="26">
        <v>-0.0861</v>
      </c>
    </row>
    <row r="386">
      <c r="B386" s="23">
        <v>44217.0</v>
      </c>
      <c r="C386" s="27">
        <v>3853.07</v>
      </c>
      <c r="D386" s="28">
        <v>3857.46</v>
      </c>
      <c r="E386" s="28">
        <v>3861.45</v>
      </c>
      <c r="F386" s="28">
        <v>3845.05</v>
      </c>
      <c r="G386" s="25">
        <v>0.0</v>
      </c>
      <c r="H386" s="29">
        <v>3.0E-4</v>
      </c>
      <c r="K386" s="23">
        <v>44225.0</v>
      </c>
      <c r="L386" s="30">
        <v>33.09</v>
      </c>
      <c r="M386" s="25">
        <v>35.16</v>
      </c>
      <c r="N386" s="25">
        <v>37.51</v>
      </c>
      <c r="O386" s="25">
        <v>29.24</v>
      </c>
      <c r="P386" s="25">
        <v>0.0</v>
      </c>
      <c r="Q386" s="29">
        <v>0.0953</v>
      </c>
    </row>
    <row r="387">
      <c r="B387" s="23">
        <v>44216.0</v>
      </c>
      <c r="C387" s="27">
        <v>3851.85</v>
      </c>
      <c r="D387" s="28">
        <v>3816.22</v>
      </c>
      <c r="E387" s="28">
        <v>3859.75</v>
      </c>
      <c r="F387" s="28">
        <v>3816.22</v>
      </c>
      <c r="G387" s="25">
        <v>0.0</v>
      </c>
      <c r="H387" s="29">
        <v>0.0139</v>
      </c>
      <c r="K387" s="23">
        <v>44224.0</v>
      </c>
      <c r="L387" s="24">
        <v>30.21</v>
      </c>
      <c r="M387" s="25">
        <v>33.25</v>
      </c>
      <c r="N387" s="25">
        <v>36.29</v>
      </c>
      <c r="O387" s="25">
        <v>27.39</v>
      </c>
      <c r="P387" s="25">
        <v>0.0</v>
      </c>
      <c r="Q387" s="26">
        <v>-0.1881</v>
      </c>
    </row>
    <row r="388">
      <c r="B388" s="23">
        <v>44215.0</v>
      </c>
      <c r="C388" s="27">
        <v>3798.91</v>
      </c>
      <c r="D388" s="28">
        <v>3781.88</v>
      </c>
      <c r="E388" s="28">
        <v>3804.53</v>
      </c>
      <c r="F388" s="28">
        <v>3780.37</v>
      </c>
      <c r="G388" s="25">
        <v>0.0</v>
      </c>
      <c r="H388" s="29">
        <v>0.0081</v>
      </c>
      <c r="K388" s="23">
        <v>44223.0</v>
      </c>
      <c r="L388" s="30">
        <v>37.21</v>
      </c>
      <c r="M388" s="25">
        <v>23.82</v>
      </c>
      <c r="N388" s="25">
        <v>37.21</v>
      </c>
      <c r="O388" s="25">
        <v>23.71</v>
      </c>
      <c r="P388" s="25">
        <v>0.0</v>
      </c>
      <c r="Q388" s="29">
        <v>0.6164</v>
      </c>
    </row>
    <row r="389">
      <c r="B389" s="23">
        <v>44211.0</v>
      </c>
      <c r="C389" s="31">
        <v>3768.25</v>
      </c>
      <c r="D389" s="28">
        <v>3788.73</v>
      </c>
      <c r="E389" s="28">
        <v>3788.73</v>
      </c>
      <c r="F389" s="28">
        <v>3749.62</v>
      </c>
      <c r="G389" s="25">
        <v>0.0</v>
      </c>
      <c r="H389" s="26">
        <v>-0.0072</v>
      </c>
      <c r="K389" s="23">
        <v>44222.0</v>
      </c>
      <c r="L389" s="24">
        <v>23.02</v>
      </c>
      <c r="M389" s="25">
        <v>23.91</v>
      </c>
      <c r="N389" s="25">
        <v>23.94</v>
      </c>
      <c r="O389" s="25">
        <v>22.55</v>
      </c>
      <c r="P389" s="25">
        <v>0.0</v>
      </c>
      <c r="Q389" s="26">
        <v>-0.0073</v>
      </c>
    </row>
    <row r="390">
      <c r="B390" s="23">
        <v>44210.0</v>
      </c>
      <c r="C390" s="31">
        <v>3795.54</v>
      </c>
      <c r="D390" s="28">
        <v>3814.98</v>
      </c>
      <c r="E390" s="28">
        <v>3823.6</v>
      </c>
      <c r="F390" s="28">
        <v>3792.86</v>
      </c>
      <c r="G390" s="25">
        <v>0.0</v>
      </c>
      <c r="H390" s="26">
        <v>-0.0038</v>
      </c>
      <c r="K390" s="23">
        <v>44221.0</v>
      </c>
      <c r="L390" s="30">
        <v>23.19</v>
      </c>
      <c r="M390" s="25">
        <v>22.31</v>
      </c>
      <c r="N390" s="25">
        <v>26.63</v>
      </c>
      <c r="O390" s="25">
        <v>22.2</v>
      </c>
      <c r="P390" s="25">
        <v>0.0</v>
      </c>
      <c r="Q390" s="29">
        <v>0.0584</v>
      </c>
    </row>
    <row r="391">
      <c r="B391" s="23">
        <v>44209.0</v>
      </c>
      <c r="C391" s="27">
        <v>3809.84</v>
      </c>
      <c r="D391" s="28">
        <v>3802.23</v>
      </c>
      <c r="E391" s="28">
        <v>3820.96</v>
      </c>
      <c r="F391" s="28">
        <v>3791.5</v>
      </c>
      <c r="G391" s="25">
        <v>0.0</v>
      </c>
      <c r="H391" s="29">
        <v>0.0023</v>
      </c>
      <c r="K391" s="23">
        <v>44218.0</v>
      </c>
      <c r="L391" s="30">
        <v>21.91</v>
      </c>
      <c r="M391" s="25">
        <v>22.24</v>
      </c>
      <c r="N391" s="25">
        <v>23.73</v>
      </c>
      <c r="O391" s="25">
        <v>21.27</v>
      </c>
      <c r="P391" s="25">
        <v>0.0</v>
      </c>
      <c r="Q391" s="29">
        <v>0.0277</v>
      </c>
    </row>
    <row r="392">
      <c r="B392" s="23">
        <v>44208.0</v>
      </c>
      <c r="C392" s="27">
        <v>3801.19</v>
      </c>
      <c r="D392" s="28">
        <v>3801.62</v>
      </c>
      <c r="E392" s="28">
        <v>3810.78</v>
      </c>
      <c r="F392" s="28">
        <v>3776.51</v>
      </c>
      <c r="G392" s="25">
        <v>0.0</v>
      </c>
      <c r="H392" s="29">
        <v>4.0E-4</v>
      </c>
      <c r="K392" s="23">
        <v>44217.0</v>
      </c>
      <c r="L392" s="24">
        <v>21.32</v>
      </c>
      <c r="M392" s="25">
        <v>21.34</v>
      </c>
      <c r="N392" s="25">
        <v>22.22</v>
      </c>
      <c r="O392" s="25">
        <v>21.09</v>
      </c>
      <c r="P392" s="25">
        <v>0.0</v>
      </c>
      <c r="Q392" s="26">
        <v>-0.012</v>
      </c>
    </row>
    <row r="393">
      <c r="B393" s="23">
        <v>44207.0</v>
      </c>
      <c r="C393" s="31">
        <v>3799.61</v>
      </c>
      <c r="D393" s="28">
        <v>3803.14</v>
      </c>
      <c r="E393" s="28">
        <v>3817.86</v>
      </c>
      <c r="F393" s="28">
        <v>3789.02</v>
      </c>
      <c r="G393" s="25">
        <v>0.0</v>
      </c>
      <c r="H393" s="26">
        <v>-0.0066</v>
      </c>
      <c r="K393" s="23">
        <v>44216.0</v>
      </c>
      <c r="L393" s="24">
        <v>21.58</v>
      </c>
      <c r="M393" s="25">
        <v>22.82</v>
      </c>
      <c r="N393" s="25">
        <v>22.86</v>
      </c>
      <c r="O393" s="25">
        <v>21.37</v>
      </c>
      <c r="P393" s="25">
        <v>0.0</v>
      </c>
      <c r="Q393" s="26">
        <v>-0.0714</v>
      </c>
    </row>
    <row r="394">
      <c r="B394" s="32">
        <v>44204.0</v>
      </c>
      <c r="C394" s="27">
        <v>3824.68</v>
      </c>
      <c r="D394" s="28">
        <v>3815.05</v>
      </c>
      <c r="E394" s="28">
        <v>3826.69</v>
      </c>
      <c r="F394" s="28">
        <v>3783.6</v>
      </c>
      <c r="G394" s="25">
        <v>0.0</v>
      </c>
      <c r="H394" s="29">
        <v>0.0055</v>
      </c>
      <c r="K394" s="23">
        <v>44215.0</v>
      </c>
      <c r="L394" s="24">
        <v>23.24</v>
      </c>
      <c r="M394" s="25">
        <v>23.03</v>
      </c>
      <c r="N394" s="25">
        <v>23.56</v>
      </c>
      <c r="O394" s="25">
        <v>22.53</v>
      </c>
      <c r="P394" s="25">
        <v>0.0</v>
      </c>
      <c r="Q394" s="26">
        <v>-0.0452</v>
      </c>
    </row>
    <row r="395">
      <c r="B395" s="32">
        <v>44203.0</v>
      </c>
      <c r="C395" s="27">
        <v>3803.79</v>
      </c>
      <c r="D395" s="28">
        <v>3764.71</v>
      </c>
      <c r="E395" s="28">
        <v>3811.55</v>
      </c>
      <c r="F395" s="28">
        <v>3764.71</v>
      </c>
      <c r="G395" s="25">
        <v>0.0</v>
      </c>
      <c r="H395" s="29">
        <v>0.0148</v>
      </c>
      <c r="K395" s="23">
        <v>44211.0</v>
      </c>
      <c r="L395" s="30">
        <v>24.34</v>
      </c>
      <c r="M395" s="25">
        <v>23.52</v>
      </c>
      <c r="N395" s="25">
        <v>25.8</v>
      </c>
      <c r="O395" s="25">
        <v>23.08</v>
      </c>
      <c r="P395" s="25">
        <v>0.0</v>
      </c>
      <c r="Q395" s="29">
        <v>0.0469</v>
      </c>
    </row>
    <row r="396">
      <c r="B396" s="32">
        <v>44202.0</v>
      </c>
      <c r="C396" s="27">
        <v>3748.14</v>
      </c>
      <c r="D396" s="28">
        <v>3712.2</v>
      </c>
      <c r="E396" s="28">
        <v>3783.04</v>
      </c>
      <c r="F396" s="28">
        <v>3705.34</v>
      </c>
      <c r="G396" s="25">
        <v>0.0</v>
      </c>
      <c r="H396" s="29">
        <v>0.0057</v>
      </c>
      <c r="K396" s="23">
        <v>44210.0</v>
      </c>
      <c r="L396" s="30">
        <v>23.25</v>
      </c>
      <c r="M396" s="25">
        <v>22.22</v>
      </c>
      <c r="N396" s="25">
        <v>23.47</v>
      </c>
      <c r="O396" s="25">
        <v>21.66</v>
      </c>
      <c r="P396" s="25">
        <v>0.0</v>
      </c>
      <c r="Q396" s="29">
        <v>0.0468</v>
      </c>
    </row>
    <row r="397">
      <c r="B397" s="32">
        <v>44201.0</v>
      </c>
      <c r="C397" s="27">
        <v>3726.86</v>
      </c>
      <c r="D397" s="28">
        <v>3698.02</v>
      </c>
      <c r="E397" s="28">
        <v>3737.83</v>
      </c>
      <c r="F397" s="28">
        <v>3695.07</v>
      </c>
      <c r="G397" s="25">
        <v>0.0</v>
      </c>
      <c r="H397" s="29">
        <v>0.0071</v>
      </c>
      <c r="K397" s="23">
        <v>44209.0</v>
      </c>
      <c r="L397" s="24">
        <v>22.21</v>
      </c>
      <c r="M397" s="25">
        <v>23.07</v>
      </c>
      <c r="N397" s="25">
        <v>24.18</v>
      </c>
      <c r="O397" s="25">
        <v>21.92</v>
      </c>
      <c r="P397" s="25">
        <v>0.0</v>
      </c>
      <c r="Q397" s="26">
        <v>-0.048</v>
      </c>
    </row>
    <row r="398">
      <c r="B398" s="32">
        <v>44200.0</v>
      </c>
      <c r="C398" s="31">
        <v>3700.65</v>
      </c>
      <c r="D398" s="28">
        <v>3764.61</v>
      </c>
      <c r="E398" s="28">
        <v>3769.99</v>
      </c>
      <c r="F398" s="28">
        <v>3662.71</v>
      </c>
      <c r="G398" s="25">
        <v>0.0</v>
      </c>
      <c r="H398" s="26">
        <v>-0.0148</v>
      </c>
      <c r="K398" s="23">
        <v>44208.0</v>
      </c>
      <c r="L398" s="24">
        <v>23.33</v>
      </c>
      <c r="M398" s="25">
        <v>23.49</v>
      </c>
      <c r="N398" s="25">
        <v>25.15</v>
      </c>
      <c r="O398" s="25">
        <v>22.83</v>
      </c>
      <c r="P398" s="25">
        <v>0.0</v>
      </c>
      <c r="Q398" s="26">
        <v>-0.0311</v>
      </c>
    </row>
    <row r="399">
      <c r="B399" s="23">
        <v>44196.0</v>
      </c>
      <c r="C399" s="27">
        <v>3756.07</v>
      </c>
      <c r="D399" s="28">
        <v>3733.27</v>
      </c>
      <c r="E399" s="28">
        <v>3760.2</v>
      </c>
      <c r="F399" s="28">
        <v>3726.88</v>
      </c>
      <c r="G399" s="25">
        <v>0.0</v>
      </c>
      <c r="H399" s="29">
        <v>0.0064</v>
      </c>
      <c r="K399" s="23">
        <v>44207.0</v>
      </c>
      <c r="L399" s="30">
        <v>24.08</v>
      </c>
      <c r="M399" s="25">
        <v>23.31</v>
      </c>
      <c r="N399" s="25">
        <v>24.81</v>
      </c>
      <c r="O399" s="25">
        <v>23.23</v>
      </c>
      <c r="P399" s="25">
        <v>0.0</v>
      </c>
      <c r="Q399" s="29">
        <v>0.1169</v>
      </c>
    </row>
    <row r="400">
      <c r="B400" s="23">
        <v>44195.0</v>
      </c>
      <c r="C400" s="27">
        <v>3732.04</v>
      </c>
      <c r="D400" s="28">
        <v>3736.19</v>
      </c>
      <c r="E400" s="28">
        <v>3744.63</v>
      </c>
      <c r="F400" s="28">
        <v>3730.21</v>
      </c>
      <c r="G400" s="25">
        <v>0.0</v>
      </c>
      <c r="H400" s="29">
        <v>0.0013</v>
      </c>
      <c r="K400" s="32">
        <v>44204.0</v>
      </c>
      <c r="L400" s="24">
        <v>21.56</v>
      </c>
      <c r="M400" s="25">
        <v>22.43</v>
      </c>
      <c r="N400" s="25">
        <v>23.34</v>
      </c>
      <c r="O400" s="25">
        <v>21.42</v>
      </c>
      <c r="P400" s="25">
        <v>0.0</v>
      </c>
      <c r="Q400" s="26">
        <v>-0.0362</v>
      </c>
    </row>
    <row r="401">
      <c r="B401" s="23">
        <v>44194.0</v>
      </c>
      <c r="C401" s="31">
        <v>3727.04</v>
      </c>
      <c r="D401" s="28">
        <v>3750.01</v>
      </c>
      <c r="E401" s="28">
        <v>3756.12</v>
      </c>
      <c r="F401" s="28">
        <v>3723.31</v>
      </c>
      <c r="G401" s="25">
        <v>0.0</v>
      </c>
      <c r="H401" s="26">
        <v>-0.0022</v>
      </c>
      <c r="K401" s="32">
        <v>44203.0</v>
      </c>
      <c r="L401" s="24">
        <v>22.37</v>
      </c>
      <c r="M401" s="25">
        <v>23.67</v>
      </c>
      <c r="N401" s="25">
        <v>23.91</v>
      </c>
      <c r="O401" s="25">
        <v>22.25</v>
      </c>
      <c r="P401" s="25">
        <v>0.0</v>
      </c>
      <c r="Q401" s="26">
        <v>-0.1077</v>
      </c>
    </row>
    <row r="402">
      <c r="B402" s="23">
        <v>44193.0</v>
      </c>
      <c r="C402" s="27">
        <v>3735.36</v>
      </c>
      <c r="D402" s="28">
        <v>3723.03</v>
      </c>
      <c r="E402" s="28">
        <v>3740.51</v>
      </c>
      <c r="F402" s="28">
        <v>3723.03</v>
      </c>
      <c r="G402" s="25">
        <v>0.0</v>
      </c>
      <c r="H402" s="29">
        <v>0.0087</v>
      </c>
      <c r="K402" s="32">
        <v>44202.0</v>
      </c>
      <c r="L402" s="24">
        <v>25.07</v>
      </c>
      <c r="M402" s="25">
        <v>25.48</v>
      </c>
      <c r="N402" s="25">
        <v>26.77</v>
      </c>
      <c r="O402" s="25">
        <v>22.14</v>
      </c>
      <c r="P402" s="25">
        <v>0.0</v>
      </c>
      <c r="Q402" s="26">
        <v>-0.0107</v>
      </c>
    </row>
    <row r="403">
      <c r="B403" s="23">
        <v>44189.0</v>
      </c>
      <c r="C403" s="27">
        <v>3703.06</v>
      </c>
      <c r="D403" s="28">
        <v>3694.03</v>
      </c>
      <c r="E403" s="28">
        <v>3703.82</v>
      </c>
      <c r="F403" s="28">
        <v>3689.32</v>
      </c>
      <c r="G403" s="25">
        <v>0.0</v>
      </c>
      <c r="H403" s="29">
        <v>0.0035</v>
      </c>
      <c r="K403" s="32">
        <v>44201.0</v>
      </c>
      <c r="L403" s="24">
        <v>25.34</v>
      </c>
      <c r="M403" s="25">
        <v>26.94</v>
      </c>
      <c r="N403" s="25">
        <v>28.6</v>
      </c>
      <c r="O403" s="25">
        <v>24.8</v>
      </c>
      <c r="P403" s="25">
        <v>0.0</v>
      </c>
      <c r="Q403" s="26">
        <v>-0.0604</v>
      </c>
    </row>
    <row r="404">
      <c r="B404" s="23">
        <v>44188.0</v>
      </c>
      <c r="C404" s="27">
        <v>3690.01</v>
      </c>
      <c r="D404" s="28">
        <v>3693.42</v>
      </c>
      <c r="E404" s="28">
        <v>3711.24</v>
      </c>
      <c r="F404" s="28">
        <v>3689.28</v>
      </c>
      <c r="G404" s="25">
        <v>0.0</v>
      </c>
      <c r="H404" s="29">
        <v>7.0E-4</v>
      </c>
      <c r="K404" s="32">
        <v>44200.0</v>
      </c>
      <c r="L404" s="30">
        <v>26.97</v>
      </c>
      <c r="M404" s="25">
        <v>23.04</v>
      </c>
      <c r="N404" s="25">
        <v>29.19</v>
      </c>
      <c r="O404" s="25">
        <v>22.56</v>
      </c>
      <c r="P404" s="25">
        <v>0.0</v>
      </c>
      <c r="Q404" s="29">
        <v>0.1855</v>
      </c>
    </row>
    <row r="405">
      <c r="B405" s="23">
        <v>44187.0</v>
      </c>
      <c r="C405" s="31">
        <v>3687.26</v>
      </c>
      <c r="D405" s="28">
        <v>3698.08</v>
      </c>
      <c r="E405" s="28">
        <v>3698.26</v>
      </c>
      <c r="F405" s="28">
        <v>3676.16</v>
      </c>
      <c r="G405" s="25">
        <v>0.0</v>
      </c>
      <c r="H405" s="26">
        <v>-0.0021</v>
      </c>
      <c r="K405" s="23">
        <v>44196.0</v>
      </c>
      <c r="L405" s="24">
        <v>22.75</v>
      </c>
      <c r="M405" s="25">
        <v>22.99</v>
      </c>
      <c r="N405" s="25">
        <v>23.25</v>
      </c>
      <c r="O405" s="25">
        <v>21.24</v>
      </c>
      <c r="P405" s="25">
        <v>0.0</v>
      </c>
      <c r="Q405" s="26">
        <v>-9.0E-4</v>
      </c>
    </row>
    <row r="406">
      <c r="B406" s="23">
        <v>44186.0</v>
      </c>
      <c r="C406" s="31">
        <v>3694.92</v>
      </c>
      <c r="D406" s="28">
        <v>3684.28</v>
      </c>
      <c r="E406" s="28">
        <v>3702.9</v>
      </c>
      <c r="F406" s="28">
        <v>3636.48</v>
      </c>
      <c r="G406" s="25">
        <v>0.0</v>
      </c>
      <c r="H406" s="26">
        <v>-0.0039</v>
      </c>
      <c r="K406" s="23">
        <v>44195.0</v>
      </c>
      <c r="L406" s="24">
        <v>22.77</v>
      </c>
      <c r="M406" s="25">
        <v>22.58</v>
      </c>
      <c r="N406" s="25">
        <v>23.15</v>
      </c>
      <c r="O406" s="25">
        <v>22.41</v>
      </c>
      <c r="P406" s="25">
        <v>0.0</v>
      </c>
      <c r="Q406" s="26">
        <v>-0.0134</v>
      </c>
    </row>
    <row r="407">
      <c r="B407" s="23">
        <v>44183.0</v>
      </c>
      <c r="C407" s="31">
        <v>3709.41</v>
      </c>
      <c r="D407" s="28">
        <v>3722.39</v>
      </c>
      <c r="E407" s="28">
        <v>3726.7</v>
      </c>
      <c r="F407" s="28">
        <v>3685.84</v>
      </c>
      <c r="G407" s="25">
        <v>0.0</v>
      </c>
      <c r="H407" s="26">
        <v>-0.0035</v>
      </c>
      <c r="K407" s="23">
        <v>44194.0</v>
      </c>
      <c r="L407" s="30">
        <v>23.08</v>
      </c>
      <c r="M407" s="25">
        <v>21.61</v>
      </c>
      <c r="N407" s="25">
        <v>23.72</v>
      </c>
      <c r="O407" s="25">
        <v>20.99</v>
      </c>
      <c r="P407" s="25">
        <v>0.0</v>
      </c>
      <c r="Q407" s="29">
        <v>0.0636</v>
      </c>
    </row>
    <row r="408">
      <c r="B408" s="23">
        <v>44182.0</v>
      </c>
      <c r="C408" s="27">
        <v>3722.48</v>
      </c>
      <c r="D408" s="28">
        <v>3713.65</v>
      </c>
      <c r="E408" s="28">
        <v>3725.12</v>
      </c>
      <c r="F408" s="28">
        <v>3710.87</v>
      </c>
      <c r="G408" s="25">
        <v>0.0</v>
      </c>
      <c r="H408" s="29">
        <v>0.0058</v>
      </c>
      <c r="K408" s="23">
        <v>44193.0</v>
      </c>
      <c r="L408" s="30">
        <v>21.7</v>
      </c>
      <c r="M408" s="25">
        <v>22.11</v>
      </c>
      <c r="N408" s="25">
        <v>22.12</v>
      </c>
      <c r="O408" s="25">
        <v>21.15</v>
      </c>
      <c r="P408" s="25">
        <v>0.0</v>
      </c>
      <c r="Q408" s="29">
        <v>0.0079</v>
      </c>
    </row>
    <row r="409">
      <c r="B409" s="23">
        <v>44181.0</v>
      </c>
      <c r="C409" s="27">
        <v>3701.17</v>
      </c>
      <c r="D409" s="28">
        <v>3696.25</v>
      </c>
      <c r="E409" s="28">
        <v>3711.27</v>
      </c>
      <c r="F409" s="28">
        <v>3688.57</v>
      </c>
      <c r="G409" s="25">
        <v>0.0</v>
      </c>
      <c r="H409" s="29">
        <v>0.0018</v>
      </c>
      <c r="K409" s="23">
        <v>44190.0</v>
      </c>
      <c r="L409" s="24">
        <v>21.53</v>
      </c>
      <c r="M409" s="25">
        <v>21.53</v>
      </c>
      <c r="N409" s="25">
        <v>21.53</v>
      </c>
      <c r="O409" s="25">
        <v>21.53</v>
      </c>
      <c r="P409" s="25">
        <v>0.0</v>
      </c>
      <c r="Q409" s="26">
        <v>0.0</v>
      </c>
    </row>
    <row r="410">
      <c r="B410" s="23">
        <v>44180.0</v>
      </c>
      <c r="C410" s="27">
        <v>3694.62</v>
      </c>
      <c r="D410" s="28">
        <v>3666.41</v>
      </c>
      <c r="E410" s="28">
        <v>3695.29</v>
      </c>
      <c r="F410" s="28">
        <v>3659.62</v>
      </c>
      <c r="G410" s="25">
        <v>0.0</v>
      </c>
      <c r="H410" s="29">
        <v>0.0129</v>
      </c>
      <c r="K410" s="23">
        <v>44189.0</v>
      </c>
      <c r="L410" s="24">
        <v>21.53</v>
      </c>
      <c r="M410" s="25">
        <v>22.47</v>
      </c>
      <c r="N410" s="25">
        <v>22.83</v>
      </c>
      <c r="O410" s="25">
        <v>21.39</v>
      </c>
      <c r="P410" s="25">
        <v>0.0</v>
      </c>
      <c r="Q410" s="26">
        <v>-0.0764</v>
      </c>
    </row>
    <row r="411">
      <c r="B411" s="23">
        <v>44179.0</v>
      </c>
      <c r="C411" s="31">
        <v>3647.49</v>
      </c>
      <c r="D411" s="28">
        <v>3675.27</v>
      </c>
      <c r="E411" s="28">
        <v>3697.61</v>
      </c>
      <c r="F411" s="28">
        <v>3645.84</v>
      </c>
      <c r="G411" s="25">
        <v>0.0</v>
      </c>
      <c r="H411" s="26">
        <v>-0.0044</v>
      </c>
      <c r="K411" s="23">
        <v>44188.0</v>
      </c>
      <c r="L411" s="24">
        <v>23.31</v>
      </c>
      <c r="M411" s="25">
        <v>23.49</v>
      </c>
      <c r="N411" s="25">
        <v>23.68</v>
      </c>
      <c r="O411" s="25">
        <v>22.13</v>
      </c>
      <c r="P411" s="25">
        <v>0.0</v>
      </c>
      <c r="Q411" s="26">
        <v>-0.038</v>
      </c>
    </row>
    <row r="412">
      <c r="B412" s="23">
        <v>44176.0</v>
      </c>
      <c r="C412" s="31">
        <v>3663.46</v>
      </c>
      <c r="D412" s="28">
        <v>3656.08</v>
      </c>
      <c r="E412" s="28">
        <v>3665.91</v>
      </c>
      <c r="F412" s="28">
        <v>3633.4</v>
      </c>
      <c r="G412" s="25">
        <v>0.0</v>
      </c>
      <c r="H412" s="26">
        <v>-0.0013</v>
      </c>
      <c r="K412" s="23">
        <v>44187.0</v>
      </c>
      <c r="L412" s="24">
        <v>24.23</v>
      </c>
      <c r="M412" s="25">
        <v>25.24</v>
      </c>
      <c r="N412" s="25">
        <v>25.56</v>
      </c>
      <c r="O412" s="25">
        <v>23.53</v>
      </c>
      <c r="P412" s="25">
        <v>0.0</v>
      </c>
      <c r="Q412" s="26">
        <v>-0.037</v>
      </c>
    </row>
    <row r="413">
      <c r="B413" s="23">
        <v>44175.0</v>
      </c>
      <c r="C413" s="31">
        <v>3668.1</v>
      </c>
      <c r="D413" s="28">
        <v>3659.13</v>
      </c>
      <c r="E413" s="28">
        <v>3678.49</v>
      </c>
      <c r="F413" s="28">
        <v>3645.18</v>
      </c>
      <c r="G413" s="25">
        <v>0.0</v>
      </c>
      <c r="H413" s="26">
        <v>-0.0013</v>
      </c>
      <c r="K413" s="23">
        <v>44186.0</v>
      </c>
      <c r="L413" s="30">
        <v>25.16</v>
      </c>
      <c r="M413" s="25">
        <v>24.25</v>
      </c>
      <c r="N413" s="25">
        <v>31.46</v>
      </c>
      <c r="O413" s="25">
        <v>24.23</v>
      </c>
      <c r="P413" s="25">
        <v>0.0</v>
      </c>
      <c r="Q413" s="29">
        <v>0.1664</v>
      </c>
    </row>
    <row r="414">
      <c r="B414" s="32">
        <v>44174.0</v>
      </c>
      <c r="C414" s="31">
        <v>3672.82</v>
      </c>
      <c r="D414" s="28">
        <v>3705.98</v>
      </c>
      <c r="E414" s="28">
        <v>3712.39</v>
      </c>
      <c r="F414" s="28">
        <v>3660.54</v>
      </c>
      <c r="G414" s="25">
        <v>0.0</v>
      </c>
      <c r="H414" s="26">
        <v>-0.0079</v>
      </c>
      <c r="K414" s="23">
        <v>44183.0</v>
      </c>
      <c r="L414" s="24">
        <v>21.57</v>
      </c>
      <c r="M414" s="25">
        <v>22.15</v>
      </c>
      <c r="N414" s="25">
        <v>23.77</v>
      </c>
      <c r="O414" s="25">
        <v>21.57</v>
      </c>
      <c r="P414" s="25">
        <v>0.0</v>
      </c>
      <c r="Q414" s="26">
        <v>-0.0164</v>
      </c>
    </row>
    <row r="415">
      <c r="B415" s="32">
        <v>44173.0</v>
      </c>
      <c r="C415" s="27">
        <v>3702.25</v>
      </c>
      <c r="D415" s="28">
        <v>3683.05</v>
      </c>
      <c r="E415" s="28">
        <v>3708.45</v>
      </c>
      <c r="F415" s="28">
        <v>3678.83</v>
      </c>
      <c r="G415" s="25">
        <v>0.0</v>
      </c>
      <c r="H415" s="29">
        <v>0.0028</v>
      </c>
      <c r="K415" s="23">
        <v>44182.0</v>
      </c>
      <c r="L415" s="24">
        <v>21.93</v>
      </c>
      <c r="M415" s="25">
        <v>21.98</v>
      </c>
      <c r="N415" s="25">
        <v>22.27</v>
      </c>
      <c r="O415" s="25">
        <v>21.52</v>
      </c>
      <c r="P415" s="25">
        <v>0.0</v>
      </c>
      <c r="Q415" s="26">
        <v>-0.0253</v>
      </c>
    </row>
    <row r="416">
      <c r="B416" s="32">
        <v>44172.0</v>
      </c>
      <c r="C416" s="31">
        <v>3691.96</v>
      </c>
      <c r="D416" s="28">
        <v>3694.73</v>
      </c>
      <c r="E416" s="28">
        <v>3697.41</v>
      </c>
      <c r="F416" s="28">
        <v>3678.88</v>
      </c>
      <c r="G416" s="25">
        <v>0.0</v>
      </c>
      <c r="H416" s="26">
        <v>-0.0019</v>
      </c>
      <c r="K416" s="23">
        <v>44181.0</v>
      </c>
      <c r="L416" s="24">
        <v>22.5</v>
      </c>
      <c r="M416" s="25">
        <v>22.51</v>
      </c>
      <c r="N416" s="25">
        <v>23.67</v>
      </c>
      <c r="O416" s="25">
        <v>22.29</v>
      </c>
      <c r="P416" s="25">
        <v>0.0</v>
      </c>
      <c r="Q416" s="26">
        <v>-0.017</v>
      </c>
    </row>
    <row r="417">
      <c r="B417" s="32">
        <v>44169.0</v>
      </c>
      <c r="C417" s="27">
        <v>3699.12</v>
      </c>
      <c r="D417" s="28">
        <v>3670.94</v>
      </c>
      <c r="E417" s="28">
        <v>3699.2</v>
      </c>
      <c r="F417" s="28">
        <v>3670.94</v>
      </c>
      <c r="G417" s="25">
        <v>0.0</v>
      </c>
      <c r="H417" s="29">
        <v>0.0088</v>
      </c>
      <c r="K417" s="23">
        <v>44180.0</v>
      </c>
      <c r="L417" s="24">
        <v>22.89</v>
      </c>
      <c r="M417" s="25">
        <v>24.0</v>
      </c>
      <c r="N417" s="25">
        <v>24.07</v>
      </c>
      <c r="O417" s="25">
        <v>22.73</v>
      </c>
      <c r="P417" s="25">
        <v>0.0</v>
      </c>
      <c r="Q417" s="26">
        <v>-0.074</v>
      </c>
    </row>
    <row r="418">
      <c r="B418" s="32">
        <v>44168.0</v>
      </c>
      <c r="C418" s="31">
        <v>3666.72</v>
      </c>
      <c r="D418" s="28">
        <v>3668.28</v>
      </c>
      <c r="E418" s="28">
        <v>3682.73</v>
      </c>
      <c r="F418" s="28">
        <v>3657.17</v>
      </c>
      <c r="G418" s="25">
        <v>0.0</v>
      </c>
      <c r="H418" s="26">
        <v>-6.0E-4</v>
      </c>
      <c r="K418" s="23">
        <v>44179.0</v>
      </c>
      <c r="L418" s="30">
        <v>24.72</v>
      </c>
      <c r="M418" s="25">
        <v>22.67</v>
      </c>
      <c r="N418" s="25">
        <v>24.82</v>
      </c>
      <c r="O418" s="25">
        <v>21.95</v>
      </c>
      <c r="P418" s="25">
        <v>0.0</v>
      </c>
      <c r="Q418" s="29">
        <v>0.0605</v>
      </c>
    </row>
    <row r="419">
      <c r="B419" s="32">
        <v>44167.0</v>
      </c>
      <c r="C419" s="27">
        <v>3669.01</v>
      </c>
      <c r="D419" s="28">
        <v>3653.78</v>
      </c>
      <c r="E419" s="28">
        <v>3670.96</v>
      </c>
      <c r="F419" s="28">
        <v>3644.84</v>
      </c>
      <c r="G419" s="25">
        <v>0.0</v>
      </c>
      <c r="H419" s="29">
        <v>0.0018</v>
      </c>
      <c r="K419" s="23">
        <v>44176.0</v>
      </c>
      <c r="L419" s="30">
        <v>23.31</v>
      </c>
      <c r="M419" s="25">
        <v>22.49</v>
      </c>
      <c r="N419" s="25">
        <v>25.14</v>
      </c>
      <c r="O419" s="25">
        <v>22.48</v>
      </c>
      <c r="P419" s="25">
        <v>0.0</v>
      </c>
      <c r="Q419" s="29">
        <v>0.0351</v>
      </c>
    </row>
    <row r="420">
      <c r="B420" s="32">
        <v>44166.0</v>
      </c>
      <c r="C420" s="27">
        <v>3662.45</v>
      </c>
      <c r="D420" s="28">
        <v>3645.87</v>
      </c>
      <c r="E420" s="28">
        <v>3678.45</v>
      </c>
      <c r="F420" s="28">
        <v>3645.87</v>
      </c>
      <c r="G420" s="25">
        <v>0.0</v>
      </c>
      <c r="H420" s="29">
        <v>0.0113</v>
      </c>
      <c r="K420" s="23">
        <v>44175.0</v>
      </c>
      <c r="L420" s="30">
        <v>22.52</v>
      </c>
      <c r="M420" s="25">
        <v>22.12</v>
      </c>
      <c r="N420" s="25">
        <v>23.46</v>
      </c>
      <c r="O420" s="25">
        <v>21.53</v>
      </c>
      <c r="P420" s="25">
        <v>0.0</v>
      </c>
      <c r="Q420" s="29">
        <v>0.0112</v>
      </c>
    </row>
    <row r="421">
      <c r="B421" s="23">
        <v>44165.0</v>
      </c>
      <c r="C421" s="31">
        <v>3621.63</v>
      </c>
      <c r="D421" s="28">
        <v>3634.18</v>
      </c>
      <c r="E421" s="28">
        <v>3634.18</v>
      </c>
      <c r="F421" s="28">
        <v>3594.39</v>
      </c>
      <c r="G421" s="25">
        <v>0.0</v>
      </c>
      <c r="H421" s="26">
        <v>-0.0046</v>
      </c>
      <c r="K421" s="32">
        <v>44174.0</v>
      </c>
      <c r="L421" s="30">
        <v>22.27</v>
      </c>
      <c r="M421" s="25">
        <v>20.66</v>
      </c>
      <c r="N421" s="25">
        <v>22.93</v>
      </c>
      <c r="O421" s="25">
        <v>20.1</v>
      </c>
      <c r="P421" s="25">
        <v>0.0</v>
      </c>
      <c r="Q421" s="29">
        <v>0.0769</v>
      </c>
    </row>
    <row r="422">
      <c r="B422" s="23">
        <v>44162.0</v>
      </c>
      <c r="C422" s="27">
        <v>3638.35</v>
      </c>
      <c r="D422" s="28">
        <v>3638.55</v>
      </c>
      <c r="E422" s="28">
        <v>3644.31</v>
      </c>
      <c r="F422" s="28">
        <v>3629.33</v>
      </c>
      <c r="G422" s="25">
        <v>0.0</v>
      </c>
      <c r="H422" s="29">
        <v>0.0024</v>
      </c>
      <c r="K422" s="32">
        <v>44173.0</v>
      </c>
      <c r="L422" s="24">
        <v>20.68</v>
      </c>
      <c r="M422" s="25">
        <v>21.65</v>
      </c>
      <c r="N422" s="25">
        <v>22.25</v>
      </c>
      <c r="O422" s="25">
        <v>20.52</v>
      </c>
      <c r="P422" s="25">
        <v>0.0</v>
      </c>
      <c r="Q422" s="26">
        <v>-0.0291</v>
      </c>
    </row>
    <row r="423">
      <c r="B423" s="23">
        <v>44160.0</v>
      </c>
      <c r="C423" s="31">
        <v>3629.65</v>
      </c>
      <c r="D423" s="28">
        <v>3635.5</v>
      </c>
      <c r="E423" s="28">
        <v>3635.5</v>
      </c>
      <c r="F423" s="28">
        <v>3617.76</v>
      </c>
      <c r="G423" s="25">
        <v>0.0</v>
      </c>
      <c r="H423" s="26">
        <v>-0.0016</v>
      </c>
      <c r="K423" s="32">
        <v>44172.0</v>
      </c>
      <c r="L423" s="30">
        <v>21.3</v>
      </c>
      <c r="M423" s="25">
        <v>22.04</v>
      </c>
      <c r="N423" s="25">
        <v>22.62</v>
      </c>
      <c r="O423" s="25">
        <v>21.17</v>
      </c>
      <c r="P423" s="25">
        <v>0.0</v>
      </c>
      <c r="Q423" s="29">
        <v>0.0245</v>
      </c>
    </row>
    <row r="424">
      <c r="B424" s="23">
        <v>44159.0</v>
      </c>
      <c r="C424" s="27">
        <v>3635.41</v>
      </c>
      <c r="D424" s="28">
        <v>3594.52</v>
      </c>
      <c r="E424" s="28">
        <v>3642.31</v>
      </c>
      <c r="F424" s="28">
        <v>3594.52</v>
      </c>
      <c r="G424" s="25">
        <v>0.0</v>
      </c>
      <c r="H424" s="29">
        <v>0.0162</v>
      </c>
      <c r="K424" s="32">
        <v>44169.0</v>
      </c>
      <c r="L424" s="24">
        <v>20.79</v>
      </c>
      <c r="M424" s="25">
        <v>21.05</v>
      </c>
      <c r="N424" s="25">
        <v>21.15</v>
      </c>
      <c r="O424" s="25">
        <v>19.97</v>
      </c>
      <c r="P424" s="25">
        <v>0.0</v>
      </c>
      <c r="Q424" s="26">
        <v>-0.023</v>
      </c>
    </row>
    <row r="425">
      <c r="B425" s="23">
        <v>44158.0</v>
      </c>
      <c r="C425" s="27">
        <v>3577.59</v>
      </c>
      <c r="D425" s="28">
        <v>3566.82</v>
      </c>
      <c r="E425" s="28">
        <v>3589.81</v>
      </c>
      <c r="F425" s="28">
        <v>3552.77</v>
      </c>
      <c r="G425" s="25">
        <v>0.0</v>
      </c>
      <c r="H425" s="29">
        <v>0.0056</v>
      </c>
      <c r="K425" s="32">
        <v>44168.0</v>
      </c>
      <c r="L425" s="30">
        <v>21.28</v>
      </c>
      <c r="M425" s="25">
        <v>21.24</v>
      </c>
      <c r="N425" s="25">
        <v>21.88</v>
      </c>
      <c r="O425" s="25">
        <v>20.72</v>
      </c>
      <c r="P425" s="25">
        <v>0.0</v>
      </c>
      <c r="Q425" s="29">
        <v>0.0052</v>
      </c>
    </row>
    <row r="426">
      <c r="B426" s="23">
        <v>44155.0</v>
      </c>
      <c r="C426" s="31">
        <v>3557.54</v>
      </c>
      <c r="D426" s="28">
        <v>3579.31</v>
      </c>
      <c r="E426" s="28">
        <v>3581.23</v>
      </c>
      <c r="F426" s="28">
        <v>3556.85</v>
      </c>
      <c r="G426" s="25">
        <v>0.0</v>
      </c>
      <c r="H426" s="26">
        <v>-0.0068</v>
      </c>
      <c r="K426" s="32">
        <v>44167.0</v>
      </c>
      <c r="L426" s="30">
        <v>21.17</v>
      </c>
      <c r="M426" s="25">
        <v>21.0</v>
      </c>
      <c r="N426" s="25">
        <v>21.25</v>
      </c>
      <c r="O426" s="25">
        <v>20.04</v>
      </c>
      <c r="P426" s="25">
        <v>0.0</v>
      </c>
      <c r="Q426" s="29">
        <v>0.0193</v>
      </c>
    </row>
    <row r="427">
      <c r="B427" s="23">
        <v>44154.0</v>
      </c>
      <c r="C427" s="27">
        <v>3581.87</v>
      </c>
      <c r="D427" s="28">
        <v>3559.41</v>
      </c>
      <c r="E427" s="28">
        <v>3585.22</v>
      </c>
      <c r="F427" s="28">
        <v>3543.84</v>
      </c>
      <c r="G427" s="25">
        <v>0.0</v>
      </c>
      <c r="H427" s="29">
        <v>0.0039</v>
      </c>
      <c r="K427" s="32">
        <v>44166.0</v>
      </c>
      <c r="L427" s="30">
        <v>20.77</v>
      </c>
      <c r="M427" s="25">
        <v>20.21</v>
      </c>
      <c r="N427" s="25">
        <v>20.92</v>
      </c>
      <c r="O427" s="25">
        <v>20.0</v>
      </c>
      <c r="P427" s="25">
        <v>0.0</v>
      </c>
      <c r="Q427" s="29">
        <v>0.0097</v>
      </c>
    </row>
    <row r="428">
      <c r="B428" s="23">
        <v>44153.0</v>
      </c>
      <c r="C428" s="31">
        <v>3567.79</v>
      </c>
      <c r="D428" s="28">
        <v>3612.09</v>
      </c>
      <c r="E428" s="28">
        <v>3619.09</v>
      </c>
      <c r="F428" s="28">
        <v>3567.33</v>
      </c>
      <c r="G428" s="25">
        <v>0.0</v>
      </c>
      <c r="H428" s="26">
        <v>-0.0116</v>
      </c>
      <c r="K428" s="23">
        <v>44165.0</v>
      </c>
      <c r="L428" s="24">
        <v>20.57</v>
      </c>
      <c r="M428" s="25">
        <v>22.64</v>
      </c>
      <c r="N428" s="25">
        <v>22.89</v>
      </c>
      <c r="O428" s="25">
        <v>20.48</v>
      </c>
      <c r="P428" s="25">
        <v>0.0</v>
      </c>
      <c r="Q428" s="26">
        <v>-0.013</v>
      </c>
    </row>
    <row r="429">
      <c r="B429" s="23">
        <v>44152.0</v>
      </c>
      <c r="C429" s="31">
        <v>3609.53</v>
      </c>
      <c r="D429" s="28">
        <v>3610.31</v>
      </c>
      <c r="E429" s="28">
        <v>3623.11</v>
      </c>
      <c r="F429" s="28">
        <v>3588.68</v>
      </c>
      <c r="G429" s="25">
        <v>0.0</v>
      </c>
      <c r="H429" s="26">
        <v>-0.0048</v>
      </c>
      <c r="K429" s="23">
        <v>44162.0</v>
      </c>
      <c r="L429" s="24">
        <v>20.84</v>
      </c>
      <c r="M429" s="25">
        <v>21.52</v>
      </c>
      <c r="N429" s="25">
        <v>21.6</v>
      </c>
      <c r="O429" s="25">
        <v>19.51</v>
      </c>
      <c r="P429" s="25">
        <v>0.0</v>
      </c>
      <c r="Q429" s="26">
        <v>-0.0193</v>
      </c>
    </row>
    <row r="430">
      <c r="B430" s="23">
        <v>44151.0</v>
      </c>
      <c r="C430" s="27">
        <v>3626.91</v>
      </c>
      <c r="D430" s="28">
        <v>3600.16</v>
      </c>
      <c r="E430" s="28">
        <v>3628.51</v>
      </c>
      <c r="F430" s="28">
        <v>3600.16</v>
      </c>
      <c r="G430" s="25">
        <v>0.0</v>
      </c>
      <c r="H430" s="29">
        <v>0.0116</v>
      </c>
      <c r="K430" s="23">
        <v>44161.0</v>
      </c>
      <c r="L430" s="24">
        <v>21.25</v>
      </c>
      <c r="M430" s="25">
        <v>21.25</v>
      </c>
      <c r="N430" s="25">
        <v>21.25</v>
      </c>
      <c r="O430" s="25">
        <v>21.25</v>
      </c>
      <c r="P430" s="25">
        <v>0.0</v>
      </c>
      <c r="Q430" s="26">
        <v>0.0</v>
      </c>
    </row>
    <row r="431">
      <c r="B431" s="23">
        <v>44148.0</v>
      </c>
      <c r="C431" s="27">
        <v>3585.15</v>
      </c>
      <c r="D431" s="28">
        <v>3552.57</v>
      </c>
      <c r="E431" s="28">
        <v>3593.66</v>
      </c>
      <c r="F431" s="28">
        <v>3552.57</v>
      </c>
      <c r="G431" s="25">
        <v>0.0</v>
      </c>
      <c r="H431" s="29">
        <v>0.0136</v>
      </c>
      <c r="K431" s="23">
        <v>44160.0</v>
      </c>
      <c r="L431" s="24">
        <v>21.25</v>
      </c>
      <c r="M431" s="25">
        <v>21.65</v>
      </c>
      <c r="N431" s="25">
        <v>22.5</v>
      </c>
      <c r="O431" s="25">
        <v>21.13</v>
      </c>
      <c r="P431" s="25">
        <v>0.0</v>
      </c>
      <c r="Q431" s="26">
        <v>-0.018</v>
      </c>
    </row>
    <row r="432">
      <c r="B432" s="23">
        <v>44147.0</v>
      </c>
      <c r="C432" s="31">
        <v>3537.01</v>
      </c>
      <c r="D432" s="28">
        <v>3562.67</v>
      </c>
      <c r="E432" s="28">
        <v>3569.02</v>
      </c>
      <c r="F432" s="28">
        <v>3518.58</v>
      </c>
      <c r="G432" s="25">
        <v>0.0</v>
      </c>
      <c r="H432" s="26">
        <v>-0.01</v>
      </c>
      <c r="K432" s="23">
        <v>44159.0</v>
      </c>
      <c r="L432" s="24">
        <v>21.64</v>
      </c>
      <c r="M432" s="25">
        <v>22.04</v>
      </c>
      <c r="N432" s="25">
        <v>22.48</v>
      </c>
      <c r="O432" s="25">
        <v>20.8</v>
      </c>
      <c r="P432" s="25">
        <v>0.0</v>
      </c>
      <c r="Q432" s="26">
        <v>-0.045</v>
      </c>
    </row>
    <row r="433">
      <c r="B433" s="23">
        <v>44146.0</v>
      </c>
      <c r="C433" s="27">
        <v>3572.66</v>
      </c>
      <c r="D433" s="28">
        <v>3563.22</v>
      </c>
      <c r="E433" s="28">
        <v>3581.16</v>
      </c>
      <c r="F433" s="28">
        <v>3557.0</v>
      </c>
      <c r="G433" s="25">
        <v>0.0</v>
      </c>
      <c r="H433" s="29">
        <v>0.0077</v>
      </c>
      <c r="K433" s="23">
        <v>44158.0</v>
      </c>
      <c r="L433" s="24">
        <v>22.66</v>
      </c>
      <c r="M433" s="25">
        <v>23.66</v>
      </c>
      <c r="N433" s="25">
        <v>23.96</v>
      </c>
      <c r="O433" s="25">
        <v>22.45</v>
      </c>
      <c r="P433" s="25">
        <v>0.0</v>
      </c>
      <c r="Q433" s="26">
        <v>-0.0439</v>
      </c>
    </row>
    <row r="434">
      <c r="B434" s="23">
        <v>44145.0</v>
      </c>
      <c r="C434" s="31">
        <v>3545.53</v>
      </c>
      <c r="D434" s="28">
        <v>3543.26</v>
      </c>
      <c r="E434" s="28">
        <v>3557.22</v>
      </c>
      <c r="F434" s="28">
        <v>3511.91</v>
      </c>
      <c r="G434" s="25">
        <v>0.0</v>
      </c>
      <c r="H434" s="26">
        <v>-0.0014</v>
      </c>
      <c r="K434" s="23">
        <v>44155.0</v>
      </c>
      <c r="L434" s="30">
        <v>23.7</v>
      </c>
      <c r="M434" s="25">
        <v>23.43</v>
      </c>
      <c r="N434" s="25">
        <v>23.73</v>
      </c>
      <c r="O434" s="25">
        <v>22.13</v>
      </c>
      <c r="P434" s="25">
        <v>0.0</v>
      </c>
      <c r="Q434" s="29">
        <v>0.0255</v>
      </c>
    </row>
    <row r="435">
      <c r="B435" s="32">
        <v>44144.0</v>
      </c>
      <c r="C435" s="27">
        <v>3550.5</v>
      </c>
      <c r="D435" s="28">
        <v>3583.04</v>
      </c>
      <c r="E435" s="28">
        <v>3645.99</v>
      </c>
      <c r="F435" s="28">
        <v>3547.48</v>
      </c>
      <c r="G435" s="25">
        <v>0.0</v>
      </c>
      <c r="H435" s="29">
        <v>0.0117</v>
      </c>
      <c r="K435" s="23">
        <v>44154.0</v>
      </c>
      <c r="L435" s="24">
        <v>23.11</v>
      </c>
      <c r="M435" s="25">
        <v>23.62</v>
      </c>
      <c r="N435" s="25">
        <v>24.52</v>
      </c>
      <c r="O435" s="25">
        <v>22.56</v>
      </c>
      <c r="P435" s="25">
        <v>0.0</v>
      </c>
      <c r="Q435" s="26">
        <v>-0.0306</v>
      </c>
    </row>
    <row r="436">
      <c r="B436" s="32">
        <v>44141.0</v>
      </c>
      <c r="C436" s="31">
        <v>3509.44</v>
      </c>
      <c r="D436" s="28">
        <v>3508.34</v>
      </c>
      <c r="E436" s="28">
        <v>3521.58</v>
      </c>
      <c r="F436" s="28">
        <v>3484.34</v>
      </c>
      <c r="G436" s="25">
        <v>0.0</v>
      </c>
      <c r="H436" s="26">
        <v>-3.0E-4</v>
      </c>
      <c r="K436" s="23">
        <v>44153.0</v>
      </c>
      <c r="L436" s="30">
        <v>23.84</v>
      </c>
      <c r="M436" s="25">
        <v>22.86</v>
      </c>
      <c r="N436" s="25">
        <v>23.92</v>
      </c>
      <c r="O436" s="25">
        <v>21.66</v>
      </c>
      <c r="P436" s="25">
        <v>0.0</v>
      </c>
      <c r="Q436" s="29">
        <v>0.0498</v>
      </c>
    </row>
    <row r="437">
      <c r="B437" s="32">
        <v>44140.0</v>
      </c>
      <c r="C437" s="27">
        <v>3510.45</v>
      </c>
      <c r="D437" s="28">
        <v>3485.74</v>
      </c>
      <c r="E437" s="28">
        <v>3529.05</v>
      </c>
      <c r="F437" s="28">
        <v>3485.74</v>
      </c>
      <c r="G437" s="25">
        <v>0.0</v>
      </c>
      <c r="H437" s="29">
        <v>0.0195</v>
      </c>
      <c r="K437" s="23">
        <v>44152.0</v>
      </c>
      <c r="L437" s="30">
        <v>22.71</v>
      </c>
      <c r="M437" s="25">
        <v>22.84</v>
      </c>
      <c r="N437" s="25">
        <v>24.09</v>
      </c>
      <c r="O437" s="25">
        <v>22.34</v>
      </c>
      <c r="P437" s="25">
        <v>0.0</v>
      </c>
      <c r="Q437" s="29">
        <v>0.0116</v>
      </c>
    </row>
    <row r="438">
      <c r="B438" s="32">
        <v>44139.0</v>
      </c>
      <c r="C438" s="27">
        <v>3443.44</v>
      </c>
      <c r="D438" s="28">
        <v>3406.46</v>
      </c>
      <c r="E438" s="28">
        <v>3486.25</v>
      </c>
      <c r="F438" s="28">
        <v>3405.17</v>
      </c>
      <c r="G438" s="25">
        <v>0.0</v>
      </c>
      <c r="H438" s="29">
        <v>0.022</v>
      </c>
      <c r="K438" s="23">
        <v>44151.0</v>
      </c>
      <c r="L438" s="24">
        <v>22.45</v>
      </c>
      <c r="M438" s="25">
        <v>23.66</v>
      </c>
      <c r="N438" s="25">
        <v>24.08</v>
      </c>
      <c r="O438" s="25">
        <v>22.43</v>
      </c>
      <c r="P438" s="25">
        <v>0.0</v>
      </c>
      <c r="Q438" s="26">
        <v>-0.0281</v>
      </c>
    </row>
    <row r="439">
      <c r="B439" s="32">
        <v>44138.0</v>
      </c>
      <c r="C439" s="27">
        <v>3369.16</v>
      </c>
      <c r="D439" s="28">
        <v>3336.25</v>
      </c>
      <c r="E439" s="28">
        <v>3389.49</v>
      </c>
      <c r="F439" s="28">
        <v>3336.25</v>
      </c>
      <c r="G439" s="25">
        <v>0.0</v>
      </c>
      <c r="H439" s="29">
        <v>0.0178</v>
      </c>
      <c r="K439" s="23">
        <v>44148.0</v>
      </c>
      <c r="L439" s="24">
        <v>23.1</v>
      </c>
      <c r="M439" s="25">
        <v>24.94</v>
      </c>
      <c r="N439" s="25">
        <v>25.03</v>
      </c>
      <c r="O439" s="25">
        <v>22.74</v>
      </c>
      <c r="P439" s="25">
        <v>0.0</v>
      </c>
      <c r="Q439" s="26">
        <v>-0.0888</v>
      </c>
    </row>
    <row r="440">
      <c r="B440" s="32">
        <v>44137.0</v>
      </c>
      <c r="C440" s="27">
        <v>3310.24</v>
      </c>
      <c r="D440" s="28">
        <v>3296.2</v>
      </c>
      <c r="E440" s="28">
        <v>3330.14</v>
      </c>
      <c r="F440" s="28">
        <v>3279.74</v>
      </c>
      <c r="G440" s="25">
        <v>0.0</v>
      </c>
      <c r="H440" s="29">
        <v>0.0123</v>
      </c>
      <c r="K440" s="23">
        <v>44147.0</v>
      </c>
      <c r="L440" s="30">
        <v>25.35</v>
      </c>
      <c r="M440" s="25">
        <v>24.39</v>
      </c>
      <c r="N440" s="25">
        <v>27.27</v>
      </c>
      <c r="O440" s="25">
        <v>23.53</v>
      </c>
      <c r="P440" s="25">
        <v>0.0</v>
      </c>
      <c r="Q440" s="29">
        <v>0.081</v>
      </c>
    </row>
    <row r="441">
      <c r="B441" s="23">
        <v>44134.0</v>
      </c>
      <c r="C441" s="31">
        <v>3269.96</v>
      </c>
      <c r="D441" s="28">
        <v>3293.59</v>
      </c>
      <c r="E441" s="28">
        <v>3304.93</v>
      </c>
      <c r="F441" s="28">
        <v>3233.94</v>
      </c>
      <c r="G441" s="25">
        <v>0.0</v>
      </c>
      <c r="H441" s="26">
        <v>-0.0121</v>
      </c>
      <c r="K441" s="23">
        <v>44146.0</v>
      </c>
      <c r="L441" s="24">
        <v>23.45</v>
      </c>
      <c r="M441" s="25">
        <v>25.01</v>
      </c>
      <c r="N441" s="25">
        <v>25.12</v>
      </c>
      <c r="O441" s="25">
        <v>22.57</v>
      </c>
      <c r="P441" s="25">
        <v>0.0</v>
      </c>
      <c r="Q441" s="26">
        <v>-0.0544</v>
      </c>
    </row>
    <row r="442">
      <c r="B442" s="23">
        <v>44133.0</v>
      </c>
      <c r="C442" s="27">
        <v>3310.11</v>
      </c>
      <c r="D442" s="28">
        <v>3277.17</v>
      </c>
      <c r="E442" s="28">
        <v>3341.05</v>
      </c>
      <c r="F442" s="28">
        <v>3259.82</v>
      </c>
      <c r="G442" s="25">
        <v>0.0</v>
      </c>
      <c r="H442" s="29">
        <v>0.0119</v>
      </c>
      <c r="K442" s="23">
        <v>44145.0</v>
      </c>
      <c r="L442" s="24">
        <v>24.8</v>
      </c>
      <c r="M442" s="25">
        <v>25.36</v>
      </c>
      <c r="N442" s="25">
        <v>26.77</v>
      </c>
      <c r="O442" s="25">
        <v>24.35</v>
      </c>
      <c r="P442" s="25">
        <v>0.0</v>
      </c>
      <c r="Q442" s="26">
        <v>-0.0369</v>
      </c>
    </row>
    <row r="443">
      <c r="B443" s="23">
        <v>44132.0</v>
      </c>
      <c r="C443" s="31">
        <v>3271.03</v>
      </c>
      <c r="D443" s="28">
        <v>3342.48</v>
      </c>
      <c r="E443" s="28">
        <v>3342.48</v>
      </c>
      <c r="F443" s="28">
        <v>3268.89</v>
      </c>
      <c r="G443" s="25">
        <v>0.0</v>
      </c>
      <c r="H443" s="26">
        <v>-0.0353</v>
      </c>
      <c r="K443" s="32">
        <v>44144.0</v>
      </c>
      <c r="L443" s="30">
        <v>25.75</v>
      </c>
      <c r="M443" s="25">
        <v>24.8</v>
      </c>
      <c r="N443" s="25">
        <v>25.82</v>
      </c>
      <c r="O443" s="25">
        <v>22.41</v>
      </c>
      <c r="P443" s="25">
        <v>0.0</v>
      </c>
      <c r="Q443" s="29">
        <v>0.0358</v>
      </c>
    </row>
    <row r="444">
      <c r="B444" s="23">
        <v>44131.0</v>
      </c>
      <c r="C444" s="31">
        <v>3390.68</v>
      </c>
      <c r="D444" s="28">
        <v>3403.15</v>
      </c>
      <c r="E444" s="28">
        <v>3409.51</v>
      </c>
      <c r="F444" s="28">
        <v>3388.71</v>
      </c>
      <c r="G444" s="25">
        <v>0.0</v>
      </c>
      <c r="H444" s="26">
        <v>-0.003</v>
      </c>
      <c r="K444" s="32">
        <v>44141.0</v>
      </c>
      <c r="L444" s="24">
        <v>24.86</v>
      </c>
      <c r="M444" s="25">
        <v>27.87</v>
      </c>
      <c r="N444" s="25">
        <v>29.44</v>
      </c>
      <c r="O444" s="25">
        <v>24.56</v>
      </c>
      <c r="P444" s="25">
        <v>0.0</v>
      </c>
      <c r="Q444" s="26">
        <v>-0.0986</v>
      </c>
    </row>
    <row r="445">
      <c r="B445" s="23">
        <v>44130.0</v>
      </c>
      <c r="C445" s="31">
        <v>3400.97</v>
      </c>
      <c r="D445" s="28">
        <v>3441.42</v>
      </c>
      <c r="E445" s="28">
        <v>3441.42</v>
      </c>
      <c r="F445" s="28">
        <v>3364.86</v>
      </c>
      <c r="G445" s="25">
        <v>0.0</v>
      </c>
      <c r="H445" s="26">
        <v>-0.0186</v>
      </c>
      <c r="K445" s="32">
        <v>44140.0</v>
      </c>
      <c r="L445" s="24">
        <v>27.58</v>
      </c>
      <c r="M445" s="25">
        <v>27.56</v>
      </c>
      <c r="N445" s="25">
        <v>28.14</v>
      </c>
      <c r="O445" s="25">
        <v>26.04</v>
      </c>
      <c r="P445" s="25">
        <v>0.0</v>
      </c>
      <c r="Q445" s="26">
        <v>-0.0673</v>
      </c>
    </row>
    <row r="446">
      <c r="B446" s="23">
        <v>44127.0</v>
      </c>
      <c r="C446" s="27">
        <v>3465.39</v>
      </c>
      <c r="D446" s="28">
        <v>3464.9</v>
      </c>
      <c r="E446" s="28">
        <v>3466.46</v>
      </c>
      <c r="F446" s="28">
        <v>3440.45</v>
      </c>
      <c r="G446" s="25">
        <v>0.0</v>
      </c>
      <c r="H446" s="29">
        <v>0.0034</v>
      </c>
      <c r="K446" s="32">
        <v>44139.0</v>
      </c>
      <c r="L446" s="24">
        <v>29.57</v>
      </c>
      <c r="M446" s="25">
        <v>36.79</v>
      </c>
      <c r="N446" s="25">
        <v>36.85</v>
      </c>
      <c r="O446" s="25">
        <v>28.03</v>
      </c>
      <c r="P446" s="25">
        <v>0.0</v>
      </c>
      <c r="Q446" s="26">
        <v>-0.1682</v>
      </c>
    </row>
    <row r="447">
      <c r="B447" s="23">
        <v>44126.0</v>
      </c>
      <c r="C447" s="27">
        <v>3453.49</v>
      </c>
      <c r="D447" s="28">
        <v>3438.5</v>
      </c>
      <c r="E447" s="28">
        <v>3460.53</v>
      </c>
      <c r="F447" s="28">
        <v>3415.34</v>
      </c>
      <c r="G447" s="25">
        <v>0.0</v>
      </c>
      <c r="H447" s="29">
        <v>0.0052</v>
      </c>
      <c r="K447" s="32">
        <v>44138.0</v>
      </c>
      <c r="L447" s="24">
        <v>35.55</v>
      </c>
      <c r="M447" s="25">
        <v>36.44</v>
      </c>
      <c r="N447" s="25">
        <v>36.44</v>
      </c>
      <c r="O447" s="25">
        <v>34.19</v>
      </c>
      <c r="P447" s="25">
        <v>0.0</v>
      </c>
      <c r="Q447" s="26">
        <v>-0.0426</v>
      </c>
    </row>
    <row r="448">
      <c r="B448" s="23">
        <v>44125.0</v>
      </c>
      <c r="C448" s="31">
        <v>3435.56</v>
      </c>
      <c r="D448" s="28">
        <v>3439.91</v>
      </c>
      <c r="E448" s="28">
        <v>3464.86</v>
      </c>
      <c r="F448" s="28">
        <v>3433.06</v>
      </c>
      <c r="G448" s="25">
        <v>0.0</v>
      </c>
      <c r="H448" s="26">
        <v>-0.0022</v>
      </c>
      <c r="K448" s="32">
        <v>44137.0</v>
      </c>
      <c r="L448" s="24">
        <v>37.13</v>
      </c>
      <c r="M448" s="25">
        <v>38.57</v>
      </c>
      <c r="N448" s="25">
        <v>38.78</v>
      </c>
      <c r="O448" s="25">
        <v>36.13</v>
      </c>
      <c r="P448" s="25">
        <v>0.0</v>
      </c>
      <c r="Q448" s="26">
        <v>-0.0234</v>
      </c>
    </row>
    <row r="449">
      <c r="B449" s="23">
        <v>44124.0</v>
      </c>
      <c r="C449" s="27">
        <v>3443.12</v>
      </c>
      <c r="D449" s="28">
        <v>3439.38</v>
      </c>
      <c r="E449" s="28">
        <v>3476.93</v>
      </c>
      <c r="F449" s="28">
        <v>3435.65</v>
      </c>
      <c r="G449" s="25">
        <v>0.0</v>
      </c>
      <c r="H449" s="29">
        <v>0.0047</v>
      </c>
      <c r="K449" s="23">
        <v>44134.0</v>
      </c>
      <c r="L449" s="30">
        <v>38.02</v>
      </c>
      <c r="M449" s="25">
        <v>40.81</v>
      </c>
      <c r="N449" s="25">
        <v>41.09</v>
      </c>
      <c r="O449" s="25">
        <v>36.5</v>
      </c>
      <c r="P449" s="25">
        <v>0.0</v>
      </c>
      <c r="Q449" s="29">
        <v>0.0114</v>
      </c>
    </row>
    <row r="450">
      <c r="B450" s="23">
        <v>44123.0</v>
      </c>
      <c r="C450" s="31">
        <v>3426.92</v>
      </c>
      <c r="D450" s="28">
        <v>3493.66</v>
      </c>
      <c r="E450" s="28">
        <v>3502.42</v>
      </c>
      <c r="F450" s="28">
        <v>3419.93</v>
      </c>
      <c r="G450" s="25">
        <v>0.0</v>
      </c>
      <c r="H450" s="26">
        <v>-0.0163</v>
      </c>
      <c r="K450" s="23">
        <v>44133.0</v>
      </c>
      <c r="L450" s="24">
        <v>37.59</v>
      </c>
      <c r="M450" s="25">
        <v>38.8</v>
      </c>
      <c r="N450" s="25">
        <v>41.16</v>
      </c>
      <c r="O450" s="25">
        <v>35.63</v>
      </c>
      <c r="P450" s="25">
        <v>0.0</v>
      </c>
      <c r="Q450" s="26">
        <v>-0.0668</v>
      </c>
    </row>
    <row r="451">
      <c r="B451" s="23">
        <v>44120.0</v>
      </c>
      <c r="C451" s="27">
        <v>3483.81</v>
      </c>
      <c r="D451" s="28">
        <v>3493.5</v>
      </c>
      <c r="E451" s="28">
        <v>3515.76</v>
      </c>
      <c r="F451" s="28">
        <v>3480.45</v>
      </c>
      <c r="G451" s="25">
        <v>0.0</v>
      </c>
      <c r="H451" s="29">
        <v>1.0E-4</v>
      </c>
      <c r="K451" s="23">
        <v>44132.0</v>
      </c>
      <c r="L451" s="30">
        <v>40.28</v>
      </c>
      <c r="M451" s="25">
        <v>34.69</v>
      </c>
      <c r="N451" s="25">
        <v>40.77</v>
      </c>
      <c r="O451" s="25">
        <v>34.68</v>
      </c>
      <c r="P451" s="25">
        <v>0.0</v>
      </c>
      <c r="Q451" s="29">
        <v>0.2078</v>
      </c>
    </row>
    <row r="452">
      <c r="B452" s="23">
        <v>44119.0</v>
      </c>
      <c r="C452" s="31">
        <v>3483.34</v>
      </c>
      <c r="D452" s="28">
        <v>3453.72</v>
      </c>
      <c r="E452" s="28">
        <v>3489.08</v>
      </c>
      <c r="F452" s="28">
        <v>3440.89</v>
      </c>
      <c r="G452" s="25">
        <v>0.0</v>
      </c>
      <c r="H452" s="26">
        <v>-0.0015</v>
      </c>
      <c r="K452" s="23">
        <v>44131.0</v>
      </c>
      <c r="L452" s="30">
        <v>33.35</v>
      </c>
      <c r="M452" s="25">
        <v>32.04</v>
      </c>
      <c r="N452" s="25">
        <v>33.77</v>
      </c>
      <c r="O452" s="25">
        <v>31.85</v>
      </c>
      <c r="P452" s="25">
        <v>0.0</v>
      </c>
      <c r="Q452" s="29">
        <v>0.0274</v>
      </c>
    </row>
    <row r="453">
      <c r="B453" s="23">
        <v>44118.0</v>
      </c>
      <c r="C453" s="31">
        <v>3488.67</v>
      </c>
      <c r="D453" s="28">
        <v>3515.47</v>
      </c>
      <c r="E453" s="28">
        <v>3527.94</v>
      </c>
      <c r="F453" s="28">
        <v>3480.55</v>
      </c>
      <c r="G453" s="25">
        <v>0.0</v>
      </c>
      <c r="H453" s="26">
        <v>-0.0066</v>
      </c>
      <c r="K453" s="23">
        <v>44130.0</v>
      </c>
      <c r="L453" s="30">
        <v>32.46</v>
      </c>
      <c r="M453" s="25">
        <v>29.38</v>
      </c>
      <c r="N453" s="25">
        <v>33.68</v>
      </c>
      <c r="O453" s="25">
        <v>29.22</v>
      </c>
      <c r="P453" s="25">
        <v>0.0</v>
      </c>
      <c r="Q453" s="29">
        <v>0.1782</v>
      </c>
    </row>
    <row r="454">
      <c r="B454" s="23">
        <v>44117.0</v>
      </c>
      <c r="C454" s="31">
        <v>3511.93</v>
      </c>
      <c r="D454" s="28">
        <v>3534.01</v>
      </c>
      <c r="E454" s="28">
        <v>3534.01</v>
      </c>
      <c r="F454" s="28">
        <v>3500.86</v>
      </c>
      <c r="G454" s="25">
        <v>0.0</v>
      </c>
      <c r="H454" s="26">
        <v>-0.0063</v>
      </c>
      <c r="K454" s="23">
        <v>44127.0</v>
      </c>
      <c r="L454" s="24">
        <v>27.55</v>
      </c>
      <c r="M454" s="25">
        <v>28.47</v>
      </c>
      <c r="N454" s="25">
        <v>28.67</v>
      </c>
      <c r="O454" s="25">
        <v>27.26</v>
      </c>
      <c r="P454" s="25">
        <v>0.0</v>
      </c>
      <c r="Q454" s="26">
        <v>-0.0199</v>
      </c>
    </row>
    <row r="455">
      <c r="B455" s="23">
        <v>44116.0</v>
      </c>
      <c r="C455" s="27">
        <v>3534.22</v>
      </c>
      <c r="D455" s="28">
        <v>3500.02</v>
      </c>
      <c r="E455" s="28">
        <v>3549.85</v>
      </c>
      <c r="F455" s="28">
        <v>3499.61</v>
      </c>
      <c r="G455" s="25">
        <v>0.0</v>
      </c>
      <c r="H455" s="29">
        <v>0.0164</v>
      </c>
      <c r="K455" s="23">
        <v>44126.0</v>
      </c>
      <c r="L455" s="24">
        <v>28.11</v>
      </c>
      <c r="M455" s="25">
        <v>30.1</v>
      </c>
      <c r="N455" s="25">
        <v>30.12</v>
      </c>
      <c r="O455" s="25">
        <v>27.68</v>
      </c>
      <c r="P455" s="25">
        <v>0.0</v>
      </c>
      <c r="Q455" s="26">
        <v>-0.0188</v>
      </c>
    </row>
    <row r="456">
      <c r="B456" s="32">
        <v>44113.0</v>
      </c>
      <c r="C456" s="27">
        <v>3477.13</v>
      </c>
      <c r="D456" s="28">
        <v>3459.67</v>
      </c>
      <c r="E456" s="28">
        <v>3482.34</v>
      </c>
      <c r="F456" s="28">
        <v>3458.07</v>
      </c>
      <c r="G456" s="25">
        <v>0.0</v>
      </c>
      <c r="H456" s="29">
        <v>0.0088</v>
      </c>
      <c r="K456" s="23">
        <v>44125.0</v>
      </c>
      <c r="L456" s="24">
        <v>28.65</v>
      </c>
      <c r="M456" s="25">
        <v>29.12</v>
      </c>
      <c r="N456" s="25">
        <v>30.55</v>
      </c>
      <c r="O456" s="25">
        <v>28.37</v>
      </c>
      <c r="P456" s="25">
        <v>0.0</v>
      </c>
      <c r="Q456" s="26">
        <v>-0.0239</v>
      </c>
    </row>
    <row r="457">
      <c r="B457" s="32">
        <v>44112.0</v>
      </c>
      <c r="C457" s="27">
        <v>3446.83</v>
      </c>
      <c r="D457" s="28">
        <v>3434.28</v>
      </c>
      <c r="E457" s="28">
        <v>3447.28</v>
      </c>
      <c r="F457" s="28">
        <v>3428.15</v>
      </c>
      <c r="G457" s="25">
        <v>0.0</v>
      </c>
      <c r="H457" s="29">
        <v>0.008</v>
      </c>
      <c r="K457" s="23">
        <v>44124.0</v>
      </c>
      <c r="L457" s="30">
        <v>29.35</v>
      </c>
      <c r="M457" s="25">
        <v>28.81</v>
      </c>
      <c r="N457" s="25">
        <v>29.6</v>
      </c>
      <c r="O457" s="25">
        <v>28.29</v>
      </c>
      <c r="P457" s="25">
        <v>0.0</v>
      </c>
      <c r="Q457" s="29">
        <v>0.0058</v>
      </c>
    </row>
    <row r="458">
      <c r="B458" s="32">
        <v>44111.0</v>
      </c>
      <c r="C458" s="27">
        <v>3419.45</v>
      </c>
      <c r="D458" s="28">
        <v>3384.56</v>
      </c>
      <c r="E458" s="28">
        <v>3426.26</v>
      </c>
      <c r="F458" s="28">
        <v>3384.56</v>
      </c>
      <c r="G458" s="25">
        <v>0.0</v>
      </c>
      <c r="H458" s="29">
        <v>0.0174</v>
      </c>
      <c r="K458" s="23">
        <v>44123.0</v>
      </c>
      <c r="L458" s="30">
        <v>29.18</v>
      </c>
      <c r="M458" s="25">
        <v>27.36</v>
      </c>
      <c r="N458" s="25">
        <v>29.69</v>
      </c>
      <c r="O458" s="25">
        <v>27.04</v>
      </c>
      <c r="P458" s="25">
        <v>0.0</v>
      </c>
      <c r="Q458" s="29">
        <v>0.0646</v>
      </c>
    </row>
    <row r="459">
      <c r="B459" s="32">
        <v>44110.0</v>
      </c>
      <c r="C459" s="31">
        <v>3360.95</v>
      </c>
      <c r="D459" s="28">
        <v>3408.74</v>
      </c>
      <c r="E459" s="28">
        <v>3431.56</v>
      </c>
      <c r="F459" s="28">
        <v>3354.54</v>
      </c>
      <c r="G459" s="25">
        <v>0.0</v>
      </c>
      <c r="H459" s="26">
        <v>-0.014</v>
      </c>
      <c r="K459" s="23">
        <v>44120.0</v>
      </c>
      <c r="L459" s="30">
        <v>27.41</v>
      </c>
      <c r="M459" s="25">
        <v>27.16</v>
      </c>
      <c r="N459" s="25">
        <v>27.46</v>
      </c>
      <c r="O459" s="25">
        <v>26.19</v>
      </c>
      <c r="P459" s="25">
        <v>0.0</v>
      </c>
      <c r="Q459" s="29">
        <v>0.0163</v>
      </c>
    </row>
    <row r="460">
      <c r="B460" s="32">
        <v>44109.0</v>
      </c>
      <c r="C460" s="27">
        <v>3408.63</v>
      </c>
      <c r="D460" s="28">
        <v>3367.27</v>
      </c>
      <c r="E460" s="28">
        <v>3409.57</v>
      </c>
      <c r="F460" s="28">
        <v>3367.27</v>
      </c>
      <c r="G460" s="25">
        <v>0.0</v>
      </c>
      <c r="H460" s="29">
        <v>0.018</v>
      </c>
      <c r="K460" s="23">
        <v>44119.0</v>
      </c>
      <c r="L460" s="30">
        <v>26.97</v>
      </c>
      <c r="M460" s="25">
        <v>27.1</v>
      </c>
      <c r="N460" s="25">
        <v>29.06</v>
      </c>
      <c r="O460" s="25">
        <v>26.82</v>
      </c>
      <c r="P460" s="25">
        <v>0.0</v>
      </c>
      <c r="Q460" s="29">
        <v>0.0216</v>
      </c>
    </row>
    <row r="461">
      <c r="B461" s="32">
        <v>44106.0</v>
      </c>
      <c r="C461" s="31">
        <v>3348.44</v>
      </c>
      <c r="D461" s="28">
        <v>3338.94</v>
      </c>
      <c r="E461" s="28">
        <v>3369.1</v>
      </c>
      <c r="F461" s="28">
        <v>3323.69</v>
      </c>
      <c r="G461" s="25">
        <v>0.0</v>
      </c>
      <c r="H461" s="26">
        <v>-0.0096</v>
      </c>
      <c r="K461" s="23">
        <v>44118.0</v>
      </c>
      <c r="L461" s="30">
        <v>26.4</v>
      </c>
      <c r="M461" s="25">
        <v>25.72</v>
      </c>
      <c r="N461" s="25">
        <v>27.23</v>
      </c>
      <c r="O461" s="25">
        <v>25.53</v>
      </c>
      <c r="P461" s="25">
        <v>0.0</v>
      </c>
      <c r="Q461" s="29">
        <v>0.0127</v>
      </c>
    </row>
    <row r="462">
      <c r="B462" s="32">
        <v>44105.0</v>
      </c>
      <c r="C462" s="27">
        <v>3380.8</v>
      </c>
      <c r="D462" s="28">
        <v>3385.87</v>
      </c>
      <c r="E462" s="28">
        <v>3397.18</v>
      </c>
      <c r="F462" s="28">
        <v>3361.39</v>
      </c>
      <c r="G462" s="25">
        <v>0.0</v>
      </c>
      <c r="H462" s="29">
        <v>0.0053</v>
      </c>
      <c r="K462" s="23">
        <v>44117.0</v>
      </c>
      <c r="L462" s="30">
        <v>26.07</v>
      </c>
      <c r="M462" s="25">
        <v>25.67</v>
      </c>
      <c r="N462" s="25">
        <v>26.93</v>
      </c>
      <c r="O462" s="25">
        <v>25.16</v>
      </c>
      <c r="P462" s="25">
        <v>0.0</v>
      </c>
      <c r="Q462" s="29">
        <v>0.0399</v>
      </c>
    </row>
    <row r="463">
      <c r="B463" s="23">
        <v>44104.0</v>
      </c>
      <c r="C463" s="27">
        <v>3363.0</v>
      </c>
      <c r="D463" s="28">
        <v>3341.21</v>
      </c>
      <c r="E463" s="28">
        <v>3393.56</v>
      </c>
      <c r="F463" s="28">
        <v>3340.47</v>
      </c>
      <c r="G463" s="25">
        <v>0.0</v>
      </c>
      <c r="H463" s="29">
        <v>0.0083</v>
      </c>
      <c r="K463" s="23">
        <v>44116.0</v>
      </c>
      <c r="L463" s="30">
        <v>25.07</v>
      </c>
      <c r="M463" s="25">
        <v>25.65</v>
      </c>
      <c r="N463" s="25">
        <v>25.65</v>
      </c>
      <c r="O463" s="25">
        <v>24.14</v>
      </c>
      <c r="P463" s="25">
        <v>0.0</v>
      </c>
      <c r="Q463" s="29">
        <v>0.0028</v>
      </c>
    </row>
    <row r="464">
      <c r="B464" s="23">
        <v>44103.0</v>
      </c>
      <c r="C464" s="31">
        <v>3335.47</v>
      </c>
      <c r="D464" s="28">
        <v>3350.92</v>
      </c>
      <c r="E464" s="28">
        <v>3357.92</v>
      </c>
      <c r="F464" s="28">
        <v>3327.54</v>
      </c>
      <c r="G464" s="25">
        <v>0.0</v>
      </c>
      <c r="H464" s="26">
        <v>-0.0048</v>
      </c>
      <c r="K464" s="32">
        <v>44113.0</v>
      </c>
      <c r="L464" s="24">
        <v>25.0</v>
      </c>
      <c r="M464" s="25">
        <v>26.2</v>
      </c>
      <c r="N464" s="25">
        <v>26.22</v>
      </c>
      <c r="O464" s="25">
        <v>24.03</v>
      </c>
      <c r="P464" s="25">
        <v>0.0</v>
      </c>
      <c r="Q464" s="26">
        <v>-0.0516</v>
      </c>
    </row>
    <row r="465">
      <c r="B465" s="23">
        <v>44102.0</v>
      </c>
      <c r="C465" s="27">
        <v>3351.6</v>
      </c>
      <c r="D465" s="28">
        <v>3333.9</v>
      </c>
      <c r="E465" s="28">
        <v>3360.74</v>
      </c>
      <c r="F465" s="28">
        <v>3332.91</v>
      </c>
      <c r="G465" s="25">
        <v>0.0</v>
      </c>
      <c r="H465" s="29">
        <v>0.0161</v>
      </c>
      <c r="K465" s="32">
        <v>44112.0</v>
      </c>
      <c r="L465" s="24">
        <v>26.36</v>
      </c>
      <c r="M465" s="25">
        <v>27.65</v>
      </c>
      <c r="N465" s="25">
        <v>27.99</v>
      </c>
      <c r="O465" s="25">
        <v>24.88</v>
      </c>
      <c r="P465" s="25">
        <v>0.0</v>
      </c>
      <c r="Q465" s="26">
        <v>-0.0606</v>
      </c>
    </row>
    <row r="466">
      <c r="B466" s="23">
        <v>44099.0</v>
      </c>
      <c r="C466" s="27">
        <v>3298.46</v>
      </c>
      <c r="D466" s="28">
        <v>3236.66</v>
      </c>
      <c r="E466" s="28">
        <v>3306.88</v>
      </c>
      <c r="F466" s="28">
        <v>3228.44</v>
      </c>
      <c r="G466" s="25">
        <v>0.0</v>
      </c>
      <c r="H466" s="29">
        <v>0.016</v>
      </c>
      <c r="K466" s="32">
        <v>44111.0</v>
      </c>
      <c r="L466" s="24">
        <v>28.06</v>
      </c>
      <c r="M466" s="25">
        <v>29.26</v>
      </c>
      <c r="N466" s="25">
        <v>29.76</v>
      </c>
      <c r="O466" s="25">
        <v>27.94</v>
      </c>
      <c r="P466" s="25">
        <v>0.0</v>
      </c>
      <c r="Q466" s="26">
        <v>-0.0482</v>
      </c>
    </row>
    <row r="467">
      <c r="B467" s="23">
        <v>44098.0</v>
      </c>
      <c r="C467" s="27">
        <v>3246.59</v>
      </c>
      <c r="D467" s="28">
        <v>3226.14</v>
      </c>
      <c r="E467" s="28">
        <v>3278.7</v>
      </c>
      <c r="F467" s="28">
        <v>3209.45</v>
      </c>
      <c r="G467" s="25">
        <v>0.0</v>
      </c>
      <c r="H467" s="29">
        <v>0.003</v>
      </c>
      <c r="K467" s="32">
        <v>44110.0</v>
      </c>
      <c r="L467" s="30">
        <v>29.48</v>
      </c>
      <c r="M467" s="25">
        <v>28.05</v>
      </c>
      <c r="N467" s="25">
        <v>30.0</v>
      </c>
      <c r="O467" s="25">
        <v>26.01</v>
      </c>
      <c r="P467" s="25">
        <v>0.0</v>
      </c>
      <c r="Q467" s="29">
        <v>0.0544</v>
      </c>
    </row>
    <row r="468">
      <c r="B468" s="23">
        <v>44097.0</v>
      </c>
      <c r="C468" s="31">
        <v>3236.92</v>
      </c>
      <c r="D468" s="28">
        <v>3320.11</v>
      </c>
      <c r="E468" s="28">
        <v>3323.35</v>
      </c>
      <c r="F468" s="28">
        <v>3232.57</v>
      </c>
      <c r="G468" s="25">
        <v>0.0</v>
      </c>
      <c r="H468" s="26">
        <v>-0.0237</v>
      </c>
      <c r="K468" s="32">
        <v>44109.0</v>
      </c>
      <c r="L468" s="30">
        <v>27.96</v>
      </c>
      <c r="M468" s="25">
        <v>29.52</v>
      </c>
      <c r="N468" s="25">
        <v>29.69</v>
      </c>
      <c r="O468" s="25">
        <v>27.27</v>
      </c>
      <c r="P468" s="25">
        <v>0.0</v>
      </c>
      <c r="Q468" s="29">
        <v>0.0119</v>
      </c>
    </row>
    <row r="469">
      <c r="B469" s="23">
        <v>44096.0</v>
      </c>
      <c r="C469" s="27">
        <v>3315.57</v>
      </c>
      <c r="D469" s="28">
        <v>3295.75</v>
      </c>
      <c r="E469" s="28">
        <v>3320.31</v>
      </c>
      <c r="F469" s="28">
        <v>3270.95</v>
      </c>
      <c r="G469" s="25">
        <v>0.0</v>
      </c>
      <c r="H469" s="29">
        <v>0.0105</v>
      </c>
      <c r="K469" s="32">
        <v>44106.0</v>
      </c>
      <c r="L469" s="30">
        <v>27.63</v>
      </c>
      <c r="M469" s="25">
        <v>28.87</v>
      </c>
      <c r="N469" s="25">
        <v>29.9</v>
      </c>
      <c r="O469" s="25">
        <v>26.93</v>
      </c>
      <c r="P469" s="25">
        <v>0.0</v>
      </c>
      <c r="Q469" s="29">
        <v>0.0348</v>
      </c>
    </row>
    <row r="470">
      <c r="B470" s="23">
        <v>44095.0</v>
      </c>
      <c r="C470" s="31">
        <v>3281.06</v>
      </c>
      <c r="D470" s="28">
        <v>3285.57</v>
      </c>
      <c r="E470" s="28">
        <v>3285.57</v>
      </c>
      <c r="F470" s="28">
        <v>3229.1</v>
      </c>
      <c r="G470" s="25">
        <v>0.0</v>
      </c>
      <c r="H470" s="26">
        <v>-0.0116</v>
      </c>
      <c r="K470" s="32">
        <v>44105.0</v>
      </c>
      <c r="L470" s="30">
        <v>26.7</v>
      </c>
      <c r="M470" s="25">
        <v>25.78</v>
      </c>
      <c r="N470" s="25">
        <v>27.11</v>
      </c>
      <c r="O470" s="25">
        <v>25.33</v>
      </c>
      <c r="P470" s="25">
        <v>0.0</v>
      </c>
      <c r="Q470" s="29">
        <v>0.0125</v>
      </c>
    </row>
    <row r="471">
      <c r="B471" s="23">
        <v>44092.0</v>
      </c>
      <c r="C471" s="31">
        <v>3319.47</v>
      </c>
      <c r="D471" s="28">
        <v>3357.38</v>
      </c>
      <c r="E471" s="28">
        <v>3362.27</v>
      </c>
      <c r="F471" s="28">
        <v>3292.4</v>
      </c>
      <c r="G471" s="25">
        <v>0.0</v>
      </c>
      <c r="H471" s="26">
        <v>-0.0112</v>
      </c>
      <c r="K471" s="23">
        <v>44104.0</v>
      </c>
      <c r="L471" s="30">
        <v>26.37</v>
      </c>
      <c r="M471" s="25">
        <v>26.69</v>
      </c>
      <c r="N471" s="25">
        <v>27.12</v>
      </c>
      <c r="O471" s="25">
        <v>25.06</v>
      </c>
      <c r="P471" s="25">
        <v>0.0</v>
      </c>
      <c r="Q471" s="29">
        <v>0.0038</v>
      </c>
    </row>
    <row r="472">
      <c r="B472" s="23">
        <v>44091.0</v>
      </c>
      <c r="C472" s="31">
        <v>3357.01</v>
      </c>
      <c r="D472" s="28">
        <v>3346.86</v>
      </c>
      <c r="E472" s="28">
        <v>3375.17</v>
      </c>
      <c r="F472" s="28">
        <v>3328.82</v>
      </c>
      <c r="G472" s="25">
        <v>0.0</v>
      </c>
      <c r="H472" s="26">
        <v>-0.0084</v>
      </c>
      <c r="K472" s="23">
        <v>44103.0</v>
      </c>
      <c r="L472" s="30">
        <v>26.27</v>
      </c>
      <c r="M472" s="25">
        <v>26.81</v>
      </c>
      <c r="N472" s="25">
        <v>27.43</v>
      </c>
      <c r="O472" s="25">
        <v>25.98</v>
      </c>
      <c r="P472" s="25">
        <v>0.0</v>
      </c>
      <c r="Q472" s="29">
        <v>0.0031</v>
      </c>
    </row>
    <row r="473">
      <c r="B473" s="23">
        <v>44090.0</v>
      </c>
      <c r="C473" s="31">
        <v>3385.49</v>
      </c>
      <c r="D473" s="28">
        <v>3411.23</v>
      </c>
      <c r="E473" s="28">
        <v>3428.92</v>
      </c>
      <c r="F473" s="28">
        <v>3384.45</v>
      </c>
      <c r="G473" s="25">
        <v>0.0</v>
      </c>
      <c r="H473" s="26">
        <v>-0.0046</v>
      </c>
      <c r="K473" s="23">
        <v>44102.0</v>
      </c>
      <c r="L473" s="24">
        <v>26.19</v>
      </c>
      <c r="M473" s="25">
        <v>27.15</v>
      </c>
      <c r="N473" s="25">
        <v>27.19</v>
      </c>
      <c r="O473" s="25">
        <v>24.9</v>
      </c>
      <c r="P473" s="25">
        <v>0.0</v>
      </c>
      <c r="Q473" s="26">
        <v>-0.0072</v>
      </c>
    </row>
    <row r="474">
      <c r="B474" s="23">
        <v>44089.0</v>
      </c>
      <c r="C474" s="27">
        <v>3401.2</v>
      </c>
      <c r="D474" s="28">
        <v>3407.73</v>
      </c>
      <c r="E474" s="28">
        <v>3419.48</v>
      </c>
      <c r="F474" s="28">
        <v>3389.25</v>
      </c>
      <c r="G474" s="25">
        <v>0.0</v>
      </c>
      <c r="H474" s="29">
        <v>0.0052</v>
      </c>
      <c r="K474" s="23">
        <v>44099.0</v>
      </c>
      <c r="L474" s="24">
        <v>26.38</v>
      </c>
      <c r="M474" s="25">
        <v>28.17</v>
      </c>
      <c r="N474" s="25">
        <v>30.43</v>
      </c>
      <c r="O474" s="25">
        <v>26.02</v>
      </c>
      <c r="P474" s="25">
        <v>0.0</v>
      </c>
      <c r="Q474" s="26">
        <v>-0.0747</v>
      </c>
    </row>
    <row r="475">
      <c r="B475" s="23">
        <v>44088.0</v>
      </c>
      <c r="C475" s="27">
        <v>3383.54</v>
      </c>
      <c r="D475" s="28">
        <v>3363.56</v>
      </c>
      <c r="E475" s="28">
        <v>3402.93</v>
      </c>
      <c r="F475" s="28">
        <v>3363.56</v>
      </c>
      <c r="G475" s="25">
        <v>0.0</v>
      </c>
      <c r="H475" s="29">
        <v>0.0127</v>
      </c>
      <c r="K475" s="23">
        <v>44098.0</v>
      </c>
      <c r="L475" s="24">
        <v>28.51</v>
      </c>
      <c r="M475" s="25">
        <v>29.54</v>
      </c>
      <c r="N475" s="25">
        <v>30.49</v>
      </c>
      <c r="O475" s="25">
        <v>27.94</v>
      </c>
      <c r="P475" s="25">
        <v>0.0</v>
      </c>
      <c r="Q475" s="26">
        <v>-0.0024</v>
      </c>
    </row>
    <row r="476">
      <c r="B476" s="23">
        <v>44085.0</v>
      </c>
      <c r="C476" s="27">
        <v>3340.97</v>
      </c>
      <c r="D476" s="28">
        <v>3352.7</v>
      </c>
      <c r="E476" s="28">
        <v>3368.95</v>
      </c>
      <c r="F476" s="28">
        <v>3310.47</v>
      </c>
      <c r="G476" s="25">
        <v>0.0</v>
      </c>
      <c r="H476" s="29">
        <v>5.0E-4</v>
      </c>
      <c r="K476" s="23">
        <v>44097.0</v>
      </c>
      <c r="L476" s="30">
        <v>28.58</v>
      </c>
      <c r="M476" s="25">
        <v>27.02</v>
      </c>
      <c r="N476" s="25">
        <v>29.73</v>
      </c>
      <c r="O476" s="25">
        <v>25.19</v>
      </c>
      <c r="P476" s="25">
        <v>0.0</v>
      </c>
      <c r="Q476" s="29">
        <v>0.064</v>
      </c>
    </row>
    <row r="477">
      <c r="B477" s="23">
        <v>44084.0</v>
      </c>
      <c r="C477" s="31">
        <v>3339.19</v>
      </c>
      <c r="D477" s="28">
        <v>3412.56</v>
      </c>
      <c r="E477" s="28">
        <v>3425.55</v>
      </c>
      <c r="F477" s="28">
        <v>3329.25</v>
      </c>
      <c r="G477" s="25">
        <v>0.0</v>
      </c>
      <c r="H477" s="26">
        <v>-0.0176</v>
      </c>
      <c r="K477" s="23">
        <v>44096.0</v>
      </c>
      <c r="L477" s="24">
        <v>26.86</v>
      </c>
      <c r="M477" s="25">
        <v>28.61</v>
      </c>
      <c r="N477" s="25">
        <v>28.78</v>
      </c>
      <c r="O477" s="25">
        <v>26.48</v>
      </c>
      <c r="P477" s="25">
        <v>0.0</v>
      </c>
      <c r="Q477" s="26">
        <v>-0.0331</v>
      </c>
    </row>
    <row r="478">
      <c r="B478" s="32">
        <v>44083.0</v>
      </c>
      <c r="C478" s="27">
        <v>3398.96</v>
      </c>
      <c r="D478" s="28">
        <v>3369.82</v>
      </c>
      <c r="E478" s="28">
        <v>3424.77</v>
      </c>
      <c r="F478" s="28">
        <v>3366.84</v>
      </c>
      <c r="G478" s="25">
        <v>0.0</v>
      </c>
      <c r="H478" s="29">
        <v>0.0201</v>
      </c>
      <c r="K478" s="23">
        <v>44095.0</v>
      </c>
      <c r="L478" s="30">
        <v>27.78</v>
      </c>
      <c r="M478" s="25">
        <v>28.04</v>
      </c>
      <c r="N478" s="25">
        <v>31.18</v>
      </c>
      <c r="O478" s="25">
        <v>27.39</v>
      </c>
      <c r="P478" s="25">
        <v>0.0</v>
      </c>
      <c r="Q478" s="29">
        <v>0.0755</v>
      </c>
    </row>
    <row r="479">
      <c r="B479" s="32">
        <v>44082.0</v>
      </c>
      <c r="C479" s="31">
        <v>3331.84</v>
      </c>
      <c r="D479" s="28">
        <v>3371.88</v>
      </c>
      <c r="E479" s="28">
        <v>3379.97</v>
      </c>
      <c r="F479" s="28">
        <v>3329.27</v>
      </c>
      <c r="G479" s="25">
        <v>0.0</v>
      </c>
      <c r="H479" s="26">
        <v>-0.0278</v>
      </c>
      <c r="K479" s="23">
        <v>44092.0</v>
      </c>
      <c r="L479" s="24">
        <v>25.83</v>
      </c>
      <c r="M479" s="25">
        <v>26.65</v>
      </c>
      <c r="N479" s="25">
        <v>28.1</v>
      </c>
      <c r="O479" s="25">
        <v>25.28</v>
      </c>
      <c r="P479" s="25">
        <v>0.0</v>
      </c>
      <c r="Q479" s="26">
        <v>-0.0238</v>
      </c>
    </row>
    <row r="480">
      <c r="B480" s="32">
        <v>44078.0</v>
      </c>
      <c r="C480" s="31">
        <v>3426.96</v>
      </c>
      <c r="D480" s="28">
        <v>3453.6</v>
      </c>
      <c r="E480" s="28">
        <v>3479.15</v>
      </c>
      <c r="F480" s="28">
        <v>3349.63</v>
      </c>
      <c r="G480" s="25">
        <v>0.0</v>
      </c>
      <c r="H480" s="26">
        <v>-0.0081</v>
      </c>
      <c r="K480" s="23">
        <v>44091.0</v>
      </c>
      <c r="L480" s="30">
        <v>26.46</v>
      </c>
      <c r="M480" s="25">
        <v>28.22</v>
      </c>
      <c r="N480" s="25">
        <v>28.92</v>
      </c>
      <c r="O480" s="25">
        <v>26.26</v>
      </c>
      <c r="P480" s="25">
        <v>0.0</v>
      </c>
      <c r="Q480" s="29">
        <v>0.0161</v>
      </c>
    </row>
    <row r="481">
      <c r="B481" s="32">
        <v>44077.0</v>
      </c>
      <c r="C481" s="31">
        <v>3455.06</v>
      </c>
      <c r="D481" s="28">
        <v>3564.74</v>
      </c>
      <c r="E481" s="28">
        <v>3564.85</v>
      </c>
      <c r="F481" s="28">
        <v>3427.41</v>
      </c>
      <c r="G481" s="25">
        <v>0.0</v>
      </c>
      <c r="H481" s="26">
        <v>-0.0351</v>
      </c>
      <c r="K481" s="23">
        <v>44090.0</v>
      </c>
      <c r="L481" s="30">
        <v>26.04</v>
      </c>
      <c r="M481" s="25">
        <v>25.31</v>
      </c>
      <c r="N481" s="25">
        <v>26.59</v>
      </c>
      <c r="O481" s="25">
        <v>24.84</v>
      </c>
      <c r="P481" s="25">
        <v>0.0</v>
      </c>
      <c r="Q481" s="29">
        <v>0.0176</v>
      </c>
    </row>
    <row r="482">
      <c r="B482" s="32">
        <v>44076.0</v>
      </c>
      <c r="C482" s="27">
        <v>3580.84</v>
      </c>
      <c r="D482" s="28">
        <v>3543.76</v>
      </c>
      <c r="E482" s="28">
        <v>3588.11</v>
      </c>
      <c r="F482" s="28">
        <v>3535.23</v>
      </c>
      <c r="G482" s="25">
        <v>0.0</v>
      </c>
      <c r="H482" s="29">
        <v>0.0154</v>
      </c>
      <c r="K482" s="23">
        <v>44089.0</v>
      </c>
      <c r="L482" s="24">
        <v>25.59</v>
      </c>
      <c r="M482" s="25">
        <v>25.92</v>
      </c>
      <c r="N482" s="25">
        <v>26.0</v>
      </c>
      <c r="O482" s="25">
        <v>24.92</v>
      </c>
      <c r="P482" s="25">
        <v>0.0</v>
      </c>
      <c r="Q482" s="26">
        <v>-0.0101</v>
      </c>
    </row>
    <row r="483">
      <c r="B483" s="32">
        <v>44075.0</v>
      </c>
      <c r="C483" s="27">
        <v>3526.65</v>
      </c>
      <c r="D483" s="28">
        <v>3507.44</v>
      </c>
      <c r="E483" s="28">
        <v>3528.03</v>
      </c>
      <c r="F483" s="28">
        <v>3494.6</v>
      </c>
      <c r="G483" s="25">
        <v>0.0</v>
      </c>
      <c r="H483" s="29">
        <v>0.0075</v>
      </c>
      <c r="K483" s="23">
        <v>44088.0</v>
      </c>
      <c r="L483" s="24">
        <v>25.85</v>
      </c>
      <c r="M483" s="25">
        <v>25.86</v>
      </c>
      <c r="N483" s="25">
        <v>26.79</v>
      </c>
      <c r="O483" s="25">
        <v>25.38</v>
      </c>
      <c r="P483" s="25">
        <v>0.0</v>
      </c>
      <c r="Q483" s="26">
        <v>-0.038</v>
      </c>
    </row>
    <row r="484">
      <c r="B484" s="23">
        <v>44074.0</v>
      </c>
      <c r="C484" s="31">
        <v>3500.31</v>
      </c>
      <c r="D484" s="28">
        <v>3509.73</v>
      </c>
      <c r="E484" s="28">
        <v>3514.77</v>
      </c>
      <c r="F484" s="28">
        <v>3493.25</v>
      </c>
      <c r="G484" s="25">
        <v>0.0</v>
      </c>
      <c r="H484" s="26">
        <v>-0.0022</v>
      </c>
      <c r="K484" s="23">
        <v>44085.0</v>
      </c>
      <c r="L484" s="24">
        <v>26.87</v>
      </c>
      <c r="M484" s="25">
        <v>28.63</v>
      </c>
      <c r="N484" s="25">
        <v>29.73</v>
      </c>
      <c r="O484" s="25">
        <v>26.51</v>
      </c>
      <c r="P484" s="25">
        <v>0.0</v>
      </c>
      <c r="Q484" s="26">
        <v>-0.0956</v>
      </c>
    </row>
    <row r="485">
      <c r="B485" s="23">
        <v>44071.0</v>
      </c>
      <c r="C485" s="27">
        <v>3508.01</v>
      </c>
      <c r="D485" s="28">
        <v>3494.69</v>
      </c>
      <c r="E485" s="28">
        <v>3509.23</v>
      </c>
      <c r="F485" s="28">
        <v>3484.32</v>
      </c>
      <c r="G485" s="25">
        <v>0.0</v>
      </c>
      <c r="H485" s="29">
        <v>0.0067</v>
      </c>
      <c r="K485" s="23">
        <v>44084.0</v>
      </c>
      <c r="L485" s="30">
        <v>29.71</v>
      </c>
      <c r="M485" s="25">
        <v>28.67</v>
      </c>
      <c r="N485" s="25">
        <v>30.56</v>
      </c>
      <c r="O485" s="25">
        <v>27.59</v>
      </c>
      <c r="P485" s="25">
        <v>0.0</v>
      </c>
      <c r="Q485" s="29">
        <v>0.0312</v>
      </c>
    </row>
    <row r="486">
      <c r="B486" s="23">
        <v>44070.0</v>
      </c>
      <c r="C486" s="27">
        <v>3484.55</v>
      </c>
      <c r="D486" s="28">
        <v>3485.14</v>
      </c>
      <c r="E486" s="28">
        <v>3501.38</v>
      </c>
      <c r="F486" s="28">
        <v>3468.35</v>
      </c>
      <c r="G486" s="25">
        <v>0.0</v>
      </c>
      <c r="H486" s="29">
        <v>0.0017</v>
      </c>
      <c r="K486" s="32">
        <v>44083.0</v>
      </c>
      <c r="L486" s="24">
        <v>28.81</v>
      </c>
      <c r="M486" s="25">
        <v>31.68</v>
      </c>
      <c r="N486" s="25">
        <v>31.78</v>
      </c>
      <c r="O486" s="25">
        <v>28.12</v>
      </c>
      <c r="P486" s="25">
        <v>0.0</v>
      </c>
      <c r="Q486" s="26">
        <v>-0.0842</v>
      </c>
    </row>
    <row r="487">
      <c r="B487" s="23">
        <v>44069.0</v>
      </c>
      <c r="C487" s="27">
        <v>3478.73</v>
      </c>
      <c r="D487" s="28">
        <v>3449.97</v>
      </c>
      <c r="E487" s="28">
        <v>3481.07</v>
      </c>
      <c r="F487" s="28">
        <v>3444.15</v>
      </c>
      <c r="G487" s="25">
        <v>0.0</v>
      </c>
      <c r="H487" s="29">
        <v>0.0102</v>
      </c>
      <c r="K487" s="32">
        <v>44082.0</v>
      </c>
      <c r="L487" s="30">
        <v>31.46</v>
      </c>
      <c r="M487" s="25">
        <v>30.61</v>
      </c>
      <c r="N487" s="25">
        <v>35.93</v>
      </c>
      <c r="O487" s="25">
        <v>30.52</v>
      </c>
      <c r="P487" s="25">
        <v>0.0</v>
      </c>
      <c r="Q487" s="29">
        <v>0.0231</v>
      </c>
    </row>
    <row r="488">
      <c r="B488" s="23">
        <v>44068.0</v>
      </c>
      <c r="C488" s="27">
        <v>3443.62</v>
      </c>
      <c r="D488" s="28">
        <v>3435.95</v>
      </c>
      <c r="E488" s="28">
        <v>3444.21</v>
      </c>
      <c r="F488" s="28">
        <v>3425.84</v>
      </c>
      <c r="G488" s="25">
        <v>0.0</v>
      </c>
      <c r="H488" s="29">
        <v>0.0036</v>
      </c>
      <c r="K488" s="32">
        <v>44078.0</v>
      </c>
      <c r="L488" s="24">
        <v>30.75</v>
      </c>
      <c r="M488" s="25">
        <v>34.62</v>
      </c>
      <c r="N488" s="25">
        <v>38.28</v>
      </c>
      <c r="O488" s="25">
        <v>29.5</v>
      </c>
      <c r="P488" s="25">
        <v>0.0</v>
      </c>
      <c r="Q488" s="26">
        <v>-0.0848</v>
      </c>
    </row>
    <row r="489">
      <c r="B489" s="23">
        <v>44067.0</v>
      </c>
      <c r="C489" s="27">
        <v>3431.28</v>
      </c>
      <c r="D489" s="28">
        <v>3418.09</v>
      </c>
      <c r="E489" s="28">
        <v>3432.09</v>
      </c>
      <c r="F489" s="28">
        <v>3413.13</v>
      </c>
      <c r="G489" s="25">
        <v>0.0</v>
      </c>
      <c r="H489" s="29">
        <v>0.01</v>
      </c>
      <c r="K489" s="32">
        <v>44077.0</v>
      </c>
      <c r="L489" s="30">
        <v>33.6</v>
      </c>
      <c r="M489" s="25">
        <v>26.28</v>
      </c>
      <c r="N489" s="25">
        <v>35.94</v>
      </c>
      <c r="O489" s="25">
        <v>25.66</v>
      </c>
      <c r="P489" s="25">
        <v>0.0</v>
      </c>
      <c r="Q489" s="29">
        <v>0.2646</v>
      </c>
    </row>
    <row r="490">
      <c r="B490" s="23">
        <v>44064.0</v>
      </c>
      <c r="C490" s="27">
        <v>3397.16</v>
      </c>
      <c r="D490" s="28">
        <v>3386.01</v>
      </c>
      <c r="E490" s="28">
        <v>3399.96</v>
      </c>
      <c r="F490" s="28">
        <v>3379.31</v>
      </c>
      <c r="G490" s="25">
        <v>0.0</v>
      </c>
      <c r="H490" s="29">
        <v>0.0034</v>
      </c>
      <c r="K490" s="32">
        <v>44076.0</v>
      </c>
      <c r="L490" s="30">
        <v>26.57</v>
      </c>
      <c r="M490" s="25">
        <v>26.01</v>
      </c>
      <c r="N490" s="25">
        <v>27.07</v>
      </c>
      <c r="O490" s="25">
        <v>25.53</v>
      </c>
      <c r="P490" s="25">
        <v>0.0</v>
      </c>
      <c r="Q490" s="29">
        <v>0.0172</v>
      </c>
    </row>
    <row r="491">
      <c r="B491" s="23">
        <v>44063.0</v>
      </c>
      <c r="C491" s="27">
        <v>3385.51</v>
      </c>
      <c r="D491" s="28">
        <v>3360.48</v>
      </c>
      <c r="E491" s="28">
        <v>3390.8</v>
      </c>
      <c r="F491" s="28">
        <v>3354.69</v>
      </c>
      <c r="G491" s="25">
        <v>0.0</v>
      </c>
      <c r="H491" s="29">
        <v>0.0032</v>
      </c>
      <c r="K491" s="32">
        <v>44075.0</v>
      </c>
      <c r="L491" s="24">
        <v>26.12</v>
      </c>
      <c r="M491" s="25">
        <v>25.86</v>
      </c>
      <c r="N491" s="25">
        <v>26.59</v>
      </c>
      <c r="O491" s="25">
        <v>25.02</v>
      </c>
      <c r="P491" s="25">
        <v>0.0</v>
      </c>
      <c r="Q491" s="26">
        <v>-0.011</v>
      </c>
    </row>
    <row r="492">
      <c r="B492" s="23">
        <v>44062.0</v>
      </c>
      <c r="C492" s="31">
        <v>3374.85</v>
      </c>
      <c r="D492" s="28">
        <v>3392.51</v>
      </c>
      <c r="E492" s="28">
        <v>3399.54</v>
      </c>
      <c r="F492" s="28">
        <v>3369.66</v>
      </c>
      <c r="G492" s="25">
        <v>0.0</v>
      </c>
      <c r="H492" s="26">
        <v>-0.0044</v>
      </c>
      <c r="K492" s="23">
        <v>44074.0</v>
      </c>
      <c r="L492" s="30">
        <v>26.41</v>
      </c>
      <c r="M492" s="25">
        <v>23.91</v>
      </c>
      <c r="N492" s="25">
        <v>26.5</v>
      </c>
      <c r="O492" s="25">
        <v>21.77</v>
      </c>
      <c r="P492" s="25">
        <v>0.0</v>
      </c>
      <c r="Q492" s="29">
        <v>0.1503</v>
      </c>
    </row>
    <row r="493">
      <c r="B493" s="23">
        <v>44061.0</v>
      </c>
      <c r="C493" s="27">
        <v>3389.78</v>
      </c>
      <c r="D493" s="28">
        <v>3387.04</v>
      </c>
      <c r="E493" s="28">
        <v>3395.06</v>
      </c>
      <c r="F493" s="28">
        <v>3370.15</v>
      </c>
      <c r="G493" s="25">
        <v>0.0</v>
      </c>
      <c r="H493" s="29">
        <v>0.0023</v>
      </c>
      <c r="K493" s="23">
        <v>44071.0</v>
      </c>
      <c r="L493" s="24">
        <v>22.96</v>
      </c>
      <c r="M493" s="25">
        <v>24.59</v>
      </c>
      <c r="N493" s="25">
        <v>26.3</v>
      </c>
      <c r="O493" s="25">
        <v>22.64</v>
      </c>
      <c r="P493" s="25">
        <v>0.0</v>
      </c>
      <c r="Q493" s="26">
        <v>-0.0617</v>
      </c>
    </row>
    <row r="494">
      <c r="B494" s="23">
        <v>44060.0</v>
      </c>
      <c r="C494" s="27">
        <v>3381.99</v>
      </c>
      <c r="D494" s="28">
        <v>3380.86</v>
      </c>
      <c r="E494" s="28">
        <v>3387.59</v>
      </c>
      <c r="F494" s="28">
        <v>3379.22</v>
      </c>
      <c r="G494" s="25">
        <v>0.0</v>
      </c>
      <c r="H494" s="29">
        <v>0.0027</v>
      </c>
      <c r="K494" s="23">
        <v>44070.0</v>
      </c>
      <c r="L494" s="30">
        <v>24.47</v>
      </c>
      <c r="M494" s="25">
        <v>23.42</v>
      </c>
      <c r="N494" s="25">
        <v>27.09</v>
      </c>
      <c r="O494" s="25">
        <v>21.44</v>
      </c>
      <c r="P494" s="25">
        <v>0.0</v>
      </c>
      <c r="Q494" s="29">
        <v>0.0516</v>
      </c>
    </row>
    <row r="495">
      <c r="B495" s="23">
        <v>44057.0</v>
      </c>
      <c r="C495" s="31">
        <v>3372.85</v>
      </c>
      <c r="D495" s="28">
        <v>3368.66</v>
      </c>
      <c r="E495" s="28">
        <v>3378.51</v>
      </c>
      <c r="F495" s="28">
        <v>3361.64</v>
      </c>
      <c r="G495" s="25">
        <v>0.0</v>
      </c>
      <c r="H495" s="26">
        <v>-2.0E-4</v>
      </c>
      <c r="K495" s="23">
        <v>44069.0</v>
      </c>
      <c r="L495" s="30">
        <v>23.27</v>
      </c>
      <c r="M495" s="25">
        <v>22.14</v>
      </c>
      <c r="N495" s="25">
        <v>23.27</v>
      </c>
      <c r="O495" s="25">
        <v>20.92</v>
      </c>
      <c r="P495" s="25">
        <v>0.0</v>
      </c>
      <c r="Q495" s="29">
        <v>0.0563</v>
      </c>
    </row>
    <row r="496">
      <c r="B496" s="23">
        <v>44056.0</v>
      </c>
      <c r="C496" s="31">
        <v>3373.43</v>
      </c>
      <c r="D496" s="28">
        <v>3372.95</v>
      </c>
      <c r="E496" s="28">
        <v>3387.24</v>
      </c>
      <c r="F496" s="28">
        <v>3363.35</v>
      </c>
      <c r="G496" s="25">
        <v>0.0</v>
      </c>
      <c r="H496" s="26">
        <v>-0.002</v>
      </c>
      <c r="K496" s="23">
        <v>44068.0</v>
      </c>
      <c r="L496" s="24">
        <v>22.03</v>
      </c>
      <c r="M496" s="25">
        <v>22.16</v>
      </c>
      <c r="N496" s="25">
        <v>23.43</v>
      </c>
      <c r="O496" s="25">
        <v>21.53</v>
      </c>
      <c r="P496" s="25">
        <v>0.0</v>
      </c>
      <c r="Q496" s="26">
        <v>-0.0152</v>
      </c>
    </row>
    <row r="497">
      <c r="B497" s="23">
        <v>44055.0</v>
      </c>
      <c r="C497" s="27">
        <v>3380.35</v>
      </c>
      <c r="D497" s="28">
        <v>3355.46</v>
      </c>
      <c r="E497" s="28">
        <v>3387.89</v>
      </c>
      <c r="F497" s="28">
        <v>3355.46</v>
      </c>
      <c r="G497" s="25">
        <v>0.0</v>
      </c>
      <c r="H497" s="29">
        <v>0.014</v>
      </c>
      <c r="K497" s="23">
        <v>44067.0</v>
      </c>
      <c r="L497" s="24">
        <v>22.37</v>
      </c>
      <c r="M497" s="25">
        <v>22.87</v>
      </c>
      <c r="N497" s="25">
        <v>23.18</v>
      </c>
      <c r="O497" s="25">
        <v>21.25</v>
      </c>
      <c r="P497" s="25">
        <v>0.0</v>
      </c>
      <c r="Q497" s="26">
        <v>-0.0075</v>
      </c>
    </row>
    <row r="498">
      <c r="B498" s="23">
        <v>44054.0</v>
      </c>
      <c r="C498" s="31">
        <v>3333.69</v>
      </c>
      <c r="D498" s="28">
        <v>3370.34</v>
      </c>
      <c r="E498" s="28">
        <v>3381.01</v>
      </c>
      <c r="F498" s="28">
        <v>3326.44</v>
      </c>
      <c r="G498" s="25">
        <v>0.0</v>
      </c>
      <c r="H498" s="26">
        <v>-0.008</v>
      </c>
      <c r="K498" s="23">
        <v>44064.0</v>
      </c>
      <c r="L498" s="24">
        <v>22.54</v>
      </c>
      <c r="M498" s="25">
        <v>22.58</v>
      </c>
      <c r="N498" s="25">
        <v>24.47</v>
      </c>
      <c r="O498" s="25">
        <v>22.06</v>
      </c>
      <c r="P498" s="25">
        <v>0.0</v>
      </c>
      <c r="Q498" s="26">
        <v>-0.0079</v>
      </c>
    </row>
    <row r="499">
      <c r="B499" s="23">
        <v>44053.0</v>
      </c>
      <c r="C499" s="27">
        <v>3360.47</v>
      </c>
      <c r="D499" s="28">
        <v>3356.04</v>
      </c>
      <c r="E499" s="28">
        <v>3363.29</v>
      </c>
      <c r="F499" s="28">
        <v>3335.44</v>
      </c>
      <c r="G499" s="25">
        <v>0.0</v>
      </c>
      <c r="H499" s="29">
        <v>0.0027</v>
      </c>
      <c r="K499" s="23">
        <v>44063.0</v>
      </c>
      <c r="L499" s="30">
        <v>22.72</v>
      </c>
      <c r="M499" s="25">
        <v>24.1</v>
      </c>
      <c r="N499" s="25">
        <v>24.6</v>
      </c>
      <c r="O499" s="25">
        <v>22.37</v>
      </c>
      <c r="P499" s="25">
        <v>0.0</v>
      </c>
      <c r="Q499" s="29">
        <v>0.008</v>
      </c>
    </row>
    <row r="500">
      <c r="B500" s="32">
        <v>44050.0</v>
      </c>
      <c r="C500" s="27">
        <v>3351.28</v>
      </c>
      <c r="D500" s="28">
        <v>3340.05</v>
      </c>
      <c r="E500" s="28">
        <v>3352.54</v>
      </c>
      <c r="F500" s="28">
        <v>3328.72</v>
      </c>
      <c r="G500" s="25">
        <v>0.0</v>
      </c>
      <c r="H500" s="29">
        <v>6.0E-4</v>
      </c>
      <c r="K500" s="23">
        <v>44062.0</v>
      </c>
      <c r="L500" s="30">
        <v>22.54</v>
      </c>
      <c r="M500" s="25">
        <v>21.6</v>
      </c>
      <c r="N500" s="25">
        <v>22.98</v>
      </c>
      <c r="O500" s="25">
        <v>20.99</v>
      </c>
      <c r="P500" s="25">
        <v>0.0</v>
      </c>
      <c r="Q500" s="29">
        <v>0.0479</v>
      </c>
    </row>
    <row r="501">
      <c r="B501" s="32">
        <v>44049.0</v>
      </c>
      <c r="C501" s="27">
        <v>3349.16</v>
      </c>
      <c r="D501" s="28">
        <v>3323.17</v>
      </c>
      <c r="E501" s="28">
        <v>3351.03</v>
      </c>
      <c r="F501" s="28">
        <v>3318.14</v>
      </c>
      <c r="G501" s="25">
        <v>0.0</v>
      </c>
      <c r="H501" s="29">
        <v>0.0064</v>
      </c>
      <c r="K501" s="23">
        <v>44061.0</v>
      </c>
      <c r="L501" s="30">
        <v>21.51</v>
      </c>
      <c r="M501" s="25">
        <v>21.69</v>
      </c>
      <c r="N501" s="25">
        <v>22.55</v>
      </c>
      <c r="O501" s="25">
        <v>21.18</v>
      </c>
      <c r="P501" s="25">
        <v>0.0</v>
      </c>
      <c r="Q501" s="29">
        <v>0.0075</v>
      </c>
    </row>
    <row r="502">
      <c r="B502" s="32">
        <v>44048.0</v>
      </c>
      <c r="C502" s="27">
        <v>3327.77</v>
      </c>
      <c r="D502" s="28">
        <v>3317.37</v>
      </c>
      <c r="E502" s="28">
        <v>3330.77</v>
      </c>
      <c r="F502" s="28">
        <v>3317.37</v>
      </c>
      <c r="G502" s="25">
        <v>0.0</v>
      </c>
      <c r="H502" s="29">
        <v>0.0064</v>
      </c>
      <c r="K502" s="23">
        <v>44060.0</v>
      </c>
      <c r="L502" s="24">
        <v>21.35</v>
      </c>
      <c r="M502" s="25">
        <v>22.52</v>
      </c>
      <c r="N502" s="25">
        <v>22.82</v>
      </c>
      <c r="O502" s="25">
        <v>21.34</v>
      </c>
      <c r="P502" s="25">
        <v>0.0</v>
      </c>
      <c r="Q502" s="26">
        <v>-0.0317</v>
      </c>
    </row>
    <row r="503">
      <c r="B503" s="32">
        <v>44047.0</v>
      </c>
      <c r="C503" s="27">
        <v>3306.51</v>
      </c>
      <c r="D503" s="28">
        <v>3289.92</v>
      </c>
      <c r="E503" s="28">
        <v>3306.84</v>
      </c>
      <c r="F503" s="28">
        <v>3286.37</v>
      </c>
      <c r="G503" s="25">
        <v>0.0</v>
      </c>
      <c r="H503" s="29">
        <v>0.0036</v>
      </c>
      <c r="K503" s="23">
        <v>44057.0</v>
      </c>
      <c r="L503" s="24">
        <v>22.05</v>
      </c>
      <c r="M503" s="25">
        <v>22.27</v>
      </c>
      <c r="N503" s="25">
        <v>23.55</v>
      </c>
      <c r="O503" s="25">
        <v>21.79</v>
      </c>
      <c r="P503" s="25">
        <v>0.0</v>
      </c>
      <c r="Q503" s="26">
        <v>-0.0036</v>
      </c>
    </row>
    <row r="504">
      <c r="B504" s="32">
        <v>44046.0</v>
      </c>
      <c r="C504" s="27">
        <v>3294.61</v>
      </c>
      <c r="D504" s="28">
        <v>3288.26</v>
      </c>
      <c r="E504" s="28">
        <v>3302.73</v>
      </c>
      <c r="F504" s="28">
        <v>3284.53</v>
      </c>
      <c r="G504" s="25">
        <v>0.0</v>
      </c>
      <c r="H504" s="29">
        <v>0.0072</v>
      </c>
      <c r="K504" s="23">
        <v>44056.0</v>
      </c>
      <c r="L504" s="24">
        <v>22.13</v>
      </c>
      <c r="M504" s="25">
        <v>22.2</v>
      </c>
      <c r="N504" s="25">
        <v>22.92</v>
      </c>
      <c r="O504" s="25">
        <v>21.45</v>
      </c>
      <c r="P504" s="25">
        <v>0.0</v>
      </c>
      <c r="Q504" s="26">
        <v>-0.0067</v>
      </c>
    </row>
    <row r="505">
      <c r="B505" s="23">
        <v>44043.0</v>
      </c>
      <c r="C505" s="27">
        <v>3271.12</v>
      </c>
      <c r="D505" s="28">
        <v>3270.45</v>
      </c>
      <c r="E505" s="28">
        <v>3272.17</v>
      </c>
      <c r="F505" s="28">
        <v>3220.26</v>
      </c>
      <c r="G505" s="25">
        <v>0.0</v>
      </c>
      <c r="H505" s="29">
        <v>0.0077</v>
      </c>
      <c r="K505" s="23">
        <v>44055.0</v>
      </c>
      <c r="L505" s="24">
        <v>22.28</v>
      </c>
      <c r="M505" s="25">
        <v>22.82</v>
      </c>
      <c r="N505" s="25">
        <v>22.88</v>
      </c>
      <c r="O505" s="25">
        <v>21.54</v>
      </c>
      <c r="P505" s="25">
        <v>0.0</v>
      </c>
      <c r="Q505" s="26">
        <v>-0.0728</v>
      </c>
    </row>
    <row r="506">
      <c r="B506" s="23">
        <v>44042.0</v>
      </c>
      <c r="C506" s="31">
        <v>3246.22</v>
      </c>
      <c r="D506" s="28">
        <v>3231.76</v>
      </c>
      <c r="E506" s="28">
        <v>3250.92</v>
      </c>
      <c r="F506" s="28">
        <v>3204.13</v>
      </c>
      <c r="G506" s="25">
        <v>0.0</v>
      </c>
      <c r="H506" s="26">
        <v>-0.0038</v>
      </c>
      <c r="K506" s="23">
        <v>44054.0</v>
      </c>
      <c r="L506" s="30">
        <v>24.03</v>
      </c>
      <c r="M506" s="25">
        <v>21.85</v>
      </c>
      <c r="N506" s="25">
        <v>24.93</v>
      </c>
      <c r="O506" s="25">
        <v>20.28</v>
      </c>
      <c r="P506" s="25">
        <v>0.0</v>
      </c>
      <c r="Q506" s="29">
        <v>0.0859</v>
      </c>
    </row>
    <row r="507">
      <c r="B507" s="23">
        <v>44041.0</v>
      </c>
      <c r="C507" s="27">
        <v>3258.44</v>
      </c>
      <c r="D507" s="28">
        <v>3227.22</v>
      </c>
      <c r="E507" s="28">
        <v>3264.74</v>
      </c>
      <c r="F507" s="28">
        <v>3227.22</v>
      </c>
      <c r="G507" s="25">
        <v>0.0</v>
      </c>
      <c r="H507" s="29">
        <v>0.0124</v>
      </c>
      <c r="K507" s="23">
        <v>44053.0</v>
      </c>
      <c r="L507" s="24">
        <v>22.13</v>
      </c>
      <c r="M507" s="25">
        <v>22.88</v>
      </c>
      <c r="N507" s="25">
        <v>23.52</v>
      </c>
      <c r="O507" s="25">
        <v>21.46</v>
      </c>
      <c r="P507" s="25">
        <v>0.0</v>
      </c>
      <c r="Q507" s="26">
        <v>-0.0036</v>
      </c>
    </row>
    <row r="508">
      <c r="B508" s="23">
        <v>44040.0</v>
      </c>
      <c r="C508" s="31">
        <v>3218.44</v>
      </c>
      <c r="D508" s="28">
        <v>3234.27</v>
      </c>
      <c r="E508" s="28">
        <v>3243.72</v>
      </c>
      <c r="F508" s="28">
        <v>3216.17</v>
      </c>
      <c r="G508" s="25">
        <v>0.0</v>
      </c>
      <c r="H508" s="26">
        <v>-0.0065</v>
      </c>
      <c r="K508" s="32">
        <v>44050.0</v>
      </c>
      <c r="L508" s="24">
        <v>22.21</v>
      </c>
      <c r="M508" s="25">
        <v>23.45</v>
      </c>
      <c r="N508" s="25">
        <v>24.02</v>
      </c>
      <c r="O508" s="25">
        <v>22.02</v>
      </c>
      <c r="P508" s="25">
        <v>0.0</v>
      </c>
      <c r="Q508" s="26">
        <v>-0.0194</v>
      </c>
    </row>
    <row r="509">
      <c r="B509" s="23">
        <v>44039.0</v>
      </c>
      <c r="C509" s="27">
        <v>3239.41</v>
      </c>
      <c r="D509" s="28">
        <v>3219.84</v>
      </c>
      <c r="E509" s="28">
        <v>3241.43</v>
      </c>
      <c r="F509" s="28">
        <v>3214.25</v>
      </c>
      <c r="G509" s="25">
        <v>0.0</v>
      </c>
      <c r="H509" s="29">
        <v>0.0074</v>
      </c>
      <c r="K509" s="32">
        <v>44049.0</v>
      </c>
      <c r="L509" s="24">
        <v>22.65</v>
      </c>
      <c r="M509" s="25">
        <v>23.03</v>
      </c>
      <c r="N509" s="25">
        <v>24.11</v>
      </c>
      <c r="O509" s="25">
        <v>20.97</v>
      </c>
      <c r="P509" s="25">
        <v>0.0</v>
      </c>
      <c r="Q509" s="26">
        <v>-0.0148</v>
      </c>
    </row>
    <row r="510">
      <c r="B510" s="23">
        <v>44036.0</v>
      </c>
      <c r="C510" s="31">
        <v>3215.63</v>
      </c>
      <c r="D510" s="28">
        <v>3218.58</v>
      </c>
      <c r="E510" s="28">
        <v>3227.26</v>
      </c>
      <c r="F510" s="28">
        <v>3200.05</v>
      </c>
      <c r="G510" s="25">
        <v>0.0</v>
      </c>
      <c r="H510" s="26">
        <v>-0.0062</v>
      </c>
      <c r="K510" s="32">
        <v>44048.0</v>
      </c>
      <c r="L510" s="24">
        <v>22.99</v>
      </c>
      <c r="M510" s="25">
        <v>23.44</v>
      </c>
      <c r="N510" s="25">
        <v>23.61</v>
      </c>
      <c r="O510" s="25">
        <v>22.86</v>
      </c>
      <c r="P510" s="25">
        <v>0.0</v>
      </c>
      <c r="Q510" s="26">
        <v>-0.0324</v>
      </c>
    </row>
    <row r="511">
      <c r="B511" s="23">
        <v>44035.0</v>
      </c>
      <c r="C511" s="31">
        <v>3235.66</v>
      </c>
      <c r="D511" s="28">
        <v>3271.64</v>
      </c>
      <c r="E511" s="28">
        <v>3279.99</v>
      </c>
      <c r="F511" s="28">
        <v>3222.66</v>
      </c>
      <c r="G511" s="25">
        <v>0.0</v>
      </c>
      <c r="H511" s="26">
        <v>-0.0123</v>
      </c>
      <c r="K511" s="32">
        <v>44047.0</v>
      </c>
      <c r="L511" s="24">
        <v>23.76</v>
      </c>
      <c r="M511" s="25">
        <v>24.01</v>
      </c>
      <c r="N511" s="25">
        <v>24.76</v>
      </c>
      <c r="O511" s="25">
        <v>22.92</v>
      </c>
      <c r="P511" s="25">
        <v>0.0</v>
      </c>
      <c r="Q511" s="26">
        <v>-0.0214</v>
      </c>
    </row>
    <row r="512">
      <c r="B512" s="23">
        <v>44034.0</v>
      </c>
      <c r="C512" s="27">
        <v>3276.02</v>
      </c>
      <c r="D512" s="28">
        <v>3254.86</v>
      </c>
      <c r="E512" s="28">
        <v>3279.32</v>
      </c>
      <c r="F512" s="28">
        <v>3253.1</v>
      </c>
      <c r="G512" s="25">
        <v>0.0</v>
      </c>
      <c r="H512" s="29">
        <v>0.0057</v>
      </c>
      <c r="K512" s="32">
        <v>44046.0</v>
      </c>
      <c r="L512" s="24">
        <v>24.28</v>
      </c>
      <c r="M512" s="25">
        <v>25.75</v>
      </c>
      <c r="N512" s="25">
        <v>26.01</v>
      </c>
      <c r="O512" s="25">
        <v>22.17</v>
      </c>
      <c r="P512" s="25">
        <v>0.0</v>
      </c>
      <c r="Q512" s="26">
        <v>-0.0074</v>
      </c>
    </row>
    <row r="513">
      <c r="B513" s="23">
        <v>44033.0</v>
      </c>
      <c r="C513" s="27">
        <v>3257.3</v>
      </c>
      <c r="D513" s="28">
        <v>3268.52</v>
      </c>
      <c r="E513" s="28">
        <v>3277.29</v>
      </c>
      <c r="F513" s="28">
        <v>3247.77</v>
      </c>
      <c r="G513" s="25">
        <v>0.0</v>
      </c>
      <c r="H513" s="29">
        <v>0.0017</v>
      </c>
      <c r="K513" s="23">
        <v>44043.0</v>
      </c>
      <c r="L513" s="24">
        <v>24.46</v>
      </c>
      <c r="M513" s="25">
        <v>24.79</v>
      </c>
      <c r="N513" s="25">
        <v>26.41</v>
      </c>
      <c r="O513" s="25">
        <v>23.55</v>
      </c>
      <c r="P513" s="25">
        <v>0.0</v>
      </c>
      <c r="Q513" s="26">
        <v>-0.0121</v>
      </c>
    </row>
    <row r="514">
      <c r="B514" s="23">
        <v>44032.0</v>
      </c>
      <c r="C514" s="27">
        <v>3251.84</v>
      </c>
      <c r="D514" s="28">
        <v>3224.29</v>
      </c>
      <c r="E514" s="28">
        <v>3258.61</v>
      </c>
      <c r="F514" s="28">
        <v>3215.16</v>
      </c>
      <c r="G514" s="25">
        <v>0.0</v>
      </c>
      <c r="H514" s="29">
        <v>0.0084</v>
      </c>
      <c r="K514" s="23">
        <v>44042.0</v>
      </c>
      <c r="L514" s="30">
        <v>24.76</v>
      </c>
      <c r="M514" s="25">
        <v>25.04</v>
      </c>
      <c r="N514" s="25">
        <v>28.29</v>
      </c>
      <c r="O514" s="25">
        <v>24.64</v>
      </c>
      <c r="P514" s="25">
        <v>0.0</v>
      </c>
      <c r="Q514" s="29">
        <v>0.0274</v>
      </c>
    </row>
    <row r="515">
      <c r="B515" s="23">
        <v>44029.0</v>
      </c>
      <c r="C515" s="27">
        <v>3224.73</v>
      </c>
      <c r="D515" s="28">
        <v>3224.21</v>
      </c>
      <c r="E515" s="28">
        <v>3233.52</v>
      </c>
      <c r="F515" s="28">
        <v>3205.65</v>
      </c>
      <c r="G515" s="25">
        <v>0.0</v>
      </c>
      <c r="H515" s="29">
        <v>0.0028</v>
      </c>
      <c r="K515" s="23">
        <v>44041.0</v>
      </c>
      <c r="L515" s="24">
        <v>24.1</v>
      </c>
      <c r="M515" s="25">
        <v>25.16</v>
      </c>
      <c r="N515" s="25">
        <v>25.42</v>
      </c>
      <c r="O515" s="25">
        <v>23.73</v>
      </c>
      <c r="P515" s="25">
        <v>0.0</v>
      </c>
      <c r="Q515" s="26">
        <v>-0.0527</v>
      </c>
    </row>
    <row r="516">
      <c r="B516" s="23">
        <v>44028.0</v>
      </c>
      <c r="C516" s="31">
        <v>3215.57</v>
      </c>
      <c r="D516" s="28">
        <v>3208.36</v>
      </c>
      <c r="E516" s="28">
        <v>3220.39</v>
      </c>
      <c r="F516" s="28">
        <v>3198.59</v>
      </c>
      <c r="G516" s="25">
        <v>0.0</v>
      </c>
      <c r="H516" s="26">
        <v>-0.0034</v>
      </c>
      <c r="K516" s="23">
        <v>44040.0</v>
      </c>
      <c r="L516" s="30">
        <v>25.44</v>
      </c>
      <c r="M516" s="25">
        <v>24.86</v>
      </c>
      <c r="N516" s="25">
        <v>25.85</v>
      </c>
      <c r="O516" s="25">
        <v>24.05</v>
      </c>
      <c r="P516" s="25">
        <v>0.0</v>
      </c>
      <c r="Q516" s="29">
        <v>0.0283</v>
      </c>
    </row>
    <row r="517">
      <c r="B517" s="23">
        <v>44027.0</v>
      </c>
      <c r="C517" s="27">
        <v>3226.56</v>
      </c>
      <c r="D517" s="28">
        <v>3225.98</v>
      </c>
      <c r="E517" s="28">
        <v>3238.28</v>
      </c>
      <c r="F517" s="28">
        <v>3200.76</v>
      </c>
      <c r="G517" s="25">
        <v>0.0</v>
      </c>
      <c r="H517" s="29">
        <v>0.0091</v>
      </c>
      <c r="K517" s="23">
        <v>44039.0</v>
      </c>
      <c r="L517" s="24">
        <v>24.74</v>
      </c>
      <c r="M517" s="25">
        <v>26.6</v>
      </c>
      <c r="N517" s="25">
        <v>26.94</v>
      </c>
      <c r="O517" s="25">
        <v>24.55</v>
      </c>
      <c r="P517" s="25">
        <v>0.0</v>
      </c>
      <c r="Q517" s="26">
        <v>-0.0426</v>
      </c>
    </row>
    <row r="518">
      <c r="B518" s="23">
        <v>44026.0</v>
      </c>
      <c r="C518" s="27">
        <v>3197.52</v>
      </c>
      <c r="D518" s="28">
        <v>3141.11</v>
      </c>
      <c r="E518" s="28">
        <v>3200.95</v>
      </c>
      <c r="F518" s="28">
        <v>3127.66</v>
      </c>
      <c r="G518" s="25">
        <v>0.0</v>
      </c>
      <c r="H518" s="29">
        <v>0.0134</v>
      </c>
      <c r="K518" s="23">
        <v>44036.0</v>
      </c>
      <c r="L518" s="24">
        <v>25.84</v>
      </c>
      <c r="M518" s="25">
        <v>27.96</v>
      </c>
      <c r="N518" s="25">
        <v>28.58</v>
      </c>
      <c r="O518" s="25">
        <v>25.53</v>
      </c>
      <c r="P518" s="25">
        <v>0.0</v>
      </c>
      <c r="Q518" s="26">
        <v>-0.0092</v>
      </c>
    </row>
    <row r="519">
      <c r="B519" s="23">
        <v>44025.0</v>
      </c>
      <c r="C519" s="31">
        <v>3155.22</v>
      </c>
      <c r="D519" s="28">
        <v>3205.08</v>
      </c>
      <c r="E519" s="28">
        <v>3235.32</v>
      </c>
      <c r="F519" s="28">
        <v>3149.43</v>
      </c>
      <c r="G519" s="25">
        <v>0.0</v>
      </c>
      <c r="H519" s="26">
        <v>-0.0094</v>
      </c>
      <c r="K519" s="23">
        <v>44035.0</v>
      </c>
      <c r="L519" s="30">
        <v>26.08</v>
      </c>
      <c r="M519" s="25">
        <v>23.97</v>
      </c>
      <c r="N519" s="25">
        <v>26.95</v>
      </c>
      <c r="O519" s="25">
        <v>23.6</v>
      </c>
      <c r="P519" s="25">
        <v>0.0</v>
      </c>
      <c r="Q519" s="29">
        <v>0.0724</v>
      </c>
    </row>
    <row r="520">
      <c r="B520" s="23">
        <v>44022.0</v>
      </c>
      <c r="C520" s="27">
        <v>3185.04</v>
      </c>
      <c r="D520" s="28">
        <v>3152.47</v>
      </c>
      <c r="E520" s="28">
        <v>3186.82</v>
      </c>
      <c r="F520" s="28">
        <v>3136.22</v>
      </c>
      <c r="G520" s="25">
        <v>0.0</v>
      </c>
      <c r="H520" s="29">
        <v>0.0105</v>
      </c>
      <c r="K520" s="23">
        <v>44034.0</v>
      </c>
      <c r="L520" s="24">
        <v>24.32</v>
      </c>
      <c r="M520" s="25">
        <v>24.56</v>
      </c>
      <c r="N520" s="25">
        <v>26.26</v>
      </c>
      <c r="O520" s="25">
        <v>24.13</v>
      </c>
      <c r="P520" s="25">
        <v>0.0</v>
      </c>
      <c r="Q520" s="26">
        <v>-0.0209</v>
      </c>
    </row>
    <row r="521">
      <c r="B521" s="32">
        <v>44021.0</v>
      </c>
      <c r="C521" s="31">
        <v>3152.05</v>
      </c>
      <c r="D521" s="28">
        <v>3176.17</v>
      </c>
      <c r="E521" s="28">
        <v>3179.78</v>
      </c>
      <c r="F521" s="28">
        <v>3115.7</v>
      </c>
      <c r="G521" s="25">
        <v>0.0</v>
      </c>
      <c r="H521" s="26">
        <v>-0.0056</v>
      </c>
      <c r="K521" s="23">
        <v>44033.0</v>
      </c>
      <c r="L521" s="30">
        <v>24.84</v>
      </c>
      <c r="M521" s="25">
        <v>24.08</v>
      </c>
      <c r="N521" s="25">
        <v>25.65</v>
      </c>
      <c r="O521" s="25">
        <v>23.61</v>
      </c>
      <c r="P521" s="25">
        <v>0.0</v>
      </c>
      <c r="Q521" s="29">
        <v>0.0155</v>
      </c>
    </row>
    <row r="522">
      <c r="B522" s="32">
        <v>44020.0</v>
      </c>
      <c r="C522" s="27">
        <v>3169.94</v>
      </c>
      <c r="D522" s="28">
        <v>3153.07</v>
      </c>
      <c r="E522" s="28">
        <v>3171.8</v>
      </c>
      <c r="F522" s="28">
        <v>3136.53</v>
      </c>
      <c r="G522" s="25">
        <v>0.0</v>
      </c>
      <c r="H522" s="29">
        <v>0.0078</v>
      </c>
      <c r="K522" s="23">
        <v>44032.0</v>
      </c>
      <c r="L522" s="24">
        <v>24.46</v>
      </c>
      <c r="M522" s="25">
        <v>26.94</v>
      </c>
      <c r="N522" s="25">
        <v>27.08</v>
      </c>
      <c r="O522" s="25">
        <v>24.35</v>
      </c>
      <c r="P522" s="25">
        <v>0.0</v>
      </c>
      <c r="Q522" s="26">
        <v>-0.0475</v>
      </c>
    </row>
    <row r="523">
      <c r="B523" s="32">
        <v>44019.0</v>
      </c>
      <c r="C523" s="31">
        <v>3145.32</v>
      </c>
      <c r="D523" s="28">
        <v>3166.44</v>
      </c>
      <c r="E523" s="28">
        <v>3184.15</v>
      </c>
      <c r="F523" s="28">
        <v>3142.93</v>
      </c>
      <c r="G523" s="25">
        <v>0.0</v>
      </c>
      <c r="H523" s="26">
        <v>-0.0108</v>
      </c>
      <c r="K523" s="23">
        <v>44029.0</v>
      </c>
      <c r="L523" s="24">
        <v>25.68</v>
      </c>
      <c r="M523" s="25">
        <v>27.15</v>
      </c>
      <c r="N523" s="25">
        <v>27.54</v>
      </c>
      <c r="O523" s="25">
        <v>25.41</v>
      </c>
      <c r="P523" s="25">
        <v>0.0</v>
      </c>
      <c r="Q523" s="26">
        <v>-0.0829</v>
      </c>
    </row>
    <row r="524">
      <c r="B524" s="32">
        <v>44018.0</v>
      </c>
      <c r="C524" s="27">
        <v>3179.72</v>
      </c>
      <c r="D524" s="28">
        <v>3155.29</v>
      </c>
      <c r="E524" s="28">
        <v>3182.59</v>
      </c>
      <c r="F524" s="28">
        <v>3155.29</v>
      </c>
      <c r="G524" s="25">
        <v>0.0</v>
      </c>
      <c r="H524" s="29">
        <v>0.0159</v>
      </c>
      <c r="K524" s="23">
        <v>44028.0</v>
      </c>
      <c r="L524" s="30">
        <v>28.0</v>
      </c>
      <c r="M524" s="25">
        <v>28.41</v>
      </c>
      <c r="N524" s="25">
        <v>29.29</v>
      </c>
      <c r="O524" s="25">
        <v>26.98</v>
      </c>
      <c r="P524" s="25">
        <v>0.0</v>
      </c>
      <c r="Q524" s="29">
        <v>0.0086</v>
      </c>
    </row>
    <row r="525">
      <c r="B525" s="32">
        <v>44014.0</v>
      </c>
      <c r="C525" s="27">
        <v>3130.01</v>
      </c>
      <c r="D525" s="28">
        <v>3143.64</v>
      </c>
      <c r="E525" s="28">
        <v>3165.81</v>
      </c>
      <c r="F525" s="28">
        <v>3124.52</v>
      </c>
      <c r="G525" s="25">
        <v>0.0</v>
      </c>
      <c r="H525" s="29">
        <v>0.0045</v>
      </c>
      <c r="K525" s="23">
        <v>44027.0</v>
      </c>
      <c r="L525" s="24">
        <v>27.76</v>
      </c>
      <c r="M525" s="25">
        <v>29.15</v>
      </c>
      <c r="N525" s="25">
        <v>30.09</v>
      </c>
      <c r="O525" s="25">
        <v>27.17</v>
      </c>
      <c r="P525" s="25">
        <v>0.0</v>
      </c>
      <c r="Q525" s="26">
        <v>-0.0596</v>
      </c>
    </row>
    <row r="526">
      <c r="B526" s="32">
        <v>44013.0</v>
      </c>
      <c r="C526" s="27">
        <v>3115.86</v>
      </c>
      <c r="D526" s="28">
        <v>3105.92</v>
      </c>
      <c r="E526" s="28">
        <v>3128.44</v>
      </c>
      <c r="F526" s="28">
        <v>3101.17</v>
      </c>
      <c r="G526" s="25">
        <v>0.0</v>
      </c>
      <c r="H526" s="29">
        <v>0.005</v>
      </c>
      <c r="K526" s="23">
        <v>44026.0</v>
      </c>
      <c r="L526" s="24">
        <v>29.52</v>
      </c>
      <c r="M526" s="25">
        <v>31.14</v>
      </c>
      <c r="N526" s="25">
        <v>33.67</v>
      </c>
      <c r="O526" s="25">
        <v>29.21</v>
      </c>
      <c r="P526" s="25">
        <v>0.0</v>
      </c>
      <c r="Q526" s="26">
        <v>-0.0829</v>
      </c>
    </row>
    <row r="527">
      <c r="B527" s="23">
        <v>44012.0</v>
      </c>
      <c r="C527" s="27">
        <v>3100.29</v>
      </c>
      <c r="D527" s="28">
        <v>3050.2</v>
      </c>
      <c r="E527" s="28">
        <v>3111.51</v>
      </c>
      <c r="F527" s="28">
        <v>3047.83</v>
      </c>
      <c r="G527" s="25">
        <v>0.0</v>
      </c>
      <c r="H527" s="29">
        <v>0.0154</v>
      </c>
      <c r="K527" s="23">
        <v>44025.0</v>
      </c>
      <c r="L527" s="30">
        <v>32.19</v>
      </c>
      <c r="M527" s="25">
        <v>27.85</v>
      </c>
      <c r="N527" s="25">
        <v>32.45</v>
      </c>
      <c r="O527" s="25">
        <v>26.87</v>
      </c>
      <c r="P527" s="25">
        <v>0.0</v>
      </c>
      <c r="Q527" s="29">
        <v>0.1796</v>
      </c>
    </row>
    <row r="528">
      <c r="B528" s="23">
        <v>44011.0</v>
      </c>
      <c r="C528" s="27">
        <v>3053.24</v>
      </c>
      <c r="D528" s="28">
        <v>3018.59</v>
      </c>
      <c r="E528" s="28">
        <v>3053.89</v>
      </c>
      <c r="F528" s="28">
        <v>2999.74</v>
      </c>
      <c r="G528" s="25">
        <v>0.0</v>
      </c>
      <c r="H528" s="29">
        <v>0.0147</v>
      </c>
      <c r="K528" s="23">
        <v>44022.0</v>
      </c>
      <c r="L528" s="24">
        <v>27.29</v>
      </c>
      <c r="M528" s="25">
        <v>30.86</v>
      </c>
      <c r="N528" s="25">
        <v>30.91</v>
      </c>
      <c r="O528" s="25">
        <v>27.13</v>
      </c>
      <c r="P528" s="25">
        <v>0.0</v>
      </c>
      <c r="Q528" s="26">
        <v>-0.0673</v>
      </c>
    </row>
    <row r="529">
      <c r="B529" s="23">
        <v>44008.0</v>
      </c>
      <c r="C529" s="31">
        <v>3009.05</v>
      </c>
      <c r="D529" s="28">
        <v>3073.2</v>
      </c>
      <c r="E529" s="28">
        <v>3073.73</v>
      </c>
      <c r="F529" s="28">
        <v>3004.63</v>
      </c>
      <c r="G529" s="25">
        <v>0.0</v>
      </c>
      <c r="H529" s="26">
        <v>-0.0242</v>
      </c>
      <c r="K529" s="32">
        <v>44021.0</v>
      </c>
      <c r="L529" s="30">
        <v>29.26</v>
      </c>
      <c r="M529" s="25">
        <v>28.18</v>
      </c>
      <c r="N529" s="25">
        <v>31.48</v>
      </c>
      <c r="O529" s="25">
        <v>26.11</v>
      </c>
      <c r="P529" s="25">
        <v>0.0</v>
      </c>
      <c r="Q529" s="29">
        <v>0.042</v>
      </c>
    </row>
    <row r="530">
      <c r="B530" s="23">
        <v>44007.0</v>
      </c>
      <c r="C530" s="27">
        <v>3083.76</v>
      </c>
      <c r="D530" s="28">
        <v>3046.6</v>
      </c>
      <c r="E530" s="28">
        <v>3086.25</v>
      </c>
      <c r="F530" s="28">
        <v>3024.01</v>
      </c>
      <c r="G530" s="25">
        <v>0.0</v>
      </c>
      <c r="H530" s="29">
        <v>0.011</v>
      </c>
      <c r="K530" s="32">
        <v>44020.0</v>
      </c>
      <c r="L530" s="24">
        <v>28.08</v>
      </c>
      <c r="M530" s="25">
        <v>28.95</v>
      </c>
      <c r="N530" s="25">
        <v>30.2</v>
      </c>
      <c r="O530" s="25">
        <v>27.24</v>
      </c>
      <c r="P530" s="25">
        <v>0.0</v>
      </c>
      <c r="Q530" s="26">
        <v>-0.0459</v>
      </c>
    </row>
    <row r="531">
      <c r="B531" s="23">
        <v>44006.0</v>
      </c>
      <c r="C531" s="31">
        <v>3050.33</v>
      </c>
      <c r="D531" s="28">
        <v>3114.4</v>
      </c>
      <c r="E531" s="28">
        <v>3115.01</v>
      </c>
      <c r="F531" s="28">
        <v>3032.13</v>
      </c>
      <c r="G531" s="25">
        <v>0.0</v>
      </c>
      <c r="H531" s="26">
        <v>-0.0259</v>
      </c>
      <c r="K531" s="32">
        <v>44019.0</v>
      </c>
      <c r="L531" s="30">
        <v>29.43</v>
      </c>
      <c r="M531" s="25">
        <v>28.77</v>
      </c>
      <c r="N531" s="25">
        <v>29.63</v>
      </c>
      <c r="O531" s="25">
        <v>27.25</v>
      </c>
      <c r="P531" s="25">
        <v>0.0</v>
      </c>
      <c r="Q531" s="29">
        <v>0.0533</v>
      </c>
    </row>
    <row r="532">
      <c r="B532" s="23">
        <v>44005.0</v>
      </c>
      <c r="C532" s="27">
        <v>3131.29</v>
      </c>
      <c r="D532" s="28">
        <v>3138.7</v>
      </c>
      <c r="E532" s="28">
        <v>3154.9</v>
      </c>
      <c r="F532" s="28">
        <v>3127.12</v>
      </c>
      <c r="G532" s="25">
        <v>0.0</v>
      </c>
      <c r="H532" s="29">
        <v>0.0043</v>
      </c>
      <c r="K532" s="32">
        <v>44018.0</v>
      </c>
      <c r="L532" s="30">
        <v>27.94</v>
      </c>
      <c r="M532" s="25">
        <v>27.76</v>
      </c>
      <c r="N532" s="25">
        <v>28.33</v>
      </c>
      <c r="O532" s="25">
        <v>24.92</v>
      </c>
      <c r="P532" s="25">
        <v>0.0</v>
      </c>
      <c r="Q532" s="29">
        <v>0.0094</v>
      </c>
    </row>
    <row r="533">
      <c r="B533" s="23">
        <v>44004.0</v>
      </c>
      <c r="C533" s="27">
        <v>3117.86</v>
      </c>
      <c r="D533" s="28">
        <v>3094.42</v>
      </c>
      <c r="E533" s="28">
        <v>3120.92</v>
      </c>
      <c r="F533" s="28">
        <v>3079.39</v>
      </c>
      <c r="G533" s="25">
        <v>0.0</v>
      </c>
      <c r="H533" s="29">
        <v>0.0065</v>
      </c>
      <c r="K533" s="32">
        <v>44015.0</v>
      </c>
      <c r="L533" s="24">
        <v>27.68</v>
      </c>
      <c r="M533" s="25">
        <v>27.68</v>
      </c>
      <c r="N533" s="25">
        <v>27.68</v>
      </c>
      <c r="O533" s="25">
        <v>27.68</v>
      </c>
      <c r="P533" s="25">
        <v>0.0</v>
      </c>
      <c r="Q533" s="26">
        <v>0.0</v>
      </c>
    </row>
    <row r="534">
      <c r="B534" s="23">
        <v>44001.0</v>
      </c>
      <c r="C534" s="31">
        <v>3097.74</v>
      </c>
      <c r="D534" s="28">
        <v>3140.29</v>
      </c>
      <c r="E534" s="28">
        <v>3155.53</v>
      </c>
      <c r="F534" s="28">
        <v>3083.11</v>
      </c>
      <c r="G534" s="25">
        <v>0.0</v>
      </c>
      <c r="H534" s="26">
        <v>-0.0056</v>
      </c>
      <c r="K534" s="32">
        <v>44014.0</v>
      </c>
      <c r="L534" s="24">
        <v>27.68</v>
      </c>
      <c r="M534" s="25">
        <v>28.33</v>
      </c>
      <c r="N534" s="25">
        <v>28.44</v>
      </c>
      <c r="O534" s="25">
        <v>25.9</v>
      </c>
      <c r="P534" s="25">
        <v>0.0</v>
      </c>
      <c r="Q534" s="26">
        <v>-0.0328</v>
      </c>
    </row>
    <row r="535">
      <c r="B535" s="23">
        <v>44000.0</v>
      </c>
      <c r="C535" s="27">
        <v>3115.34</v>
      </c>
      <c r="D535" s="28">
        <v>3101.64</v>
      </c>
      <c r="E535" s="28">
        <v>3120.0</v>
      </c>
      <c r="F535" s="28">
        <v>3093.51</v>
      </c>
      <c r="G535" s="25">
        <v>0.0</v>
      </c>
      <c r="H535" s="29">
        <v>6.0E-4</v>
      </c>
      <c r="K535" s="32">
        <v>44013.0</v>
      </c>
      <c r="L535" s="24">
        <v>28.62</v>
      </c>
      <c r="M535" s="25">
        <v>30.96</v>
      </c>
      <c r="N535" s="25">
        <v>31.76</v>
      </c>
      <c r="O535" s="25">
        <v>28.2</v>
      </c>
      <c r="P535" s="25">
        <v>0.0</v>
      </c>
      <c r="Q535" s="26">
        <v>-0.0595</v>
      </c>
    </row>
    <row r="536">
      <c r="B536" s="23">
        <v>43999.0</v>
      </c>
      <c r="C536" s="31">
        <v>3113.49</v>
      </c>
      <c r="D536" s="28">
        <v>3136.13</v>
      </c>
      <c r="E536" s="28">
        <v>3141.16</v>
      </c>
      <c r="F536" s="28">
        <v>3108.03</v>
      </c>
      <c r="G536" s="25">
        <v>0.0</v>
      </c>
      <c r="H536" s="26">
        <v>-0.0036</v>
      </c>
      <c r="K536" s="23">
        <v>44012.0</v>
      </c>
      <c r="L536" s="24">
        <v>30.43</v>
      </c>
      <c r="M536" s="25">
        <v>32.54</v>
      </c>
      <c r="N536" s="25">
        <v>32.94</v>
      </c>
      <c r="O536" s="25">
        <v>29.56</v>
      </c>
      <c r="P536" s="25">
        <v>0.0</v>
      </c>
      <c r="Q536" s="26">
        <v>-0.0425</v>
      </c>
    </row>
    <row r="537">
      <c r="B537" s="23">
        <v>43998.0</v>
      </c>
      <c r="C537" s="27">
        <v>3124.74</v>
      </c>
      <c r="D537" s="28">
        <v>3131.0</v>
      </c>
      <c r="E537" s="28">
        <v>3153.45</v>
      </c>
      <c r="F537" s="28">
        <v>3076.06</v>
      </c>
      <c r="G537" s="25">
        <v>0.0</v>
      </c>
      <c r="H537" s="29">
        <v>0.019</v>
      </c>
      <c r="K537" s="23">
        <v>44011.0</v>
      </c>
      <c r="L537" s="24">
        <v>31.78</v>
      </c>
      <c r="M537" s="25">
        <v>35.05</v>
      </c>
      <c r="N537" s="25">
        <v>36.31</v>
      </c>
      <c r="O537" s="25">
        <v>31.78</v>
      </c>
      <c r="P537" s="25">
        <v>0.0</v>
      </c>
      <c r="Q537" s="26">
        <v>-0.0849</v>
      </c>
    </row>
    <row r="538">
      <c r="B538" s="23">
        <v>43997.0</v>
      </c>
      <c r="C538" s="27">
        <v>3066.59</v>
      </c>
      <c r="D538" s="28">
        <v>2993.76</v>
      </c>
      <c r="E538" s="28">
        <v>3079.76</v>
      </c>
      <c r="F538" s="28">
        <v>2965.66</v>
      </c>
      <c r="G538" s="25">
        <v>0.0</v>
      </c>
      <c r="H538" s="29">
        <v>0.0083</v>
      </c>
      <c r="K538" s="23">
        <v>44008.0</v>
      </c>
      <c r="L538" s="30">
        <v>34.73</v>
      </c>
      <c r="M538" s="25">
        <v>33.01</v>
      </c>
      <c r="N538" s="25">
        <v>36.25</v>
      </c>
      <c r="O538" s="25">
        <v>31.04</v>
      </c>
      <c r="P538" s="25">
        <v>0.0</v>
      </c>
      <c r="Q538" s="29">
        <v>0.0779</v>
      </c>
    </row>
    <row r="539">
      <c r="B539" s="23">
        <v>43994.0</v>
      </c>
      <c r="C539" s="27">
        <v>3041.31</v>
      </c>
      <c r="D539" s="28">
        <v>3071.04</v>
      </c>
      <c r="E539" s="28">
        <v>3088.42</v>
      </c>
      <c r="F539" s="28">
        <v>2984.47</v>
      </c>
      <c r="G539" s="25">
        <v>0.0</v>
      </c>
      <c r="H539" s="29">
        <v>0.0131</v>
      </c>
      <c r="K539" s="23">
        <v>44007.0</v>
      </c>
      <c r="L539" s="24">
        <v>32.22</v>
      </c>
      <c r="M539" s="25">
        <v>36.59</v>
      </c>
      <c r="N539" s="25">
        <v>36.93</v>
      </c>
      <c r="O539" s="25">
        <v>31.59</v>
      </c>
      <c r="P539" s="25">
        <v>0.0</v>
      </c>
      <c r="Q539" s="26">
        <v>-0.0479</v>
      </c>
    </row>
    <row r="540">
      <c r="B540" s="23">
        <v>43993.0</v>
      </c>
      <c r="C540" s="31">
        <v>3002.1</v>
      </c>
      <c r="D540" s="28">
        <v>3123.53</v>
      </c>
      <c r="E540" s="28">
        <v>3123.53</v>
      </c>
      <c r="F540" s="28">
        <v>2999.49</v>
      </c>
      <c r="G540" s="25">
        <v>0.0</v>
      </c>
      <c r="H540" s="26">
        <v>-0.0589</v>
      </c>
      <c r="K540" s="23">
        <v>44006.0</v>
      </c>
      <c r="L540" s="30">
        <v>33.84</v>
      </c>
      <c r="M540" s="25">
        <v>31.05</v>
      </c>
      <c r="N540" s="25">
        <v>37.12</v>
      </c>
      <c r="O540" s="25">
        <v>30.95</v>
      </c>
      <c r="P540" s="25">
        <v>0.0</v>
      </c>
      <c r="Q540" s="29">
        <v>0.0787</v>
      </c>
    </row>
    <row r="541">
      <c r="B541" s="23">
        <v>43992.0</v>
      </c>
      <c r="C541" s="31">
        <v>3190.14</v>
      </c>
      <c r="D541" s="28">
        <v>3213.42</v>
      </c>
      <c r="E541" s="28">
        <v>3223.27</v>
      </c>
      <c r="F541" s="28">
        <v>3181.49</v>
      </c>
      <c r="G541" s="25">
        <v>0.0</v>
      </c>
      <c r="H541" s="26">
        <v>-0.0053</v>
      </c>
      <c r="K541" s="23">
        <v>44005.0</v>
      </c>
      <c r="L541" s="24">
        <v>31.37</v>
      </c>
      <c r="M541" s="25">
        <v>31.71</v>
      </c>
      <c r="N541" s="25">
        <v>31.71</v>
      </c>
      <c r="O541" s="25">
        <v>29.26</v>
      </c>
      <c r="P541" s="25">
        <v>0.0</v>
      </c>
      <c r="Q541" s="26">
        <v>-0.0126</v>
      </c>
    </row>
    <row r="542">
      <c r="B542" s="32">
        <v>43991.0</v>
      </c>
      <c r="C542" s="31">
        <v>3207.18</v>
      </c>
      <c r="D542" s="28">
        <v>3213.32</v>
      </c>
      <c r="E542" s="28">
        <v>3222.71</v>
      </c>
      <c r="F542" s="28">
        <v>3193.11</v>
      </c>
      <c r="G542" s="25">
        <v>0.0</v>
      </c>
      <c r="H542" s="26">
        <v>-0.0078</v>
      </c>
      <c r="K542" s="23">
        <v>44004.0</v>
      </c>
      <c r="L542" s="24">
        <v>31.77</v>
      </c>
      <c r="M542" s="25">
        <v>35.22</v>
      </c>
      <c r="N542" s="25">
        <v>35.39</v>
      </c>
      <c r="O542" s="25">
        <v>31.64</v>
      </c>
      <c r="P542" s="25">
        <v>0.0</v>
      </c>
      <c r="Q542" s="26">
        <v>-0.0954</v>
      </c>
    </row>
    <row r="543">
      <c r="B543" s="32">
        <v>43990.0</v>
      </c>
      <c r="C543" s="27">
        <v>3232.39</v>
      </c>
      <c r="D543" s="28">
        <v>3199.92</v>
      </c>
      <c r="E543" s="28">
        <v>3233.13</v>
      </c>
      <c r="F543" s="28">
        <v>3196.0</v>
      </c>
      <c r="G543" s="25">
        <v>0.0</v>
      </c>
      <c r="H543" s="29">
        <v>0.012</v>
      </c>
      <c r="K543" s="23">
        <v>44001.0</v>
      </c>
      <c r="L543" s="30">
        <v>35.12</v>
      </c>
      <c r="M543" s="25">
        <v>32.07</v>
      </c>
      <c r="N543" s="25">
        <v>35.12</v>
      </c>
      <c r="O543" s="25">
        <v>30.4</v>
      </c>
      <c r="P543" s="25">
        <v>0.0</v>
      </c>
      <c r="Q543" s="29">
        <v>0.0662</v>
      </c>
    </row>
    <row r="544">
      <c r="B544" s="32">
        <v>43987.0</v>
      </c>
      <c r="C544" s="27">
        <v>3193.93</v>
      </c>
      <c r="D544" s="28">
        <v>3163.84</v>
      </c>
      <c r="E544" s="28">
        <v>3211.72</v>
      </c>
      <c r="F544" s="28">
        <v>3163.84</v>
      </c>
      <c r="G544" s="25">
        <v>0.0</v>
      </c>
      <c r="H544" s="29">
        <v>0.0262</v>
      </c>
      <c r="K544" s="23">
        <v>44000.0</v>
      </c>
      <c r="L544" s="24">
        <v>32.94</v>
      </c>
      <c r="M544" s="25">
        <v>33.83</v>
      </c>
      <c r="N544" s="25">
        <v>36.25</v>
      </c>
      <c r="O544" s="25">
        <v>32.24</v>
      </c>
      <c r="P544" s="25">
        <v>0.0</v>
      </c>
      <c r="Q544" s="26">
        <v>-0.0158</v>
      </c>
    </row>
    <row r="545">
      <c r="B545" s="32">
        <v>43986.0</v>
      </c>
      <c r="C545" s="31">
        <v>3112.35</v>
      </c>
      <c r="D545" s="28">
        <v>3111.56</v>
      </c>
      <c r="E545" s="28">
        <v>3128.91</v>
      </c>
      <c r="F545" s="28">
        <v>3090.41</v>
      </c>
      <c r="G545" s="25">
        <v>0.0</v>
      </c>
      <c r="H545" s="26">
        <v>-0.0034</v>
      </c>
      <c r="K545" s="23">
        <v>43999.0</v>
      </c>
      <c r="L545" s="24">
        <v>33.47</v>
      </c>
      <c r="M545" s="25">
        <v>33.28</v>
      </c>
      <c r="N545" s="25">
        <v>35.17</v>
      </c>
      <c r="O545" s="25">
        <v>32.25</v>
      </c>
      <c r="P545" s="25">
        <v>0.0</v>
      </c>
      <c r="Q545" s="26">
        <v>-0.0059</v>
      </c>
    </row>
    <row r="546">
      <c r="B546" s="32">
        <v>43985.0</v>
      </c>
      <c r="C546" s="27">
        <v>3122.87</v>
      </c>
      <c r="D546" s="28">
        <v>3098.9</v>
      </c>
      <c r="E546" s="28">
        <v>3130.94</v>
      </c>
      <c r="F546" s="28">
        <v>3098.9</v>
      </c>
      <c r="G546" s="25">
        <v>0.0</v>
      </c>
      <c r="H546" s="29">
        <v>0.0136</v>
      </c>
      <c r="K546" s="23">
        <v>43998.0</v>
      </c>
      <c r="L546" s="24">
        <v>33.67</v>
      </c>
      <c r="M546" s="25">
        <v>34.28</v>
      </c>
      <c r="N546" s="25">
        <v>37.45</v>
      </c>
      <c r="O546" s="25">
        <v>31.73</v>
      </c>
      <c r="P546" s="25">
        <v>0.0</v>
      </c>
      <c r="Q546" s="26">
        <v>-0.0212</v>
      </c>
    </row>
    <row r="547">
      <c r="B547" s="32">
        <v>43984.0</v>
      </c>
      <c r="C547" s="27">
        <v>3080.82</v>
      </c>
      <c r="D547" s="28">
        <v>3064.78</v>
      </c>
      <c r="E547" s="28">
        <v>3081.07</v>
      </c>
      <c r="F547" s="28">
        <v>3051.64</v>
      </c>
      <c r="G547" s="25">
        <v>0.0</v>
      </c>
      <c r="H547" s="29">
        <v>0.0082</v>
      </c>
      <c r="K547" s="23">
        <v>43997.0</v>
      </c>
      <c r="L547" s="24">
        <v>34.4</v>
      </c>
      <c r="M547" s="25">
        <v>44.09</v>
      </c>
      <c r="N547" s="25">
        <v>44.44</v>
      </c>
      <c r="O547" s="25">
        <v>34.28</v>
      </c>
      <c r="P547" s="25">
        <v>0.0</v>
      </c>
      <c r="Q547" s="26">
        <v>-0.0468</v>
      </c>
    </row>
    <row r="548">
      <c r="B548" s="32">
        <v>43983.0</v>
      </c>
      <c r="C548" s="27">
        <v>3055.73</v>
      </c>
      <c r="D548" s="28">
        <v>3038.78</v>
      </c>
      <c r="E548" s="28">
        <v>3062.18</v>
      </c>
      <c r="F548" s="28">
        <v>3031.54</v>
      </c>
      <c r="G548" s="25">
        <v>0.0</v>
      </c>
      <c r="H548" s="29">
        <v>0.0038</v>
      </c>
      <c r="K548" s="23">
        <v>43994.0</v>
      </c>
      <c r="L548" s="24">
        <v>36.09</v>
      </c>
      <c r="M548" s="25">
        <v>37.68</v>
      </c>
      <c r="N548" s="25">
        <v>44.16</v>
      </c>
      <c r="O548" s="25">
        <v>34.97</v>
      </c>
      <c r="P548" s="25">
        <v>0.0</v>
      </c>
      <c r="Q548" s="26">
        <v>-0.1152</v>
      </c>
    </row>
    <row r="549">
      <c r="B549" s="33">
        <v>43980.0</v>
      </c>
      <c r="C549" s="27">
        <v>3044.31</v>
      </c>
      <c r="D549" s="28">
        <v>3025.17</v>
      </c>
      <c r="E549" s="28">
        <v>3049.17</v>
      </c>
      <c r="F549" s="28">
        <v>2998.61</v>
      </c>
      <c r="G549" s="25">
        <v>0.0</v>
      </c>
      <c r="H549" s="29">
        <v>0.0048</v>
      </c>
      <c r="K549" s="23">
        <v>43993.0</v>
      </c>
      <c r="L549" s="30">
        <v>40.79</v>
      </c>
      <c r="M549" s="25">
        <v>30.45</v>
      </c>
      <c r="N549" s="25">
        <v>42.58</v>
      </c>
      <c r="O549" s="25">
        <v>29.49</v>
      </c>
      <c r="P549" s="25">
        <v>0.0</v>
      </c>
      <c r="Q549" s="29">
        <v>0.4795</v>
      </c>
    </row>
    <row r="550">
      <c r="B550" s="33">
        <v>43979.0</v>
      </c>
      <c r="C550" s="31">
        <v>3029.73</v>
      </c>
      <c r="D550" s="28">
        <v>3046.61</v>
      </c>
      <c r="E550" s="28">
        <v>3068.67</v>
      </c>
      <c r="F550" s="28">
        <v>3023.4</v>
      </c>
      <c r="G550" s="25">
        <v>0.0</v>
      </c>
      <c r="H550" s="26">
        <v>-0.0021</v>
      </c>
      <c r="K550" s="23">
        <v>43992.0</v>
      </c>
      <c r="L550" s="24">
        <v>27.57</v>
      </c>
      <c r="M550" s="25">
        <v>26.73</v>
      </c>
      <c r="N550" s="25">
        <v>29.01</v>
      </c>
      <c r="O550" s="25">
        <v>26.06</v>
      </c>
      <c r="P550" s="25">
        <v>0.0</v>
      </c>
      <c r="Q550" s="26">
        <v>0.0</v>
      </c>
    </row>
    <row r="551">
      <c r="B551" s="33">
        <v>43978.0</v>
      </c>
      <c r="C551" s="27">
        <v>3036.13</v>
      </c>
      <c r="D551" s="28">
        <v>3015.65</v>
      </c>
      <c r="E551" s="28">
        <v>3036.25</v>
      </c>
      <c r="F551" s="28">
        <v>2969.75</v>
      </c>
      <c r="G551" s="25">
        <v>0.0</v>
      </c>
      <c r="H551" s="29">
        <v>0.0148</v>
      </c>
      <c r="K551" s="32">
        <v>43991.0</v>
      </c>
      <c r="L551" s="30">
        <v>27.57</v>
      </c>
      <c r="M551" s="25">
        <v>25.93</v>
      </c>
      <c r="N551" s="25">
        <v>27.7</v>
      </c>
      <c r="O551" s="25">
        <v>25.71</v>
      </c>
      <c r="P551" s="25">
        <v>0.0</v>
      </c>
      <c r="Q551" s="29">
        <v>0.0682</v>
      </c>
    </row>
    <row r="552">
      <c r="B552" s="33">
        <v>43977.0</v>
      </c>
      <c r="C552" s="27">
        <v>2991.77</v>
      </c>
      <c r="D552" s="28">
        <v>3004.08</v>
      </c>
      <c r="E552" s="28">
        <v>3021.72</v>
      </c>
      <c r="F552" s="28">
        <v>2988.17</v>
      </c>
      <c r="G552" s="25">
        <v>0.0</v>
      </c>
      <c r="H552" s="29">
        <v>0.0123</v>
      </c>
      <c r="K552" s="32">
        <v>43990.0</v>
      </c>
      <c r="L552" s="30">
        <v>25.81</v>
      </c>
      <c r="M552" s="25">
        <v>25.56</v>
      </c>
      <c r="N552" s="25">
        <v>25.98</v>
      </c>
      <c r="O552" s="25">
        <v>24.65</v>
      </c>
      <c r="P552" s="25">
        <v>0.0</v>
      </c>
      <c r="Q552" s="29">
        <v>0.0526</v>
      </c>
    </row>
    <row r="553">
      <c r="B553" s="33">
        <v>43973.0</v>
      </c>
      <c r="C553" s="27">
        <v>2955.45</v>
      </c>
      <c r="D553" s="28">
        <v>2948.05</v>
      </c>
      <c r="E553" s="28">
        <v>2956.76</v>
      </c>
      <c r="F553" s="28">
        <v>2933.59</v>
      </c>
      <c r="G553" s="25">
        <v>0.0</v>
      </c>
      <c r="H553" s="29">
        <v>0.0024</v>
      </c>
      <c r="K553" s="32">
        <v>43987.0</v>
      </c>
      <c r="L553" s="24">
        <v>24.52</v>
      </c>
      <c r="M553" s="25">
        <v>24.79</v>
      </c>
      <c r="N553" s="25">
        <v>25.09</v>
      </c>
      <c r="O553" s="25">
        <v>23.54</v>
      </c>
      <c r="P553" s="25">
        <v>0.0</v>
      </c>
      <c r="Q553" s="26">
        <v>-0.05</v>
      </c>
    </row>
    <row r="554">
      <c r="B554" s="33">
        <v>43972.0</v>
      </c>
      <c r="C554" s="31">
        <v>2948.51</v>
      </c>
      <c r="D554" s="28">
        <v>2969.95</v>
      </c>
      <c r="E554" s="28">
        <v>2978.5</v>
      </c>
      <c r="F554" s="28">
        <v>2938.57</v>
      </c>
      <c r="G554" s="25">
        <v>0.0</v>
      </c>
      <c r="H554" s="26">
        <v>-0.0078</v>
      </c>
      <c r="K554" s="32">
        <v>43986.0</v>
      </c>
      <c r="L554" s="30">
        <v>25.81</v>
      </c>
      <c r="M554" s="25">
        <v>26.23</v>
      </c>
      <c r="N554" s="25">
        <v>26.43</v>
      </c>
      <c r="O554" s="25">
        <v>24.38</v>
      </c>
      <c r="P554" s="25">
        <v>0.0</v>
      </c>
      <c r="Q554" s="29">
        <v>0.0058</v>
      </c>
    </row>
    <row r="555">
      <c r="B555" s="33">
        <v>43971.0</v>
      </c>
      <c r="C555" s="27">
        <v>2971.61</v>
      </c>
      <c r="D555" s="28">
        <v>2953.63</v>
      </c>
      <c r="E555" s="28">
        <v>2980.29</v>
      </c>
      <c r="F555" s="28">
        <v>2953.63</v>
      </c>
      <c r="G555" s="25">
        <v>0.0</v>
      </c>
      <c r="H555" s="29">
        <v>0.0167</v>
      </c>
      <c r="K555" s="32">
        <v>43985.0</v>
      </c>
      <c r="L555" s="24">
        <v>25.66</v>
      </c>
      <c r="M555" s="25">
        <v>26.75</v>
      </c>
      <c r="N555" s="25">
        <v>26.98</v>
      </c>
      <c r="O555" s="25">
        <v>25.04</v>
      </c>
      <c r="P555" s="25">
        <v>0.0</v>
      </c>
      <c r="Q555" s="26">
        <v>-0.044</v>
      </c>
    </row>
    <row r="556">
      <c r="B556" s="33">
        <v>43970.0</v>
      </c>
      <c r="C556" s="31">
        <v>2922.94</v>
      </c>
      <c r="D556" s="28">
        <v>2948.59</v>
      </c>
      <c r="E556" s="28">
        <v>2964.21</v>
      </c>
      <c r="F556" s="28">
        <v>2922.35</v>
      </c>
      <c r="G556" s="25">
        <v>0.0</v>
      </c>
      <c r="H556" s="26">
        <v>-0.0105</v>
      </c>
      <c r="K556" s="32">
        <v>43984.0</v>
      </c>
      <c r="L556" s="24">
        <v>26.84</v>
      </c>
      <c r="M556" s="25">
        <v>28.4</v>
      </c>
      <c r="N556" s="25">
        <v>28.52</v>
      </c>
      <c r="O556" s="25">
        <v>26.66</v>
      </c>
      <c r="P556" s="25">
        <v>0.0</v>
      </c>
      <c r="Q556" s="26">
        <v>-0.0492</v>
      </c>
    </row>
    <row r="557">
      <c r="B557" s="33">
        <v>43969.0</v>
      </c>
      <c r="C557" s="27">
        <v>2953.91</v>
      </c>
      <c r="D557" s="28">
        <v>2913.86</v>
      </c>
      <c r="E557" s="28">
        <v>2968.09</v>
      </c>
      <c r="F557" s="28">
        <v>2913.86</v>
      </c>
      <c r="G557" s="25">
        <v>0.0</v>
      </c>
      <c r="H557" s="29">
        <v>0.0315</v>
      </c>
      <c r="K557" s="32">
        <v>43983.0</v>
      </c>
      <c r="L557" s="30">
        <v>28.23</v>
      </c>
      <c r="M557" s="25">
        <v>28.94</v>
      </c>
      <c r="N557" s="25">
        <v>30.6</v>
      </c>
      <c r="O557" s="25">
        <v>28.11</v>
      </c>
      <c r="P557" s="25">
        <v>0.0</v>
      </c>
      <c r="Q557" s="29">
        <v>0.0262</v>
      </c>
    </row>
    <row r="558">
      <c r="B558" s="33">
        <v>43966.0</v>
      </c>
      <c r="C558" s="27">
        <v>2863.7</v>
      </c>
      <c r="D558" s="28">
        <v>2829.95</v>
      </c>
      <c r="E558" s="28">
        <v>2865.01</v>
      </c>
      <c r="F558" s="28">
        <v>2816.78</v>
      </c>
      <c r="G558" s="25">
        <v>0.0</v>
      </c>
      <c r="H558" s="29">
        <v>0.0039</v>
      </c>
      <c r="K558" s="33">
        <v>43980.0</v>
      </c>
      <c r="L558" s="24">
        <v>27.51</v>
      </c>
      <c r="M558" s="25">
        <v>29.3</v>
      </c>
      <c r="N558" s="25">
        <v>30.16</v>
      </c>
      <c r="O558" s="25">
        <v>27.29</v>
      </c>
      <c r="P558" s="25">
        <v>0.0</v>
      </c>
      <c r="Q558" s="26">
        <v>-0.0378</v>
      </c>
    </row>
    <row r="559">
      <c r="B559" s="33">
        <v>43965.0</v>
      </c>
      <c r="C559" s="27">
        <v>2852.5</v>
      </c>
      <c r="D559" s="28">
        <v>2794.54</v>
      </c>
      <c r="E559" s="28">
        <v>2852.8</v>
      </c>
      <c r="F559" s="28">
        <v>2766.64</v>
      </c>
      <c r="G559" s="25">
        <v>0.0</v>
      </c>
      <c r="H559" s="29">
        <v>0.0115</v>
      </c>
      <c r="K559" s="33">
        <v>43979.0</v>
      </c>
      <c r="L559" s="30">
        <v>28.59</v>
      </c>
      <c r="M559" s="25">
        <v>27.82</v>
      </c>
      <c r="N559" s="25">
        <v>29.89</v>
      </c>
      <c r="O559" s="25">
        <v>27.43</v>
      </c>
      <c r="P559" s="25">
        <v>0.0</v>
      </c>
      <c r="Q559" s="29">
        <v>0.0351</v>
      </c>
    </row>
    <row r="560">
      <c r="B560" s="33">
        <v>43964.0</v>
      </c>
      <c r="C560" s="31">
        <v>2820.0</v>
      </c>
      <c r="D560" s="28">
        <v>2865.86</v>
      </c>
      <c r="E560" s="28">
        <v>2874.14</v>
      </c>
      <c r="F560" s="28">
        <v>2793.15</v>
      </c>
      <c r="G560" s="25">
        <v>0.0</v>
      </c>
      <c r="H560" s="26">
        <v>-0.0175</v>
      </c>
      <c r="K560" s="33">
        <v>43978.0</v>
      </c>
      <c r="L560" s="24">
        <v>27.62</v>
      </c>
      <c r="M560" s="25">
        <v>27.62</v>
      </c>
      <c r="N560" s="25">
        <v>30.53</v>
      </c>
      <c r="O560" s="25">
        <v>25.92</v>
      </c>
      <c r="P560" s="25">
        <v>0.0</v>
      </c>
      <c r="Q560" s="26">
        <v>-0.0139</v>
      </c>
    </row>
    <row r="561">
      <c r="B561" s="33">
        <v>43963.0</v>
      </c>
      <c r="C561" s="31">
        <v>2870.12</v>
      </c>
      <c r="D561" s="28">
        <v>2939.5</v>
      </c>
      <c r="E561" s="28">
        <v>2945.82</v>
      </c>
      <c r="F561" s="28">
        <v>2869.59</v>
      </c>
      <c r="G561" s="25">
        <v>0.0</v>
      </c>
      <c r="H561" s="26">
        <v>-0.0205</v>
      </c>
      <c r="K561" s="33">
        <v>43977.0</v>
      </c>
      <c r="L561" s="24">
        <v>28.01</v>
      </c>
      <c r="M561" s="25">
        <v>27.72</v>
      </c>
      <c r="N561" s="25">
        <v>28.58</v>
      </c>
      <c r="O561" s="25">
        <v>27.18</v>
      </c>
      <c r="P561" s="25">
        <v>0.0</v>
      </c>
      <c r="Q561" s="26">
        <v>-0.0053</v>
      </c>
    </row>
    <row r="562">
      <c r="B562" s="33">
        <v>43962.0</v>
      </c>
      <c r="C562" s="27">
        <v>2930.32</v>
      </c>
      <c r="D562" s="28">
        <v>2915.46</v>
      </c>
      <c r="E562" s="28">
        <v>2944.25</v>
      </c>
      <c r="F562" s="28">
        <v>2903.44</v>
      </c>
      <c r="G562" s="25">
        <v>0.0</v>
      </c>
      <c r="H562" s="29">
        <v>2.0E-4</v>
      </c>
      <c r="K562" s="33">
        <v>43973.0</v>
      </c>
      <c r="L562" s="24">
        <v>28.16</v>
      </c>
      <c r="M562" s="25">
        <v>31.36</v>
      </c>
      <c r="N562" s="25">
        <v>31.55</v>
      </c>
      <c r="O562" s="25">
        <v>28.03</v>
      </c>
      <c r="P562" s="25">
        <v>0.0</v>
      </c>
      <c r="Q562" s="26">
        <v>-0.0464</v>
      </c>
    </row>
    <row r="563">
      <c r="B563" s="34">
        <v>43959.0</v>
      </c>
      <c r="C563" s="27">
        <v>2929.8</v>
      </c>
      <c r="D563" s="28">
        <v>2908.83</v>
      </c>
      <c r="E563" s="28">
        <v>2932.16</v>
      </c>
      <c r="F563" s="28">
        <v>2902.88</v>
      </c>
      <c r="G563" s="25">
        <v>0.0</v>
      </c>
      <c r="H563" s="29">
        <v>0.0169</v>
      </c>
      <c r="K563" s="33">
        <v>43972.0</v>
      </c>
      <c r="L563" s="30">
        <v>29.53</v>
      </c>
      <c r="M563" s="25">
        <v>28.97</v>
      </c>
      <c r="N563" s="25">
        <v>30.2</v>
      </c>
      <c r="O563" s="25">
        <v>27.67</v>
      </c>
      <c r="P563" s="25">
        <v>0.0</v>
      </c>
      <c r="Q563" s="29">
        <v>0.055</v>
      </c>
    </row>
    <row r="564">
      <c r="B564" s="34">
        <v>43958.0</v>
      </c>
      <c r="C564" s="27">
        <v>2881.19</v>
      </c>
      <c r="D564" s="28">
        <v>2878.26</v>
      </c>
      <c r="E564" s="28">
        <v>2901.92</v>
      </c>
      <c r="F564" s="28">
        <v>2876.48</v>
      </c>
      <c r="G564" s="25">
        <v>0.0</v>
      </c>
      <c r="H564" s="29">
        <v>0.0115</v>
      </c>
      <c r="K564" s="33">
        <v>43971.0</v>
      </c>
      <c r="L564" s="24">
        <v>27.99</v>
      </c>
      <c r="M564" s="25">
        <v>29.52</v>
      </c>
      <c r="N564" s="25">
        <v>29.83</v>
      </c>
      <c r="O564" s="25">
        <v>27.83</v>
      </c>
      <c r="P564" s="25">
        <v>0.0</v>
      </c>
      <c r="Q564" s="26">
        <v>-0.0832</v>
      </c>
    </row>
    <row r="565">
      <c r="B565" s="34">
        <v>43957.0</v>
      </c>
      <c r="C565" s="31">
        <v>2848.42</v>
      </c>
      <c r="D565" s="28">
        <v>2883.14</v>
      </c>
      <c r="E565" s="28">
        <v>2891.11</v>
      </c>
      <c r="F565" s="28">
        <v>2847.65</v>
      </c>
      <c r="G565" s="25">
        <v>0.0</v>
      </c>
      <c r="H565" s="26">
        <v>-0.007</v>
      </c>
      <c r="K565" s="33">
        <v>43970.0</v>
      </c>
      <c r="L565" s="30">
        <v>30.53</v>
      </c>
      <c r="M565" s="25">
        <v>28.73</v>
      </c>
      <c r="N565" s="25">
        <v>30.74</v>
      </c>
      <c r="O565" s="25">
        <v>28.37</v>
      </c>
      <c r="P565" s="25">
        <v>0.0</v>
      </c>
      <c r="Q565" s="29">
        <v>0.042</v>
      </c>
    </row>
    <row r="566">
      <c r="B566" s="34">
        <v>43956.0</v>
      </c>
      <c r="C566" s="27">
        <v>2868.44</v>
      </c>
      <c r="D566" s="28">
        <v>2868.88</v>
      </c>
      <c r="E566" s="28">
        <v>2898.23</v>
      </c>
      <c r="F566" s="28">
        <v>2863.55</v>
      </c>
      <c r="G566" s="25">
        <v>0.0</v>
      </c>
      <c r="H566" s="29">
        <v>0.009</v>
      </c>
      <c r="K566" s="33">
        <v>43969.0</v>
      </c>
      <c r="L566" s="24">
        <v>29.3</v>
      </c>
      <c r="M566" s="25">
        <v>30.71</v>
      </c>
      <c r="N566" s="25">
        <v>31.08</v>
      </c>
      <c r="O566" s="25">
        <v>28.35</v>
      </c>
      <c r="P566" s="25">
        <v>0.0</v>
      </c>
      <c r="Q566" s="26">
        <v>-0.0812</v>
      </c>
    </row>
    <row r="567">
      <c r="B567" s="34">
        <v>43955.0</v>
      </c>
      <c r="C567" s="27">
        <v>2842.74</v>
      </c>
      <c r="D567" s="28">
        <v>2815.01</v>
      </c>
      <c r="E567" s="28">
        <v>2844.24</v>
      </c>
      <c r="F567" s="28">
        <v>2797.85</v>
      </c>
      <c r="G567" s="25">
        <v>0.0</v>
      </c>
      <c r="H567" s="29">
        <v>0.0042</v>
      </c>
      <c r="K567" s="33">
        <v>43966.0</v>
      </c>
      <c r="L567" s="24">
        <v>31.89</v>
      </c>
      <c r="M567" s="25">
        <v>32.5</v>
      </c>
      <c r="N567" s="25">
        <v>35.13</v>
      </c>
      <c r="O567" s="25">
        <v>31.04</v>
      </c>
      <c r="P567" s="25">
        <v>0.0</v>
      </c>
      <c r="Q567" s="26">
        <v>-0.0221</v>
      </c>
    </row>
    <row r="568">
      <c r="B568" s="34">
        <v>43952.0</v>
      </c>
      <c r="C568" s="31">
        <v>2830.71</v>
      </c>
      <c r="D568" s="28">
        <v>2869.09</v>
      </c>
      <c r="E568" s="28">
        <v>2869.09</v>
      </c>
      <c r="F568" s="28">
        <v>2821.61</v>
      </c>
      <c r="G568" s="25">
        <v>0.0</v>
      </c>
      <c r="H568" s="26">
        <v>-0.0281</v>
      </c>
      <c r="K568" s="33">
        <v>43965.0</v>
      </c>
      <c r="L568" s="24">
        <v>32.61</v>
      </c>
      <c r="M568" s="25">
        <v>35.16</v>
      </c>
      <c r="N568" s="25">
        <v>39.28</v>
      </c>
      <c r="O568" s="25">
        <v>32.33</v>
      </c>
      <c r="P568" s="25">
        <v>0.0</v>
      </c>
      <c r="Q568" s="26">
        <v>-0.0757</v>
      </c>
    </row>
    <row r="569">
      <c r="B569" s="23">
        <v>43951.0</v>
      </c>
      <c r="C569" s="31">
        <v>2912.43</v>
      </c>
      <c r="D569" s="28">
        <v>2930.91</v>
      </c>
      <c r="E569" s="28">
        <v>2930.91</v>
      </c>
      <c r="F569" s="28">
        <v>2892.47</v>
      </c>
      <c r="G569" s="25">
        <v>0.0</v>
      </c>
      <c r="H569" s="26">
        <v>-0.0092</v>
      </c>
      <c r="K569" s="33">
        <v>43964.0</v>
      </c>
      <c r="L569" s="30">
        <v>35.28</v>
      </c>
      <c r="M569" s="25">
        <v>32.74</v>
      </c>
      <c r="N569" s="25">
        <v>37.42</v>
      </c>
      <c r="O569" s="25">
        <v>30.77</v>
      </c>
      <c r="P569" s="25">
        <v>0.0</v>
      </c>
      <c r="Q569" s="29">
        <v>0.0678</v>
      </c>
    </row>
    <row r="570">
      <c r="B570" s="23">
        <v>43950.0</v>
      </c>
      <c r="C570" s="27">
        <v>2939.51</v>
      </c>
      <c r="D570" s="28">
        <v>2918.46</v>
      </c>
      <c r="E570" s="28">
        <v>2954.86</v>
      </c>
      <c r="F570" s="28">
        <v>2912.16</v>
      </c>
      <c r="G570" s="25">
        <v>0.0</v>
      </c>
      <c r="H570" s="29">
        <v>0.0266</v>
      </c>
      <c r="K570" s="33">
        <v>43963.0</v>
      </c>
      <c r="L570" s="30">
        <v>33.04</v>
      </c>
      <c r="M570" s="25">
        <v>28.47</v>
      </c>
      <c r="N570" s="25">
        <v>33.04</v>
      </c>
      <c r="O570" s="25">
        <v>26.0</v>
      </c>
      <c r="P570" s="25">
        <v>0.0</v>
      </c>
      <c r="Q570" s="29">
        <v>0.1984</v>
      </c>
    </row>
    <row r="571">
      <c r="B571" s="23">
        <v>43949.0</v>
      </c>
      <c r="C571" s="31">
        <v>2863.39</v>
      </c>
      <c r="D571" s="28">
        <v>2909.96</v>
      </c>
      <c r="E571" s="28">
        <v>2921.15</v>
      </c>
      <c r="F571" s="28">
        <v>2860.71</v>
      </c>
      <c r="G571" s="25">
        <v>0.0</v>
      </c>
      <c r="H571" s="26">
        <v>-0.0052</v>
      </c>
      <c r="K571" s="33">
        <v>43962.0</v>
      </c>
      <c r="L571" s="24">
        <v>27.57</v>
      </c>
      <c r="M571" s="25">
        <v>28.46</v>
      </c>
      <c r="N571" s="25">
        <v>31.46</v>
      </c>
      <c r="O571" s="25">
        <v>26.97</v>
      </c>
      <c r="P571" s="25">
        <v>0.0</v>
      </c>
      <c r="Q571" s="26">
        <v>-0.0147</v>
      </c>
    </row>
    <row r="572">
      <c r="B572" s="23">
        <v>43948.0</v>
      </c>
      <c r="C572" s="27">
        <v>2878.48</v>
      </c>
      <c r="D572" s="28">
        <v>2854.65</v>
      </c>
      <c r="E572" s="28">
        <v>2887.72</v>
      </c>
      <c r="F572" s="28">
        <v>2852.89</v>
      </c>
      <c r="G572" s="25">
        <v>0.0</v>
      </c>
      <c r="H572" s="29">
        <v>0.0147</v>
      </c>
      <c r="K572" s="34">
        <v>43959.0</v>
      </c>
      <c r="L572" s="24">
        <v>27.98</v>
      </c>
      <c r="M572" s="25">
        <v>30.14</v>
      </c>
      <c r="N572" s="25">
        <v>30.39</v>
      </c>
      <c r="O572" s="25">
        <v>27.89</v>
      </c>
      <c r="P572" s="25">
        <v>0.0</v>
      </c>
      <c r="Q572" s="26">
        <v>-0.1101</v>
      </c>
    </row>
    <row r="573">
      <c r="B573" s="23">
        <v>43945.0</v>
      </c>
      <c r="C573" s="27">
        <v>2836.74</v>
      </c>
      <c r="D573" s="28">
        <v>2812.64</v>
      </c>
      <c r="E573" s="28">
        <v>2842.71</v>
      </c>
      <c r="F573" s="28">
        <v>2791.76</v>
      </c>
      <c r="G573" s="25">
        <v>0.0</v>
      </c>
      <c r="H573" s="29">
        <v>0.0139</v>
      </c>
      <c r="K573" s="34">
        <v>43958.0</v>
      </c>
      <c r="L573" s="24">
        <v>31.44</v>
      </c>
      <c r="M573" s="25">
        <v>32.12</v>
      </c>
      <c r="N573" s="25">
        <v>32.28</v>
      </c>
      <c r="O573" s="25">
        <v>30.37</v>
      </c>
      <c r="P573" s="25">
        <v>0.0</v>
      </c>
      <c r="Q573" s="26">
        <v>-0.0785</v>
      </c>
    </row>
    <row r="574">
      <c r="B574" s="23">
        <v>43944.0</v>
      </c>
      <c r="C574" s="31">
        <v>2797.8</v>
      </c>
      <c r="D574" s="28">
        <v>2810.42</v>
      </c>
      <c r="E574" s="28">
        <v>2844.9</v>
      </c>
      <c r="F574" s="28">
        <v>2794.26</v>
      </c>
      <c r="G574" s="25">
        <v>0.0</v>
      </c>
      <c r="H574" s="26">
        <v>-5.0E-4</v>
      </c>
      <c r="K574" s="34">
        <v>43957.0</v>
      </c>
      <c r="L574" s="30">
        <v>34.12</v>
      </c>
      <c r="M574" s="25">
        <v>32.69</v>
      </c>
      <c r="N574" s="25">
        <v>35.69</v>
      </c>
      <c r="O574" s="25">
        <v>31.68</v>
      </c>
      <c r="P574" s="25">
        <v>0.0</v>
      </c>
      <c r="Q574" s="29">
        <v>0.0152</v>
      </c>
    </row>
    <row r="575">
      <c r="B575" s="23">
        <v>43943.0</v>
      </c>
      <c r="C575" s="27">
        <v>2799.31</v>
      </c>
      <c r="D575" s="28">
        <v>2787.89</v>
      </c>
      <c r="E575" s="28">
        <v>2815.1</v>
      </c>
      <c r="F575" s="28">
        <v>2775.95</v>
      </c>
      <c r="G575" s="25">
        <v>0.0</v>
      </c>
      <c r="H575" s="29">
        <v>0.0229</v>
      </c>
      <c r="K575" s="34">
        <v>43956.0</v>
      </c>
      <c r="L575" s="24">
        <v>33.61</v>
      </c>
      <c r="M575" s="25">
        <v>34.82</v>
      </c>
      <c r="N575" s="25">
        <v>36.22</v>
      </c>
      <c r="O575" s="25">
        <v>31.95</v>
      </c>
      <c r="P575" s="25">
        <v>0.0</v>
      </c>
      <c r="Q575" s="26">
        <v>-0.0656</v>
      </c>
    </row>
    <row r="576">
      <c r="B576" s="23">
        <v>43942.0</v>
      </c>
      <c r="C576" s="31">
        <v>2736.56</v>
      </c>
      <c r="D576" s="28">
        <v>2784.81</v>
      </c>
      <c r="E576" s="28">
        <v>2785.54</v>
      </c>
      <c r="F576" s="28">
        <v>2727.1</v>
      </c>
      <c r="G576" s="25">
        <v>0.0</v>
      </c>
      <c r="H576" s="26">
        <v>-0.0307</v>
      </c>
      <c r="K576" s="34">
        <v>43955.0</v>
      </c>
      <c r="L576" s="24">
        <v>35.97</v>
      </c>
      <c r="M576" s="25">
        <v>39.13</v>
      </c>
      <c r="N576" s="25">
        <v>40.32</v>
      </c>
      <c r="O576" s="25">
        <v>35.53</v>
      </c>
      <c r="P576" s="25">
        <v>0.0</v>
      </c>
      <c r="Q576" s="26">
        <v>-0.0328</v>
      </c>
    </row>
    <row r="577">
      <c r="B577" s="23">
        <v>43941.0</v>
      </c>
      <c r="C577" s="31">
        <v>2823.16</v>
      </c>
      <c r="D577" s="28">
        <v>2845.62</v>
      </c>
      <c r="E577" s="28">
        <v>2868.98</v>
      </c>
      <c r="F577" s="28">
        <v>2820.43</v>
      </c>
      <c r="G577" s="25">
        <v>0.0</v>
      </c>
      <c r="H577" s="26">
        <v>-0.0179</v>
      </c>
      <c r="K577" s="34">
        <v>43952.0</v>
      </c>
      <c r="L577" s="30">
        <v>37.19</v>
      </c>
      <c r="M577" s="25">
        <v>38.17</v>
      </c>
      <c r="N577" s="25">
        <v>39.57</v>
      </c>
      <c r="O577" s="25">
        <v>36.59</v>
      </c>
      <c r="P577" s="25">
        <v>0.0</v>
      </c>
      <c r="Q577" s="29">
        <v>0.089</v>
      </c>
    </row>
    <row r="578">
      <c r="B578" s="23">
        <v>43938.0</v>
      </c>
      <c r="C578" s="27">
        <v>2874.56</v>
      </c>
      <c r="D578" s="28">
        <v>2842.43</v>
      </c>
      <c r="E578" s="28">
        <v>2879.22</v>
      </c>
      <c r="F578" s="28">
        <v>2830.88</v>
      </c>
      <c r="G578" s="25">
        <v>0.0</v>
      </c>
      <c r="H578" s="29">
        <v>0.0268</v>
      </c>
      <c r="K578" s="23">
        <v>43951.0</v>
      </c>
      <c r="L578" s="30">
        <v>34.15</v>
      </c>
      <c r="M578" s="25">
        <v>30.99</v>
      </c>
      <c r="N578" s="25">
        <v>35.94</v>
      </c>
      <c r="O578" s="25">
        <v>30.93</v>
      </c>
      <c r="P578" s="25">
        <v>0.0</v>
      </c>
      <c r="Q578" s="29">
        <v>0.0935</v>
      </c>
    </row>
    <row r="579">
      <c r="B579" s="23">
        <v>43937.0</v>
      </c>
      <c r="C579" s="27">
        <v>2799.55</v>
      </c>
      <c r="D579" s="28">
        <v>2799.34</v>
      </c>
      <c r="E579" s="28">
        <v>2806.51</v>
      </c>
      <c r="F579" s="28">
        <v>2764.32</v>
      </c>
      <c r="G579" s="25">
        <v>0.0</v>
      </c>
      <c r="H579" s="29">
        <v>0.0058</v>
      </c>
      <c r="K579" s="23">
        <v>43950.0</v>
      </c>
      <c r="L579" s="24">
        <v>31.23</v>
      </c>
      <c r="M579" s="25">
        <v>32.48</v>
      </c>
      <c r="N579" s="25">
        <v>33.19</v>
      </c>
      <c r="O579" s="25">
        <v>30.71</v>
      </c>
      <c r="P579" s="25">
        <v>0.0</v>
      </c>
      <c r="Q579" s="26">
        <v>-0.0697</v>
      </c>
    </row>
    <row r="580">
      <c r="B580" s="23">
        <v>43936.0</v>
      </c>
      <c r="C580" s="31">
        <v>2783.36</v>
      </c>
      <c r="D580" s="28">
        <v>2795.64</v>
      </c>
      <c r="E580" s="28">
        <v>2801.88</v>
      </c>
      <c r="F580" s="28">
        <v>2761.54</v>
      </c>
      <c r="G580" s="25">
        <v>0.0</v>
      </c>
      <c r="H580" s="26">
        <v>-0.022</v>
      </c>
      <c r="K580" s="23">
        <v>43949.0</v>
      </c>
      <c r="L580" s="30">
        <v>33.57</v>
      </c>
      <c r="M580" s="25">
        <v>33.21</v>
      </c>
      <c r="N580" s="25">
        <v>35.39</v>
      </c>
      <c r="O580" s="25">
        <v>30.54</v>
      </c>
      <c r="P580" s="25">
        <v>0.0</v>
      </c>
      <c r="Q580" s="29">
        <v>0.0084</v>
      </c>
    </row>
    <row r="581">
      <c r="B581" s="23">
        <v>43935.0</v>
      </c>
      <c r="C581" s="27">
        <v>2846.06</v>
      </c>
      <c r="D581" s="28">
        <v>2805.1</v>
      </c>
      <c r="E581" s="28">
        <v>2851.85</v>
      </c>
      <c r="F581" s="28">
        <v>2805.1</v>
      </c>
      <c r="G581" s="25">
        <v>0.0</v>
      </c>
      <c r="H581" s="29">
        <v>0.0306</v>
      </c>
      <c r="K581" s="23">
        <v>43948.0</v>
      </c>
      <c r="L581" s="24">
        <v>33.29</v>
      </c>
      <c r="M581" s="25">
        <v>36.29</v>
      </c>
      <c r="N581" s="25">
        <v>36.44</v>
      </c>
      <c r="O581" s="25">
        <v>32.51</v>
      </c>
      <c r="P581" s="25">
        <v>0.0</v>
      </c>
      <c r="Q581" s="26">
        <v>-0.0735</v>
      </c>
    </row>
    <row r="582">
      <c r="B582" s="23">
        <v>43934.0</v>
      </c>
      <c r="C582" s="31">
        <v>2761.63</v>
      </c>
      <c r="D582" s="28">
        <v>2782.46</v>
      </c>
      <c r="E582" s="28">
        <v>2782.46</v>
      </c>
      <c r="F582" s="28">
        <v>2721.17</v>
      </c>
      <c r="G582" s="25">
        <v>0.0</v>
      </c>
      <c r="H582" s="26">
        <v>-0.0101</v>
      </c>
      <c r="K582" s="23">
        <v>43945.0</v>
      </c>
      <c r="L582" s="24">
        <v>35.93</v>
      </c>
      <c r="M582" s="25">
        <v>41.91</v>
      </c>
      <c r="N582" s="25">
        <v>42.08</v>
      </c>
      <c r="O582" s="25">
        <v>35.6</v>
      </c>
      <c r="P582" s="25">
        <v>0.0</v>
      </c>
      <c r="Q582" s="26">
        <v>-0.1317</v>
      </c>
    </row>
    <row r="583">
      <c r="B583" s="32">
        <v>43930.0</v>
      </c>
      <c r="C583" s="27">
        <v>2789.82</v>
      </c>
      <c r="D583" s="28">
        <v>2776.99</v>
      </c>
      <c r="E583" s="28">
        <v>2818.57</v>
      </c>
      <c r="F583" s="28">
        <v>2762.36</v>
      </c>
      <c r="G583" s="25">
        <v>0.0</v>
      </c>
      <c r="H583" s="29">
        <v>0.0145</v>
      </c>
      <c r="K583" s="23">
        <v>43944.0</v>
      </c>
      <c r="L583" s="24">
        <v>41.38</v>
      </c>
      <c r="M583" s="25">
        <v>41.3</v>
      </c>
      <c r="N583" s="25">
        <v>42.47</v>
      </c>
      <c r="O583" s="25">
        <v>39.06</v>
      </c>
      <c r="P583" s="25">
        <v>0.0</v>
      </c>
      <c r="Q583" s="26">
        <v>-0.0143</v>
      </c>
    </row>
    <row r="584">
      <c r="B584" s="32">
        <v>43929.0</v>
      </c>
      <c r="C584" s="27">
        <v>2749.98</v>
      </c>
      <c r="D584" s="28">
        <v>2685.0</v>
      </c>
      <c r="E584" s="28">
        <v>2760.75</v>
      </c>
      <c r="F584" s="28">
        <v>2663.3</v>
      </c>
      <c r="G584" s="25">
        <v>0.0</v>
      </c>
      <c r="H584" s="29">
        <v>0.0341</v>
      </c>
      <c r="K584" s="23">
        <v>43943.0</v>
      </c>
      <c r="L584" s="24">
        <v>41.98</v>
      </c>
      <c r="M584" s="25">
        <v>44.91</v>
      </c>
      <c r="N584" s="25">
        <v>45.07</v>
      </c>
      <c r="O584" s="25">
        <v>41.41</v>
      </c>
      <c r="P584" s="25">
        <v>0.0</v>
      </c>
      <c r="Q584" s="26">
        <v>-0.0755</v>
      </c>
    </row>
    <row r="585">
      <c r="B585" s="32">
        <v>43928.0</v>
      </c>
      <c r="C585" s="31">
        <v>2659.41</v>
      </c>
      <c r="D585" s="28">
        <v>2738.65</v>
      </c>
      <c r="E585" s="28">
        <v>2756.89</v>
      </c>
      <c r="F585" s="28">
        <v>2657.67</v>
      </c>
      <c r="G585" s="25">
        <v>0.0</v>
      </c>
      <c r="H585" s="26">
        <v>-0.0016</v>
      </c>
      <c r="K585" s="23">
        <v>43942.0</v>
      </c>
      <c r="L585" s="30">
        <v>45.41</v>
      </c>
      <c r="M585" s="25">
        <v>44.28</v>
      </c>
      <c r="N585" s="25">
        <v>47.77</v>
      </c>
      <c r="O585" s="25">
        <v>43.77</v>
      </c>
      <c r="P585" s="25">
        <v>0.0</v>
      </c>
      <c r="Q585" s="29">
        <v>0.036</v>
      </c>
    </row>
    <row r="586">
      <c r="B586" s="32">
        <v>43927.0</v>
      </c>
      <c r="C586" s="27">
        <v>2663.68</v>
      </c>
      <c r="D586" s="28">
        <v>2578.28</v>
      </c>
      <c r="E586" s="28">
        <v>2676.85</v>
      </c>
      <c r="F586" s="28">
        <v>2574.57</v>
      </c>
      <c r="G586" s="25">
        <v>0.0</v>
      </c>
      <c r="H586" s="29">
        <v>0.0703</v>
      </c>
      <c r="K586" s="23">
        <v>43941.0</v>
      </c>
      <c r="L586" s="30">
        <v>43.83</v>
      </c>
      <c r="M586" s="25">
        <v>40.68</v>
      </c>
      <c r="N586" s="25">
        <v>43.83</v>
      </c>
      <c r="O586" s="25">
        <v>39.88</v>
      </c>
      <c r="P586" s="25">
        <v>0.0</v>
      </c>
      <c r="Q586" s="29">
        <v>0.1489</v>
      </c>
    </row>
    <row r="587">
      <c r="B587" s="32">
        <v>43924.0</v>
      </c>
      <c r="C587" s="31">
        <v>2488.65</v>
      </c>
      <c r="D587" s="28">
        <v>2514.92</v>
      </c>
      <c r="E587" s="28">
        <v>2538.18</v>
      </c>
      <c r="F587" s="28">
        <v>2459.96</v>
      </c>
      <c r="G587" s="25">
        <v>0.0</v>
      </c>
      <c r="H587" s="26">
        <v>-0.0151</v>
      </c>
      <c r="K587" s="23">
        <v>43938.0</v>
      </c>
      <c r="L587" s="24">
        <v>38.15</v>
      </c>
      <c r="M587" s="25">
        <v>39.5</v>
      </c>
      <c r="N587" s="25">
        <v>40.26</v>
      </c>
      <c r="O587" s="25">
        <v>37.63</v>
      </c>
      <c r="P587" s="25">
        <v>0.0</v>
      </c>
      <c r="Q587" s="26">
        <v>-0.0489</v>
      </c>
    </row>
    <row r="588">
      <c r="B588" s="32">
        <v>43923.0</v>
      </c>
      <c r="C588" s="27">
        <v>2526.9</v>
      </c>
      <c r="D588" s="28">
        <v>2458.54</v>
      </c>
      <c r="E588" s="28">
        <v>2533.22</v>
      </c>
      <c r="F588" s="28">
        <v>2455.79</v>
      </c>
      <c r="G588" s="25">
        <v>0.0</v>
      </c>
      <c r="H588" s="29">
        <v>0.0228</v>
      </c>
      <c r="K588" s="23">
        <v>43937.0</v>
      </c>
      <c r="L588" s="24">
        <v>40.11</v>
      </c>
      <c r="M588" s="25">
        <v>41.92</v>
      </c>
      <c r="N588" s="25">
        <v>43.02</v>
      </c>
      <c r="O588" s="25">
        <v>39.87</v>
      </c>
      <c r="P588" s="25">
        <v>0.0</v>
      </c>
      <c r="Q588" s="26">
        <v>-0.0179</v>
      </c>
    </row>
    <row r="589">
      <c r="B589" s="32">
        <v>43922.0</v>
      </c>
      <c r="C589" s="31">
        <v>2470.5</v>
      </c>
      <c r="D589" s="28">
        <v>2498.08</v>
      </c>
      <c r="E589" s="28">
        <v>2522.75</v>
      </c>
      <c r="F589" s="28">
        <v>2447.49</v>
      </c>
      <c r="G589" s="25">
        <v>0.0</v>
      </c>
      <c r="H589" s="26">
        <v>-0.0441</v>
      </c>
      <c r="K589" s="23">
        <v>43936.0</v>
      </c>
      <c r="L589" s="30">
        <v>40.84</v>
      </c>
      <c r="M589" s="25">
        <v>39.4</v>
      </c>
      <c r="N589" s="25">
        <v>43.23</v>
      </c>
      <c r="O589" s="25">
        <v>39.34</v>
      </c>
      <c r="P589" s="25">
        <v>0.0</v>
      </c>
      <c r="Q589" s="29">
        <v>0.0816</v>
      </c>
    </row>
    <row r="590">
      <c r="B590" s="23">
        <v>43921.0</v>
      </c>
      <c r="C590" s="31">
        <v>2584.59</v>
      </c>
      <c r="D590" s="28">
        <v>2614.69</v>
      </c>
      <c r="E590" s="28">
        <v>2641.39</v>
      </c>
      <c r="F590" s="28">
        <v>2571.15</v>
      </c>
      <c r="G590" s="25">
        <v>0.0</v>
      </c>
      <c r="H590" s="26">
        <v>-0.016</v>
      </c>
      <c r="K590" s="23">
        <v>43935.0</v>
      </c>
      <c r="L590" s="24">
        <v>37.76</v>
      </c>
      <c r="M590" s="25">
        <v>40.24</v>
      </c>
      <c r="N590" s="25">
        <v>40.57</v>
      </c>
      <c r="O590" s="25">
        <v>37.31</v>
      </c>
      <c r="P590" s="25">
        <v>0.0</v>
      </c>
      <c r="Q590" s="26">
        <v>-0.0828</v>
      </c>
    </row>
    <row r="591">
      <c r="B591" s="23">
        <v>43920.0</v>
      </c>
      <c r="C591" s="27">
        <v>2626.65</v>
      </c>
      <c r="D591" s="28">
        <v>2558.98</v>
      </c>
      <c r="E591" s="28">
        <v>2631.8</v>
      </c>
      <c r="F591" s="28">
        <v>2545.28</v>
      </c>
      <c r="G591" s="25">
        <v>0.0</v>
      </c>
      <c r="H591" s="29">
        <v>0.0335</v>
      </c>
      <c r="K591" s="23">
        <v>43934.0</v>
      </c>
      <c r="L591" s="24">
        <v>41.17</v>
      </c>
      <c r="M591" s="25">
        <v>44.6</v>
      </c>
      <c r="N591" s="25">
        <v>45.04</v>
      </c>
      <c r="O591" s="25">
        <v>41.17</v>
      </c>
      <c r="P591" s="25">
        <v>0.0</v>
      </c>
      <c r="Q591" s="26">
        <v>-0.012</v>
      </c>
    </row>
    <row r="592">
      <c r="B592" s="23">
        <v>43917.0</v>
      </c>
      <c r="C592" s="31">
        <v>2541.47</v>
      </c>
      <c r="D592" s="28">
        <v>2555.87</v>
      </c>
      <c r="E592" s="28">
        <v>2615.91</v>
      </c>
      <c r="F592" s="28">
        <v>2520.02</v>
      </c>
      <c r="G592" s="25">
        <v>0.0</v>
      </c>
      <c r="H592" s="26">
        <v>-0.0337</v>
      </c>
      <c r="K592" s="32">
        <v>43930.0</v>
      </c>
      <c r="L592" s="24">
        <v>41.67</v>
      </c>
      <c r="M592" s="25">
        <v>43.0</v>
      </c>
      <c r="N592" s="25">
        <v>45.73</v>
      </c>
      <c r="O592" s="25">
        <v>41.39</v>
      </c>
      <c r="P592" s="25">
        <v>0.0</v>
      </c>
      <c r="Q592" s="26">
        <v>-0.0388</v>
      </c>
    </row>
    <row r="593">
      <c r="B593" s="23">
        <v>43916.0</v>
      </c>
      <c r="C593" s="27">
        <v>2630.07</v>
      </c>
      <c r="D593" s="28">
        <v>2501.29</v>
      </c>
      <c r="E593" s="28">
        <v>2637.01</v>
      </c>
      <c r="F593" s="28">
        <v>2500.72</v>
      </c>
      <c r="G593" s="25">
        <v>0.0</v>
      </c>
      <c r="H593" s="29">
        <v>0.0624</v>
      </c>
      <c r="K593" s="32">
        <v>43929.0</v>
      </c>
      <c r="L593" s="24">
        <v>43.35</v>
      </c>
      <c r="M593" s="25">
        <v>45.9</v>
      </c>
      <c r="N593" s="25">
        <v>47.28</v>
      </c>
      <c r="O593" s="25">
        <v>42.53</v>
      </c>
      <c r="P593" s="25">
        <v>0.0</v>
      </c>
      <c r="Q593" s="26">
        <v>-0.0717</v>
      </c>
    </row>
    <row r="594">
      <c r="B594" s="23">
        <v>43915.0</v>
      </c>
      <c r="C594" s="27">
        <v>2475.56</v>
      </c>
      <c r="D594" s="28">
        <v>2457.77</v>
      </c>
      <c r="E594" s="28">
        <v>2571.42</v>
      </c>
      <c r="F594" s="28">
        <v>2407.53</v>
      </c>
      <c r="G594" s="25">
        <v>0.0</v>
      </c>
      <c r="H594" s="29">
        <v>0.0115</v>
      </c>
      <c r="K594" s="32">
        <v>43928.0</v>
      </c>
      <c r="L594" s="30">
        <v>46.7</v>
      </c>
      <c r="M594" s="25">
        <v>44.83</v>
      </c>
      <c r="N594" s="25">
        <v>47.51</v>
      </c>
      <c r="O594" s="25">
        <v>43.51</v>
      </c>
      <c r="P594" s="25">
        <v>0.0</v>
      </c>
      <c r="Q594" s="29">
        <v>0.0323</v>
      </c>
    </row>
    <row r="595">
      <c r="B595" s="23">
        <v>43914.0</v>
      </c>
      <c r="C595" s="27">
        <v>2447.33</v>
      </c>
      <c r="D595" s="28">
        <v>2344.44</v>
      </c>
      <c r="E595" s="28">
        <v>2449.71</v>
      </c>
      <c r="F595" s="28">
        <v>2344.44</v>
      </c>
      <c r="G595" s="25">
        <v>0.0</v>
      </c>
      <c r="H595" s="29">
        <v>0.0938</v>
      </c>
      <c r="K595" s="32">
        <v>43927.0</v>
      </c>
      <c r="L595" s="24">
        <v>45.24</v>
      </c>
      <c r="M595" s="25">
        <v>44.17</v>
      </c>
      <c r="N595" s="25">
        <v>45.73</v>
      </c>
      <c r="O595" s="25">
        <v>43.45</v>
      </c>
      <c r="P595" s="25">
        <v>0.0</v>
      </c>
      <c r="Q595" s="26">
        <v>-0.0333</v>
      </c>
    </row>
    <row r="596">
      <c r="B596" s="23">
        <v>43913.0</v>
      </c>
      <c r="C596" s="31">
        <v>2237.4</v>
      </c>
      <c r="D596" s="28">
        <v>2290.71</v>
      </c>
      <c r="E596" s="28">
        <v>2300.73</v>
      </c>
      <c r="F596" s="28">
        <v>2191.86</v>
      </c>
      <c r="G596" s="25">
        <v>0.0</v>
      </c>
      <c r="H596" s="26">
        <v>-0.0293</v>
      </c>
      <c r="K596" s="32">
        <v>43924.0</v>
      </c>
      <c r="L596" s="24">
        <v>46.8</v>
      </c>
      <c r="M596" s="25">
        <v>51.11</v>
      </c>
      <c r="N596" s="25">
        <v>52.29</v>
      </c>
      <c r="O596" s="25">
        <v>46.74</v>
      </c>
      <c r="P596" s="25">
        <v>0.0</v>
      </c>
      <c r="Q596" s="26">
        <v>-0.0807</v>
      </c>
    </row>
    <row r="597">
      <c r="B597" s="23">
        <v>43910.0</v>
      </c>
      <c r="C597" s="31">
        <v>2304.92</v>
      </c>
      <c r="D597" s="28">
        <v>2431.94</v>
      </c>
      <c r="E597" s="28">
        <v>2453.01</v>
      </c>
      <c r="F597" s="28">
        <v>2295.56</v>
      </c>
      <c r="G597" s="25">
        <v>0.0</v>
      </c>
      <c r="H597" s="26">
        <v>-0.0434</v>
      </c>
      <c r="K597" s="32">
        <v>43923.0</v>
      </c>
      <c r="L597" s="24">
        <v>50.91</v>
      </c>
      <c r="M597" s="25">
        <v>54.46</v>
      </c>
      <c r="N597" s="25">
        <v>57.24</v>
      </c>
      <c r="O597" s="25">
        <v>50.45</v>
      </c>
      <c r="P597" s="25">
        <v>0.0</v>
      </c>
      <c r="Q597" s="26">
        <v>-0.1078</v>
      </c>
    </row>
    <row r="598">
      <c r="B598" s="23">
        <v>43909.0</v>
      </c>
      <c r="C598" s="27">
        <v>2409.39</v>
      </c>
      <c r="D598" s="28">
        <v>2393.48</v>
      </c>
      <c r="E598" s="28">
        <v>2466.97</v>
      </c>
      <c r="F598" s="28">
        <v>2319.78</v>
      </c>
      <c r="G598" s="25">
        <v>0.0</v>
      </c>
      <c r="H598" s="29">
        <v>0.0047</v>
      </c>
      <c r="K598" s="32">
        <v>43922.0</v>
      </c>
      <c r="L598" s="30">
        <v>57.06</v>
      </c>
      <c r="M598" s="25">
        <v>57.38</v>
      </c>
      <c r="N598" s="25">
        <v>60.59</v>
      </c>
      <c r="O598" s="25">
        <v>52.76</v>
      </c>
      <c r="P598" s="25">
        <v>0.0</v>
      </c>
      <c r="Q598" s="29">
        <v>0.0657</v>
      </c>
    </row>
    <row r="599">
      <c r="B599" s="23">
        <v>43908.0</v>
      </c>
      <c r="C599" s="31">
        <v>2398.1</v>
      </c>
      <c r="D599" s="28">
        <v>2436.5</v>
      </c>
      <c r="E599" s="28">
        <v>2453.57</v>
      </c>
      <c r="F599" s="28">
        <v>2280.52</v>
      </c>
      <c r="G599" s="25">
        <v>0.0</v>
      </c>
      <c r="H599" s="26">
        <v>-0.0518</v>
      </c>
      <c r="K599" s="23">
        <v>43921.0</v>
      </c>
      <c r="L599" s="24">
        <v>53.54</v>
      </c>
      <c r="M599" s="25">
        <v>56.69</v>
      </c>
      <c r="N599" s="25">
        <v>58.75</v>
      </c>
      <c r="O599" s="25">
        <v>50.88</v>
      </c>
      <c r="P599" s="25">
        <v>0.0</v>
      </c>
      <c r="Q599" s="26">
        <v>-0.062</v>
      </c>
    </row>
    <row r="600">
      <c r="B600" s="23">
        <v>43907.0</v>
      </c>
      <c r="C600" s="27">
        <v>2529.19</v>
      </c>
      <c r="D600" s="28">
        <v>2425.66</v>
      </c>
      <c r="E600" s="28">
        <v>2553.93</v>
      </c>
      <c r="F600" s="28">
        <v>2367.04</v>
      </c>
      <c r="G600" s="25">
        <v>0.0</v>
      </c>
      <c r="H600" s="29">
        <v>0.06</v>
      </c>
      <c r="K600" s="23">
        <v>43920.0</v>
      </c>
      <c r="L600" s="24">
        <v>57.08</v>
      </c>
      <c r="M600" s="25">
        <v>66.3</v>
      </c>
      <c r="N600" s="25">
        <v>67.69</v>
      </c>
      <c r="O600" s="25">
        <v>56.6</v>
      </c>
      <c r="P600" s="25">
        <v>0.0</v>
      </c>
      <c r="Q600" s="26">
        <v>-0.1291</v>
      </c>
    </row>
    <row r="601">
      <c r="B601" s="23">
        <v>43906.0</v>
      </c>
      <c r="C601" s="31">
        <v>2386.13</v>
      </c>
      <c r="D601" s="28">
        <v>2508.59</v>
      </c>
      <c r="E601" s="28">
        <v>2562.98</v>
      </c>
      <c r="F601" s="28">
        <v>2380.94</v>
      </c>
      <c r="G601" s="25">
        <v>0.0</v>
      </c>
      <c r="H601" s="26">
        <v>-0.1198</v>
      </c>
      <c r="K601" s="23">
        <v>43917.0</v>
      </c>
      <c r="L601" s="30">
        <v>65.54</v>
      </c>
      <c r="M601" s="25">
        <v>64.95</v>
      </c>
      <c r="N601" s="25">
        <v>69.1</v>
      </c>
      <c r="O601" s="25">
        <v>61.8</v>
      </c>
      <c r="P601" s="25">
        <v>0.0</v>
      </c>
      <c r="Q601" s="29">
        <v>0.0744</v>
      </c>
    </row>
    <row r="602">
      <c r="B602" s="23">
        <v>43903.0</v>
      </c>
      <c r="C602" s="27">
        <v>2711.02</v>
      </c>
      <c r="D602" s="28">
        <v>2569.99</v>
      </c>
      <c r="E602" s="28">
        <v>2711.33</v>
      </c>
      <c r="F602" s="28">
        <v>2492.37</v>
      </c>
      <c r="G602" s="25">
        <v>0.0</v>
      </c>
      <c r="H602" s="29">
        <v>0.0929</v>
      </c>
      <c r="K602" s="23">
        <v>43916.0</v>
      </c>
      <c r="L602" s="24">
        <v>61.0</v>
      </c>
      <c r="M602" s="25">
        <v>65.67</v>
      </c>
      <c r="N602" s="25">
        <v>67.06</v>
      </c>
      <c r="O602" s="25">
        <v>57.66</v>
      </c>
      <c r="P602" s="25">
        <v>0.0</v>
      </c>
      <c r="Q602" s="26">
        <v>-0.0461</v>
      </c>
    </row>
    <row r="603">
      <c r="B603" s="23">
        <v>43902.0</v>
      </c>
      <c r="C603" s="31">
        <v>2480.64</v>
      </c>
      <c r="D603" s="28">
        <v>2630.86</v>
      </c>
      <c r="E603" s="28">
        <v>2660.95</v>
      </c>
      <c r="F603" s="28">
        <v>2478.86</v>
      </c>
      <c r="G603" s="25">
        <v>0.0</v>
      </c>
      <c r="H603" s="26">
        <v>-0.0951</v>
      </c>
      <c r="K603" s="23">
        <v>43915.0</v>
      </c>
      <c r="L603" s="30">
        <v>63.95</v>
      </c>
      <c r="M603" s="25">
        <v>61.44</v>
      </c>
      <c r="N603" s="25">
        <v>68.86</v>
      </c>
      <c r="O603" s="25">
        <v>58.03</v>
      </c>
      <c r="P603" s="25">
        <v>0.0</v>
      </c>
      <c r="Q603" s="29">
        <v>0.037</v>
      </c>
    </row>
    <row r="604">
      <c r="B604" s="23">
        <v>43901.0</v>
      </c>
      <c r="C604" s="31">
        <v>2741.38</v>
      </c>
      <c r="D604" s="28">
        <v>2825.6</v>
      </c>
      <c r="E604" s="28">
        <v>2825.6</v>
      </c>
      <c r="F604" s="28">
        <v>2707.22</v>
      </c>
      <c r="G604" s="25">
        <v>0.0</v>
      </c>
      <c r="H604" s="26">
        <v>-0.0489</v>
      </c>
      <c r="K604" s="23">
        <v>43914.0</v>
      </c>
      <c r="L604" s="30">
        <v>61.67</v>
      </c>
      <c r="M604" s="25">
        <v>58.76</v>
      </c>
      <c r="N604" s="25">
        <v>61.88</v>
      </c>
      <c r="O604" s="25">
        <v>36.24</v>
      </c>
      <c r="P604" s="25">
        <v>0.0</v>
      </c>
      <c r="Q604" s="29">
        <v>0.0013</v>
      </c>
    </row>
    <row r="605">
      <c r="B605" s="23">
        <v>43900.0</v>
      </c>
      <c r="C605" s="27">
        <v>2882.23</v>
      </c>
      <c r="D605" s="28">
        <v>2813.48</v>
      </c>
      <c r="E605" s="28">
        <v>2882.59</v>
      </c>
      <c r="F605" s="28">
        <v>2734.0</v>
      </c>
      <c r="G605" s="25">
        <v>0.0</v>
      </c>
      <c r="H605" s="29">
        <v>0.0494</v>
      </c>
      <c r="K605" s="23">
        <v>43913.0</v>
      </c>
      <c r="L605" s="24">
        <v>61.59</v>
      </c>
      <c r="M605" s="25">
        <v>74.08</v>
      </c>
      <c r="N605" s="25">
        <v>76.74</v>
      </c>
      <c r="O605" s="25">
        <v>60.46</v>
      </c>
      <c r="P605" s="25">
        <v>0.0</v>
      </c>
      <c r="Q605" s="26">
        <v>-0.0674</v>
      </c>
    </row>
    <row r="606">
      <c r="B606" s="32">
        <v>43899.0</v>
      </c>
      <c r="C606" s="31">
        <v>2746.56</v>
      </c>
      <c r="D606" s="28">
        <v>2863.89</v>
      </c>
      <c r="E606" s="28">
        <v>2863.89</v>
      </c>
      <c r="F606" s="28">
        <v>2734.43</v>
      </c>
      <c r="G606" s="25">
        <v>0.0</v>
      </c>
      <c r="H606" s="26">
        <v>-0.076</v>
      </c>
      <c r="K606" s="23">
        <v>43910.0</v>
      </c>
      <c r="L606" s="24">
        <v>66.04</v>
      </c>
      <c r="M606" s="25">
        <v>67.86</v>
      </c>
      <c r="N606" s="25">
        <v>69.51</v>
      </c>
      <c r="O606" s="25">
        <v>57.42</v>
      </c>
      <c r="P606" s="25">
        <v>0.0</v>
      </c>
      <c r="Q606" s="26">
        <v>-0.0828</v>
      </c>
    </row>
    <row r="607">
      <c r="B607" s="32">
        <v>43896.0</v>
      </c>
      <c r="C607" s="31">
        <v>2972.37</v>
      </c>
      <c r="D607" s="28">
        <v>2954.2</v>
      </c>
      <c r="E607" s="28">
        <v>2985.93</v>
      </c>
      <c r="F607" s="28">
        <v>2901.54</v>
      </c>
      <c r="G607" s="25">
        <v>0.0</v>
      </c>
      <c r="H607" s="26">
        <v>-0.0171</v>
      </c>
      <c r="K607" s="23">
        <v>43909.0</v>
      </c>
      <c r="L607" s="24">
        <v>72.0</v>
      </c>
      <c r="M607" s="25">
        <v>80.62</v>
      </c>
      <c r="N607" s="25">
        <v>84.26</v>
      </c>
      <c r="O607" s="25">
        <v>68.57</v>
      </c>
      <c r="P607" s="25">
        <v>0.0</v>
      </c>
      <c r="Q607" s="26">
        <v>-0.0582</v>
      </c>
    </row>
    <row r="608">
      <c r="B608" s="32">
        <v>43895.0</v>
      </c>
      <c r="C608" s="31">
        <v>3023.94</v>
      </c>
      <c r="D608" s="28">
        <v>3075.7</v>
      </c>
      <c r="E608" s="28">
        <v>3083.04</v>
      </c>
      <c r="F608" s="28">
        <v>2999.83</v>
      </c>
      <c r="G608" s="25">
        <v>0.0</v>
      </c>
      <c r="H608" s="26">
        <v>-0.0339</v>
      </c>
      <c r="K608" s="23">
        <v>43908.0</v>
      </c>
      <c r="L608" s="30">
        <v>76.45</v>
      </c>
      <c r="M608" s="25">
        <v>69.37</v>
      </c>
      <c r="N608" s="25">
        <v>85.47</v>
      </c>
      <c r="O608" s="25">
        <v>69.37</v>
      </c>
      <c r="P608" s="25">
        <v>0.0</v>
      </c>
      <c r="Q608" s="29">
        <v>0.0071</v>
      </c>
    </row>
    <row r="609">
      <c r="B609" s="32">
        <v>43894.0</v>
      </c>
      <c r="C609" s="27">
        <v>3130.12</v>
      </c>
      <c r="D609" s="28">
        <v>3045.75</v>
      </c>
      <c r="E609" s="28">
        <v>3130.97</v>
      </c>
      <c r="F609" s="28">
        <v>3034.38</v>
      </c>
      <c r="G609" s="25">
        <v>0.0</v>
      </c>
      <c r="H609" s="29">
        <v>0.0422</v>
      </c>
      <c r="K609" s="23">
        <v>43907.0</v>
      </c>
      <c r="L609" s="24">
        <v>75.91</v>
      </c>
      <c r="M609" s="25">
        <v>82.69</v>
      </c>
      <c r="N609" s="25">
        <v>84.83</v>
      </c>
      <c r="O609" s="25">
        <v>70.37</v>
      </c>
      <c r="P609" s="25">
        <v>0.0</v>
      </c>
      <c r="Q609" s="26">
        <v>-0.082</v>
      </c>
    </row>
    <row r="610">
      <c r="B610" s="32">
        <v>43893.0</v>
      </c>
      <c r="C610" s="31">
        <v>3003.37</v>
      </c>
      <c r="D610" s="28">
        <v>3096.46</v>
      </c>
      <c r="E610" s="28">
        <v>3136.72</v>
      </c>
      <c r="F610" s="28">
        <v>2976.63</v>
      </c>
      <c r="G610" s="25">
        <v>0.0</v>
      </c>
      <c r="H610" s="26">
        <v>-0.0281</v>
      </c>
      <c r="K610" s="23">
        <v>43906.0</v>
      </c>
      <c r="L610" s="30">
        <v>82.69</v>
      </c>
      <c r="M610" s="25">
        <v>57.83</v>
      </c>
      <c r="N610" s="25">
        <v>83.56</v>
      </c>
      <c r="O610" s="25">
        <v>57.83</v>
      </c>
      <c r="P610" s="25">
        <v>0.0</v>
      </c>
      <c r="Q610" s="29">
        <v>0.4299</v>
      </c>
    </row>
    <row r="611">
      <c r="B611" s="32">
        <v>43892.0</v>
      </c>
      <c r="C611" s="27">
        <v>3090.23</v>
      </c>
      <c r="D611" s="28">
        <v>2974.28</v>
      </c>
      <c r="E611" s="28">
        <v>3090.96</v>
      </c>
      <c r="F611" s="28">
        <v>2945.19</v>
      </c>
      <c r="G611" s="25">
        <v>0.0</v>
      </c>
      <c r="H611" s="29">
        <v>0.046</v>
      </c>
      <c r="K611" s="23">
        <v>43903.0</v>
      </c>
      <c r="L611" s="24">
        <v>57.83</v>
      </c>
      <c r="M611" s="25">
        <v>71.31</v>
      </c>
      <c r="N611" s="25">
        <v>77.57</v>
      </c>
      <c r="O611" s="25">
        <v>55.17</v>
      </c>
      <c r="P611" s="25">
        <v>0.0</v>
      </c>
      <c r="Q611" s="26">
        <v>-0.2337</v>
      </c>
    </row>
    <row r="612">
      <c r="B612" s="23">
        <v>43889.0</v>
      </c>
      <c r="C612" s="31">
        <v>2954.22</v>
      </c>
      <c r="D612" s="28">
        <v>2916.9</v>
      </c>
      <c r="E612" s="28">
        <v>2959.72</v>
      </c>
      <c r="F612" s="28">
        <v>2855.84</v>
      </c>
      <c r="G612" s="25">
        <v>0.0</v>
      </c>
      <c r="H612" s="26">
        <v>-0.0082</v>
      </c>
      <c r="K612" s="23">
        <v>43902.0</v>
      </c>
      <c r="L612" s="30">
        <v>75.47</v>
      </c>
      <c r="M612" s="25">
        <v>61.46</v>
      </c>
      <c r="N612" s="25">
        <v>76.83</v>
      </c>
      <c r="O612" s="25">
        <v>59.91</v>
      </c>
      <c r="P612" s="25">
        <v>0.0</v>
      </c>
      <c r="Q612" s="29">
        <v>0.4002</v>
      </c>
    </row>
    <row r="613">
      <c r="B613" s="23">
        <v>43888.0</v>
      </c>
      <c r="C613" s="31">
        <v>2978.76</v>
      </c>
      <c r="D613" s="28">
        <v>3062.54</v>
      </c>
      <c r="E613" s="28">
        <v>3097.07</v>
      </c>
      <c r="F613" s="28">
        <v>2977.39</v>
      </c>
      <c r="G613" s="25">
        <v>0.0</v>
      </c>
      <c r="H613" s="26">
        <v>-0.0442</v>
      </c>
      <c r="K613" s="23">
        <v>43901.0</v>
      </c>
      <c r="L613" s="30">
        <v>53.9</v>
      </c>
      <c r="M613" s="25">
        <v>52.24</v>
      </c>
      <c r="N613" s="25">
        <v>55.82</v>
      </c>
      <c r="O613" s="25">
        <v>49.98</v>
      </c>
      <c r="P613" s="25">
        <v>0.0</v>
      </c>
      <c r="Q613" s="29">
        <v>0.1395</v>
      </c>
    </row>
    <row r="614">
      <c r="B614" s="23">
        <v>43887.0</v>
      </c>
      <c r="C614" s="31">
        <v>3116.39</v>
      </c>
      <c r="D614" s="28">
        <v>3139.9</v>
      </c>
      <c r="E614" s="28">
        <v>3182.51</v>
      </c>
      <c r="F614" s="28">
        <v>3108.99</v>
      </c>
      <c r="G614" s="25">
        <v>0.0</v>
      </c>
      <c r="H614" s="26">
        <v>-0.0038</v>
      </c>
      <c r="K614" s="23">
        <v>43900.0</v>
      </c>
      <c r="L614" s="24">
        <v>47.3</v>
      </c>
      <c r="M614" s="25">
        <v>49.68</v>
      </c>
      <c r="N614" s="25">
        <v>55.66</v>
      </c>
      <c r="O614" s="25">
        <v>43.56</v>
      </c>
      <c r="P614" s="25">
        <v>0.0</v>
      </c>
      <c r="Q614" s="26">
        <v>-0.1315</v>
      </c>
    </row>
    <row r="615">
      <c r="B615" s="23">
        <v>43886.0</v>
      </c>
      <c r="C615" s="31">
        <v>3128.21</v>
      </c>
      <c r="D615" s="28">
        <v>3238.94</v>
      </c>
      <c r="E615" s="28">
        <v>3246.99</v>
      </c>
      <c r="F615" s="28">
        <v>3118.77</v>
      </c>
      <c r="G615" s="25">
        <v>0.0</v>
      </c>
      <c r="H615" s="26">
        <v>-0.0303</v>
      </c>
      <c r="K615" s="32">
        <v>43899.0</v>
      </c>
      <c r="L615" s="30">
        <v>54.46</v>
      </c>
      <c r="M615" s="25">
        <v>41.94</v>
      </c>
      <c r="N615" s="25">
        <v>62.12</v>
      </c>
      <c r="O615" s="25">
        <v>41.94</v>
      </c>
      <c r="P615" s="25">
        <v>0.0</v>
      </c>
      <c r="Q615" s="29">
        <v>0.2985</v>
      </c>
    </row>
    <row r="616">
      <c r="B616" s="23">
        <v>43885.0</v>
      </c>
      <c r="C616" s="31">
        <v>3225.89</v>
      </c>
      <c r="D616" s="28">
        <v>3257.61</v>
      </c>
      <c r="E616" s="28">
        <v>3259.81</v>
      </c>
      <c r="F616" s="28">
        <v>3214.65</v>
      </c>
      <c r="G616" s="25">
        <v>0.0</v>
      </c>
      <c r="H616" s="26">
        <v>-0.0335</v>
      </c>
      <c r="K616" s="32">
        <v>43896.0</v>
      </c>
      <c r="L616" s="30">
        <v>41.94</v>
      </c>
      <c r="M616" s="25">
        <v>41.46</v>
      </c>
      <c r="N616" s="25">
        <v>54.39</v>
      </c>
      <c r="O616" s="25">
        <v>40.84</v>
      </c>
      <c r="P616" s="25">
        <v>0.0</v>
      </c>
      <c r="Q616" s="29">
        <v>0.0586</v>
      </c>
    </row>
    <row r="617">
      <c r="B617" s="23">
        <v>43882.0</v>
      </c>
      <c r="C617" s="31">
        <v>3337.75</v>
      </c>
      <c r="D617" s="28">
        <v>3360.5</v>
      </c>
      <c r="E617" s="28">
        <v>3360.76</v>
      </c>
      <c r="F617" s="28">
        <v>3328.45</v>
      </c>
      <c r="G617" s="25">
        <v>0.0</v>
      </c>
      <c r="H617" s="26">
        <v>-0.0105</v>
      </c>
      <c r="K617" s="32">
        <v>43895.0</v>
      </c>
      <c r="L617" s="30">
        <v>39.62</v>
      </c>
      <c r="M617" s="25">
        <v>33.61</v>
      </c>
      <c r="N617" s="25">
        <v>42.84</v>
      </c>
      <c r="O617" s="25">
        <v>33.54</v>
      </c>
      <c r="P617" s="25">
        <v>0.0</v>
      </c>
      <c r="Q617" s="29">
        <v>0.2385</v>
      </c>
    </row>
    <row r="618">
      <c r="B618" s="23">
        <v>43881.0</v>
      </c>
      <c r="C618" s="31">
        <v>3373.23</v>
      </c>
      <c r="D618" s="28">
        <v>3380.45</v>
      </c>
      <c r="E618" s="28">
        <v>3389.15</v>
      </c>
      <c r="F618" s="28">
        <v>3341.02</v>
      </c>
      <c r="G618" s="25">
        <v>0.0</v>
      </c>
      <c r="H618" s="26">
        <v>-0.0038</v>
      </c>
      <c r="K618" s="32">
        <v>43894.0</v>
      </c>
      <c r="L618" s="24">
        <v>31.99</v>
      </c>
      <c r="M618" s="25">
        <v>34.44</v>
      </c>
      <c r="N618" s="25">
        <v>35.58</v>
      </c>
      <c r="O618" s="25">
        <v>30.3</v>
      </c>
      <c r="P618" s="25">
        <v>0.0</v>
      </c>
      <c r="Q618" s="26">
        <v>-0.1312</v>
      </c>
    </row>
    <row r="619">
      <c r="B619" s="23">
        <v>43880.0</v>
      </c>
      <c r="C619" s="27">
        <v>3386.15</v>
      </c>
      <c r="D619" s="28">
        <v>3380.39</v>
      </c>
      <c r="E619" s="28">
        <v>3393.52</v>
      </c>
      <c r="F619" s="28">
        <v>3378.83</v>
      </c>
      <c r="G619" s="25">
        <v>0.0</v>
      </c>
      <c r="H619" s="29">
        <v>0.0047</v>
      </c>
      <c r="K619" s="32">
        <v>43893.0</v>
      </c>
      <c r="L619" s="30">
        <v>36.82</v>
      </c>
      <c r="M619" s="25">
        <v>33.64</v>
      </c>
      <c r="N619" s="25">
        <v>41.06</v>
      </c>
      <c r="O619" s="25">
        <v>24.93</v>
      </c>
      <c r="P619" s="25">
        <v>0.0</v>
      </c>
      <c r="Q619" s="29">
        <v>0.1017</v>
      </c>
    </row>
    <row r="620">
      <c r="B620" s="23">
        <v>43879.0</v>
      </c>
      <c r="C620" s="31">
        <v>3370.29</v>
      </c>
      <c r="D620" s="28">
        <v>3369.04</v>
      </c>
      <c r="E620" s="28">
        <v>3375.01</v>
      </c>
      <c r="F620" s="28">
        <v>3355.61</v>
      </c>
      <c r="G620" s="25">
        <v>0.0</v>
      </c>
      <c r="H620" s="26">
        <v>-0.0029</v>
      </c>
      <c r="K620" s="32">
        <v>43892.0</v>
      </c>
      <c r="L620" s="24">
        <v>33.42</v>
      </c>
      <c r="M620" s="25">
        <v>34.86</v>
      </c>
      <c r="N620" s="25">
        <v>43.77</v>
      </c>
      <c r="O620" s="25">
        <v>31.5</v>
      </c>
      <c r="P620" s="25">
        <v>0.0</v>
      </c>
      <c r="Q620" s="26">
        <v>-0.1668</v>
      </c>
    </row>
    <row r="621">
      <c r="B621" s="23">
        <v>43875.0</v>
      </c>
      <c r="C621" s="27">
        <v>3380.16</v>
      </c>
      <c r="D621" s="28">
        <v>3378.08</v>
      </c>
      <c r="E621" s="28">
        <v>3380.69</v>
      </c>
      <c r="F621" s="28">
        <v>3366.15</v>
      </c>
      <c r="G621" s="25">
        <v>0.0</v>
      </c>
      <c r="H621" s="29">
        <v>0.0018</v>
      </c>
      <c r="K621" s="23">
        <v>43889.0</v>
      </c>
      <c r="L621" s="30">
        <v>40.11</v>
      </c>
      <c r="M621" s="25">
        <v>42.02</v>
      </c>
      <c r="N621" s="25">
        <v>49.48</v>
      </c>
      <c r="O621" s="25">
        <v>39.37</v>
      </c>
      <c r="P621" s="25">
        <v>0.0</v>
      </c>
      <c r="Q621" s="29">
        <v>0.0243</v>
      </c>
    </row>
    <row r="622">
      <c r="B622" s="23">
        <v>43874.0</v>
      </c>
      <c r="C622" s="31">
        <v>3373.94</v>
      </c>
      <c r="D622" s="28">
        <v>3365.9</v>
      </c>
      <c r="E622" s="28">
        <v>3385.09</v>
      </c>
      <c r="F622" s="28">
        <v>3360.52</v>
      </c>
      <c r="G622" s="25">
        <v>0.0</v>
      </c>
      <c r="H622" s="26">
        <v>-0.0016</v>
      </c>
      <c r="K622" s="23">
        <v>43888.0</v>
      </c>
      <c r="L622" s="30">
        <v>39.16</v>
      </c>
      <c r="M622" s="25">
        <v>28.95</v>
      </c>
      <c r="N622" s="25">
        <v>39.31</v>
      </c>
      <c r="O622" s="25">
        <v>27.79</v>
      </c>
      <c r="P622" s="25">
        <v>0.0</v>
      </c>
      <c r="Q622" s="29">
        <v>0.4209</v>
      </c>
    </row>
    <row r="623">
      <c r="B623" s="23">
        <v>43873.0</v>
      </c>
      <c r="C623" s="27">
        <v>3379.45</v>
      </c>
      <c r="D623" s="28">
        <v>3370.5</v>
      </c>
      <c r="E623" s="28">
        <v>3381.47</v>
      </c>
      <c r="F623" s="28">
        <v>3369.72</v>
      </c>
      <c r="G623" s="25">
        <v>0.0</v>
      </c>
      <c r="H623" s="29">
        <v>0.0065</v>
      </c>
      <c r="K623" s="23">
        <v>43887.0</v>
      </c>
      <c r="L623" s="24">
        <v>27.56</v>
      </c>
      <c r="M623" s="25">
        <v>26.63</v>
      </c>
      <c r="N623" s="25">
        <v>29.57</v>
      </c>
      <c r="O623" s="25">
        <v>24.76</v>
      </c>
      <c r="P623" s="25">
        <v>0.0</v>
      </c>
      <c r="Q623" s="26">
        <v>-0.0104</v>
      </c>
    </row>
    <row r="624">
      <c r="B624" s="23">
        <v>43872.0</v>
      </c>
      <c r="C624" s="27">
        <v>3357.75</v>
      </c>
      <c r="D624" s="28">
        <v>3365.87</v>
      </c>
      <c r="E624" s="28">
        <v>3375.63</v>
      </c>
      <c r="F624" s="28">
        <v>3352.72</v>
      </c>
      <c r="G624" s="25">
        <v>0.0</v>
      </c>
      <c r="H624" s="29">
        <v>0.0017</v>
      </c>
      <c r="K624" s="23">
        <v>43886.0</v>
      </c>
      <c r="L624" s="30">
        <v>27.85</v>
      </c>
      <c r="M624" s="25">
        <v>22.19</v>
      </c>
      <c r="N624" s="25">
        <v>30.25</v>
      </c>
      <c r="O624" s="25">
        <v>22.19</v>
      </c>
      <c r="P624" s="25">
        <v>0.0</v>
      </c>
      <c r="Q624" s="29">
        <v>0.1127</v>
      </c>
    </row>
    <row r="625">
      <c r="B625" s="23">
        <v>43871.0</v>
      </c>
      <c r="C625" s="27">
        <v>3352.09</v>
      </c>
      <c r="D625" s="28">
        <v>3318.28</v>
      </c>
      <c r="E625" s="28">
        <v>3352.26</v>
      </c>
      <c r="F625" s="28">
        <v>3317.77</v>
      </c>
      <c r="G625" s="25">
        <v>0.0</v>
      </c>
      <c r="H625" s="29">
        <v>0.0073</v>
      </c>
      <c r="K625" s="23">
        <v>43885.0</v>
      </c>
      <c r="L625" s="30">
        <v>25.03</v>
      </c>
      <c r="M625" s="25">
        <v>22.25</v>
      </c>
      <c r="N625" s="25">
        <v>26.35</v>
      </c>
      <c r="O625" s="25">
        <v>22.0</v>
      </c>
      <c r="P625" s="25">
        <v>0.0</v>
      </c>
      <c r="Q625" s="29">
        <v>0.4655</v>
      </c>
    </row>
    <row r="626">
      <c r="B626" s="32">
        <v>43868.0</v>
      </c>
      <c r="C626" s="31">
        <v>3327.71</v>
      </c>
      <c r="D626" s="28">
        <v>3335.54</v>
      </c>
      <c r="E626" s="28">
        <v>3341.42</v>
      </c>
      <c r="F626" s="28">
        <v>3322.12</v>
      </c>
      <c r="G626" s="25">
        <v>0.0</v>
      </c>
      <c r="H626" s="26">
        <v>-0.0054</v>
      </c>
      <c r="K626" s="23">
        <v>43882.0</v>
      </c>
      <c r="L626" s="30">
        <v>17.08</v>
      </c>
      <c r="M626" s="25">
        <v>17.33</v>
      </c>
      <c r="N626" s="25">
        <v>18.21</v>
      </c>
      <c r="O626" s="25">
        <v>16.19</v>
      </c>
      <c r="P626" s="25">
        <v>0.0</v>
      </c>
      <c r="Q626" s="29">
        <v>0.0977</v>
      </c>
    </row>
    <row r="627">
      <c r="B627" s="32">
        <v>43867.0</v>
      </c>
      <c r="C627" s="27">
        <v>3345.78</v>
      </c>
      <c r="D627" s="28">
        <v>3344.92</v>
      </c>
      <c r="E627" s="28">
        <v>3347.96</v>
      </c>
      <c r="F627" s="28">
        <v>3334.39</v>
      </c>
      <c r="G627" s="25">
        <v>0.0</v>
      </c>
      <c r="H627" s="29">
        <v>0.0033</v>
      </c>
      <c r="K627" s="23">
        <v>43881.0</v>
      </c>
      <c r="L627" s="30">
        <v>15.56</v>
      </c>
      <c r="M627" s="25">
        <v>14.54</v>
      </c>
      <c r="N627" s="25">
        <v>17.21</v>
      </c>
      <c r="O627" s="25">
        <v>14.49</v>
      </c>
      <c r="P627" s="25">
        <v>0.0</v>
      </c>
      <c r="Q627" s="29">
        <v>0.0821</v>
      </c>
    </row>
    <row r="628">
      <c r="B628" s="32">
        <v>43866.0</v>
      </c>
      <c r="C628" s="27">
        <v>3334.69</v>
      </c>
      <c r="D628" s="28">
        <v>3324.91</v>
      </c>
      <c r="E628" s="28">
        <v>3337.58</v>
      </c>
      <c r="F628" s="28">
        <v>3313.75</v>
      </c>
      <c r="G628" s="25">
        <v>0.0</v>
      </c>
      <c r="H628" s="29">
        <v>0.0113</v>
      </c>
      <c r="K628" s="23">
        <v>43880.0</v>
      </c>
      <c r="L628" s="24">
        <v>14.38</v>
      </c>
      <c r="M628" s="25">
        <v>14.66</v>
      </c>
      <c r="N628" s="25">
        <v>14.74</v>
      </c>
      <c r="O628" s="25">
        <v>14.21</v>
      </c>
      <c r="P628" s="25">
        <v>0.0</v>
      </c>
      <c r="Q628" s="26">
        <v>-0.0303</v>
      </c>
    </row>
    <row r="629">
      <c r="B629" s="32">
        <v>43865.0</v>
      </c>
      <c r="C629" s="27">
        <v>3297.59</v>
      </c>
      <c r="D629" s="28">
        <v>3280.61</v>
      </c>
      <c r="E629" s="28">
        <v>3306.92</v>
      </c>
      <c r="F629" s="28">
        <v>3280.61</v>
      </c>
      <c r="G629" s="25">
        <v>0.0</v>
      </c>
      <c r="H629" s="29">
        <v>0.015</v>
      </c>
      <c r="K629" s="23">
        <v>43879.0</v>
      </c>
      <c r="L629" s="30">
        <v>14.83</v>
      </c>
      <c r="M629" s="25">
        <v>14.98</v>
      </c>
      <c r="N629" s="25">
        <v>15.49</v>
      </c>
      <c r="O629" s="25">
        <v>14.53</v>
      </c>
      <c r="P629" s="25">
        <v>0.0</v>
      </c>
      <c r="Q629" s="29">
        <v>0.0841</v>
      </c>
    </row>
    <row r="630">
      <c r="B630" s="32">
        <v>43864.0</v>
      </c>
      <c r="C630" s="27">
        <v>3248.92</v>
      </c>
      <c r="D630" s="28">
        <v>3235.66</v>
      </c>
      <c r="E630" s="28">
        <v>3268.44</v>
      </c>
      <c r="F630" s="28">
        <v>3235.66</v>
      </c>
      <c r="G630" s="25">
        <v>0.0</v>
      </c>
      <c r="H630" s="29">
        <v>0.0073</v>
      </c>
      <c r="K630" s="23">
        <v>43875.0</v>
      </c>
      <c r="L630" s="24">
        <v>13.68</v>
      </c>
      <c r="M630" s="25">
        <v>14.12</v>
      </c>
      <c r="N630" s="25">
        <v>14.54</v>
      </c>
      <c r="O630" s="25">
        <v>13.38</v>
      </c>
      <c r="P630" s="25">
        <v>0.0</v>
      </c>
      <c r="Q630" s="26">
        <v>-0.0332</v>
      </c>
    </row>
    <row r="631">
      <c r="B631" s="35">
        <v>43861.0</v>
      </c>
      <c r="C631" s="36">
        <v>3225.52</v>
      </c>
      <c r="K631" s="23">
        <v>43874.0</v>
      </c>
      <c r="L631" s="30">
        <v>14.15</v>
      </c>
      <c r="M631" s="25">
        <v>14.43</v>
      </c>
      <c r="N631" s="25">
        <v>15.44</v>
      </c>
      <c r="O631" s="25">
        <v>14.0</v>
      </c>
      <c r="P631" s="25">
        <v>0.0</v>
      </c>
      <c r="Q631" s="29">
        <v>0.0298</v>
      </c>
    </row>
    <row r="632">
      <c r="K632" s="23">
        <v>43873.0</v>
      </c>
      <c r="L632" s="24">
        <v>13.74</v>
      </c>
      <c r="M632" s="25">
        <v>14.86</v>
      </c>
      <c r="N632" s="25">
        <v>14.88</v>
      </c>
      <c r="O632" s="25">
        <v>13.73</v>
      </c>
      <c r="P632" s="25">
        <v>0.0</v>
      </c>
      <c r="Q632" s="26">
        <v>-0.0949</v>
      </c>
    </row>
    <row r="633">
      <c r="K633" s="23">
        <v>43872.0</v>
      </c>
      <c r="L633" s="30">
        <v>15.18</v>
      </c>
      <c r="M633" s="25">
        <v>14.91</v>
      </c>
      <c r="N633" s="25">
        <v>15.27</v>
      </c>
      <c r="O633" s="25">
        <v>14.38</v>
      </c>
      <c r="P633" s="25">
        <v>0.0</v>
      </c>
      <c r="Q633" s="29">
        <v>0.0093</v>
      </c>
    </row>
    <row r="634">
      <c r="K634" s="23">
        <v>43871.0</v>
      </c>
      <c r="L634" s="24">
        <v>15.04</v>
      </c>
      <c r="M634" s="25">
        <v>15.88</v>
      </c>
      <c r="N634" s="25">
        <v>16.43</v>
      </c>
      <c r="O634" s="25">
        <v>15.01</v>
      </c>
      <c r="P634" s="25">
        <v>0.0</v>
      </c>
      <c r="Q634" s="26">
        <v>-0.0278</v>
      </c>
    </row>
    <row r="635">
      <c r="K635" s="32">
        <v>43868.0</v>
      </c>
      <c r="L635" s="30">
        <v>15.47</v>
      </c>
      <c r="M635" s="25">
        <v>15.07</v>
      </c>
      <c r="N635" s="25">
        <v>16.16</v>
      </c>
      <c r="O635" s="25">
        <v>14.81</v>
      </c>
      <c r="P635" s="25">
        <v>0.0</v>
      </c>
      <c r="Q635" s="29">
        <v>0.0341</v>
      </c>
    </row>
    <row r="636">
      <c r="K636" s="32">
        <v>43867.0</v>
      </c>
      <c r="L636" s="24">
        <v>14.96</v>
      </c>
      <c r="M636" s="25">
        <v>15.13</v>
      </c>
      <c r="N636" s="25">
        <v>15.66</v>
      </c>
      <c r="O636" s="25">
        <v>14.7</v>
      </c>
      <c r="P636" s="25">
        <v>0.0</v>
      </c>
      <c r="Q636" s="26">
        <v>-0.0125</v>
      </c>
    </row>
    <row r="637">
      <c r="K637" s="32">
        <v>43866.0</v>
      </c>
      <c r="L637" s="24">
        <v>15.15</v>
      </c>
      <c r="M637" s="25">
        <v>16.29</v>
      </c>
      <c r="N637" s="25">
        <v>16.32</v>
      </c>
      <c r="O637" s="25">
        <v>15.02</v>
      </c>
      <c r="P637" s="25">
        <v>0.0</v>
      </c>
      <c r="Q637" s="26">
        <v>-0.0561</v>
      </c>
    </row>
    <row r="638">
      <c r="K638" s="32">
        <v>43865.0</v>
      </c>
      <c r="L638" s="24">
        <v>16.05</v>
      </c>
      <c r="M638" s="25">
        <v>16.45</v>
      </c>
      <c r="N638" s="25">
        <v>16.46</v>
      </c>
      <c r="O638" s="25">
        <v>15.63</v>
      </c>
      <c r="P638" s="25">
        <v>0.0</v>
      </c>
      <c r="Q638" s="26">
        <v>-0.1068</v>
      </c>
    </row>
    <row r="639">
      <c r="K639" s="32">
        <v>43864.0</v>
      </c>
      <c r="L639" s="24">
        <v>17.97</v>
      </c>
      <c r="M639" s="25">
        <v>18.64</v>
      </c>
      <c r="N639" s="25">
        <v>18.88</v>
      </c>
      <c r="O639" s="25">
        <v>17.1</v>
      </c>
      <c r="P639" s="25">
        <v>0.0</v>
      </c>
      <c r="Q639" s="26">
        <v>-0.0462</v>
      </c>
    </row>
    <row r="640">
      <c r="K640" s="35">
        <v>43861.0</v>
      </c>
      <c r="L640" s="37">
        <v>18.84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18</v>
      </c>
      <c r="B1" s="39"/>
      <c r="C1" s="39"/>
      <c r="D1" s="39"/>
      <c r="E1" s="39"/>
      <c r="F1" s="39"/>
      <c r="G1" s="39"/>
      <c r="H1" s="39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39"/>
      <c r="B2" s="41" t="s">
        <v>19</v>
      </c>
      <c r="C2" s="42"/>
      <c r="D2" s="42"/>
      <c r="E2" s="42"/>
      <c r="F2" s="42"/>
      <c r="G2" s="42"/>
      <c r="H2" s="43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39"/>
      <c r="B3" s="44" t="s">
        <v>20</v>
      </c>
      <c r="C3" s="45" t="s">
        <v>21</v>
      </c>
      <c r="D3" s="46" t="s">
        <v>22</v>
      </c>
      <c r="E3" s="45" t="s">
        <v>21</v>
      </c>
      <c r="F3" s="46" t="s">
        <v>23</v>
      </c>
      <c r="G3" s="45" t="s">
        <v>21</v>
      </c>
      <c r="H3" s="47" t="s">
        <v>24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39"/>
      <c r="B4" s="48"/>
      <c r="C4" s="45" t="s">
        <v>25</v>
      </c>
      <c r="D4" s="46" t="s">
        <v>26</v>
      </c>
      <c r="E4" s="45" t="s">
        <v>25</v>
      </c>
      <c r="F4" s="46" t="s">
        <v>27</v>
      </c>
      <c r="G4" s="45" t="s">
        <v>25</v>
      </c>
      <c r="H4" s="47" t="s">
        <v>28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39"/>
      <c r="B5" s="48"/>
      <c r="C5" s="45" t="s">
        <v>29</v>
      </c>
      <c r="D5" s="49" t="s">
        <v>30</v>
      </c>
      <c r="E5" s="45" t="s">
        <v>29</v>
      </c>
      <c r="F5" s="49" t="s">
        <v>31</v>
      </c>
      <c r="G5" s="45" t="s">
        <v>29</v>
      </c>
      <c r="H5" s="50" t="s">
        <v>31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39"/>
      <c r="B6" s="48"/>
      <c r="C6" s="45" t="s">
        <v>32</v>
      </c>
      <c r="D6" s="51">
        <v>1000000.0</v>
      </c>
      <c r="E6" s="45" t="s">
        <v>32</v>
      </c>
      <c r="F6" s="51">
        <v>-1000000.0</v>
      </c>
      <c r="G6" s="45" t="s">
        <v>32</v>
      </c>
      <c r="H6" s="52">
        <v>500000.0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39"/>
      <c r="B7" s="48"/>
      <c r="C7" s="45" t="s">
        <v>33</v>
      </c>
      <c r="D7" s="49">
        <v>1950.0</v>
      </c>
      <c r="E7" s="45" t="s">
        <v>34</v>
      </c>
      <c r="F7" s="49" t="s">
        <v>35</v>
      </c>
      <c r="G7" s="45" t="s">
        <v>36</v>
      </c>
      <c r="H7" s="53">
        <v>41639.0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39"/>
      <c r="B8" s="48"/>
      <c r="C8" s="54"/>
      <c r="D8" s="55"/>
      <c r="E8" s="45" t="s">
        <v>37</v>
      </c>
      <c r="F8" s="49">
        <v>1.0</v>
      </c>
      <c r="G8" s="45" t="s">
        <v>38</v>
      </c>
      <c r="H8" s="53">
        <v>43465.0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39"/>
      <c r="B9" s="48"/>
      <c r="C9" s="54"/>
      <c r="D9" s="55"/>
      <c r="E9" s="45" t="s">
        <v>39</v>
      </c>
      <c r="F9" s="56">
        <v>0.002589</v>
      </c>
      <c r="G9" s="45" t="s">
        <v>40</v>
      </c>
      <c r="H9" s="57">
        <v>0.02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39"/>
      <c r="B10" s="48"/>
      <c r="C10" s="54"/>
      <c r="D10" s="55"/>
      <c r="E10" s="45" t="s">
        <v>41</v>
      </c>
      <c r="F10" s="56">
        <v>0.0</v>
      </c>
      <c r="G10" s="45" t="s">
        <v>42</v>
      </c>
      <c r="H10" s="57">
        <v>0.016582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39"/>
      <c r="B11" s="48"/>
      <c r="C11" s="54"/>
      <c r="D11" s="55"/>
      <c r="E11" s="45" t="s">
        <v>43</v>
      </c>
      <c r="F11" s="49">
        <v>1848.36</v>
      </c>
      <c r="G11" s="45" t="s">
        <v>44</v>
      </c>
      <c r="H11" s="50">
        <v>100.0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39"/>
      <c r="B12" s="48"/>
      <c r="C12" s="54"/>
      <c r="D12" s="55"/>
      <c r="E12" s="45" t="s">
        <v>45</v>
      </c>
      <c r="F12" s="56">
        <v>0.1523</v>
      </c>
      <c r="G12" s="45" t="s">
        <v>46</v>
      </c>
      <c r="H12" s="50">
        <v>2.0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39"/>
      <c r="B13" s="48"/>
      <c r="C13" s="54"/>
      <c r="D13" s="55"/>
      <c r="E13" s="45" t="s">
        <v>33</v>
      </c>
      <c r="F13" s="49">
        <v>1848.36</v>
      </c>
      <c r="G13" s="45" t="s">
        <v>47</v>
      </c>
      <c r="H13" s="50">
        <v>2.0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39"/>
      <c r="B14" s="48"/>
      <c r="C14" s="58"/>
      <c r="D14" s="59"/>
      <c r="E14" s="58"/>
      <c r="F14" s="59"/>
      <c r="G14" s="58"/>
      <c r="H14" s="6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39"/>
      <c r="B15" s="48"/>
      <c r="C15" s="45" t="s">
        <v>48</v>
      </c>
      <c r="D15" s="51">
        <v>1000000.0</v>
      </c>
      <c r="E15" s="45" t="s">
        <v>48</v>
      </c>
      <c r="F15" s="61">
        <v>-93268.0</v>
      </c>
      <c r="G15" s="45" t="s">
        <v>48</v>
      </c>
      <c r="H15" s="52">
        <v>506173.0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39"/>
      <c r="B16" s="62"/>
      <c r="C16" s="58"/>
      <c r="D16" s="59"/>
      <c r="E16" s="63"/>
      <c r="F16" s="59"/>
      <c r="G16" s="63"/>
      <c r="H16" s="6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39"/>
      <c r="B17" s="64" t="s">
        <v>49</v>
      </c>
      <c r="C17" s="65" t="s">
        <v>50</v>
      </c>
      <c r="D17" s="52">
        <v>541.0</v>
      </c>
      <c r="E17" s="65" t="s">
        <v>50</v>
      </c>
      <c r="F17" s="66">
        <v>-437.0</v>
      </c>
      <c r="G17" s="65" t="s">
        <v>51</v>
      </c>
      <c r="H17" s="66">
        <v>-240.0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39"/>
      <c r="B18" s="67"/>
      <c r="C18" s="68"/>
      <c r="D18" s="69"/>
      <c r="E18" s="65" t="s">
        <v>52</v>
      </c>
      <c r="F18" s="66">
        <v>-5956.0</v>
      </c>
      <c r="G18" s="68"/>
      <c r="H18" s="69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39"/>
      <c r="B19" s="67"/>
      <c r="C19" s="68"/>
      <c r="D19" s="69"/>
      <c r="E19" s="65" t="s">
        <v>53</v>
      </c>
      <c r="F19" s="66">
        <v>-71.0</v>
      </c>
      <c r="G19" s="68"/>
      <c r="H19" s="69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39"/>
      <c r="B20" s="67"/>
      <c r="C20" s="68"/>
      <c r="D20" s="69"/>
      <c r="E20" s="68"/>
      <c r="F20" s="69"/>
      <c r="G20" s="68"/>
      <c r="H20" s="69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39"/>
      <c r="B21" s="70"/>
      <c r="C21" s="71"/>
      <c r="D21" s="60"/>
      <c r="E21" s="71"/>
      <c r="F21" s="60"/>
      <c r="G21" s="71"/>
      <c r="H21" s="6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39"/>
      <c r="B22" s="72"/>
      <c r="C22" s="73"/>
      <c r="D22" s="73"/>
      <c r="E22" s="73"/>
      <c r="F22" s="73"/>
      <c r="G22" s="74" t="s">
        <v>54</v>
      </c>
      <c r="H22" s="42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0"/>
      <c r="B23" s="72"/>
      <c r="C23" s="72"/>
      <c r="D23" s="72"/>
      <c r="E23" s="72"/>
      <c r="F23" s="72"/>
      <c r="G23" s="72"/>
      <c r="H23" s="75">
        <v>1412905.0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</sheetData>
  <mergeCells count="4">
    <mergeCell ref="B2:H2"/>
    <mergeCell ref="B3:B16"/>
    <mergeCell ref="B17:B21"/>
    <mergeCell ref="G22:H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3.0"/>
    <col customWidth="1" min="3" max="4" width="12.5"/>
    <col customWidth="1" min="5" max="5" width="13.5"/>
    <col customWidth="1" min="6" max="6" width="8.38"/>
    <col customWidth="1" min="7" max="7" width="6.13"/>
    <col customWidth="1" min="10" max="10" width="16.25"/>
    <col customWidth="1" min="11" max="11" width="33.0"/>
    <col customWidth="1" min="12" max="12" width="13.5"/>
    <col customWidth="1" min="13" max="14" width="13.0"/>
    <col customWidth="1" min="15" max="15" width="14.0"/>
    <col customWidth="1" min="16" max="16" width="10.88"/>
    <col customWidth="1" min="17" max="17" width="12.25"/>
    <col customWidth="1" min="21" max="21" width="24.88"/>
    <col customWidth="1" min="22" max="22" width="13.5"/>
    <col customWidth="1" min="23" max="23" width="10.63"/>
    <col customWidth="1" min="24" max="24" width="10.5"/>
  </cols>
  <sheetData>
    <row r="2">
      <c r="I2" s="76" t="s">
        <v>55</v>
      </c>
    </row>
    <row r="3">
      <c r="I3" s="77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9"/>
    </row>
    <row r="4">
      <c r="A4" s="11"/>
      <c r="B4" s="11" t="s">
        <v>4</v>
      </c>
      <c r="C4" s="11" t="s">
        <v>5</v>
      </c>
      <c r="D4" s="11" t="s">
        <v>6</v>
      </c>
      <c r="E4" s="80" t="s">
        <v>7</v>
      </c>
      <c r="F4" s="81" t="s">
        <v>11</v>
      </c>
      <c r="G4" s="7" t="s">
        <v>12</v>
      </c>
      <c r="I4" s="82"/>
      <c r="K4" s="83" t="s">
        <v>56</v>
      </c>
      <c r="Z4" s="84"/>
    </row>
    <row r="5">
      <c r="A5" s="11" t="s">
        <v>9</v>
      </c>
      <c r="B5" s="11" t="s">
        <v>10</v>
      </c>
      <c r="C5" s="11" t="s">
        <v>10</v>
      </c>
      <c r="D5" s="11" t="s">
        <v>10</v>
      </c>
      <c r="E5" s="11" t="s">
        <v>10</v>
      </c>
      <c r="F5" s="11" t="s">
        <v>10</v>
      </c>
      <c r="G5" s="11" t="s">
        <v>10</v>
      </c>
      <c r="I5" s="82"/>
      <c r="K5" s="85"/>
      <c r="L5" s="85" t="str">
        <f t="shared" ref="L5:Q5" si="1">B4</f>
        <v>US 1 -YearBond</v>
      </c>
      <c r="M5" s="85" t="str">
        <f t="shared" si="1"/>
        <v>US 7-YearBond</v>
      </c>
      <c r="N5" s="85" t="str">
        <f t="shared" si="1"/>
        <v>US 5-YearBond</v>
      </c>
      <c r="O5" s="85" t="str">
        <f t="shared" si="1"/>
        <v>US 10-YearBond</v>
      </c>
      <c r="P5" s="85" t="str">
        <f t="shared" si="1"/>
        <v>S&amp;P 500</v>
      </c>
      <c r="Q5" s="85" t="str">
        <f t="shared" si="1"/>
        <v>VIX</v>
      </c>
      <c r="Z5" s="84"/>
    </row>
    <row r="6">
      <c r="A6" s="15">
        <v>44773.0</v>
      </c>
      <c r="B6" s="86">
        <v>2.9636</v>
      </c>
      <c r="C6" s="86">
        <v>2.7051</v>
      </c>
      <c r="D6" s="86">
        <v>2.7029</v>
      </c>
      <c r="E6" s="86">
        <v>2.67</v>
      </c>
      <c r="F6" s="87">
        <f>Sheet9!C3</f>
        <v>4130.29</v>
      </c>
      <c r="G6" s="88">
        <f>Sheet9!L2</f>
        <v>21.33</v>
      </c>
      <c r="I6" s="82"/>
      <c r="K6" s="85" t="str">
        <f t="array" ref="K6:K9">TRANSPOSE(B4:E4)</f>
        <v>US 1 -YearBond</v>
      </c>
      <c r="L6" s="89">
        <f>CORREL(B$6:B$634,B$6:B$634)</f>
        <v>1</v>
      </c>
      <c r="M6" s="89">
        <f>CORREL(B6:B634,C6:C634)</f>
        <v>0.9019999256</v>
      </c>
      <c r="N6" s="89">
        <f t="shared" ref="N6:P6" si="2">CORREL(B6:B634,D6:D634)</f>
        <v>0.9310524842</v>
      </c>
      <c r="O6" s="89">
        <f t="shared" si="2"/>
        <v>0.9926672583</v>
      </c>
      <c r="P6" s="89">
        <f t="shared" si="2"/>
        <v>0.5608877547</v>
      </c>
      <c r="Q6" s="89">
        <f>CORREL(E6:E634,$G$6:$G$634)</f>
        <v>-0.2264577991</v>
      </c>
      <c r="Z6" s="84"/>
    </row>
    <row r="7">
      <c r="A7" s="15">
        <v>44771.0</v>
      </c>
      <c r="B7" s="86">
        <v>2.974</v>
      </c>
      <c r="C7" s="86">
        <v>2.6891</v>
      </c>
      <c r="D7" s="86">
        <v>2.6811</v>
      </c>
      <c r="E7" s="86">
        <v>2.658</v>
      </c>
      <c r="F7" s="87">
        <f>Sheet9!C4</f>
        <v>4072.43</v>
      </c>
      <c r="G7" s="88">
        <f>Sheet9!L3</f>
        <v>22.33</v>
      </c>
      <c r="I7" s="82"/>
      <c r="K7" s="85" t="s">
        <v>5</v>
      </c>
      <c r="L7" s="89">
        <f>CORREL(B$6:B$634,C$6:C$634)</f>
        <v>0.9019999256</v>
      </c>
      <c r="M7" s="90">
        <f t="shared" ref="M7:Q7" si="3">CORREL($C$6:$C$634,C6:C634)</f>
        <v>1</v>
      </c>
      <c r="N7" s="90">
        <f t="shared" si="3"/>
        <v>0.9926959816</v>
      </c>
      <c r="O7" s="90">
        <f t="shared" si="3"/>
        <v>0.9926672583</v>
      </c>
      <c r="P7" s="90">
        <f t="shared" si="3"/>
        <v>0.5904481345</v>
      </c>
      <c r="Q7" s="90">
        <f t="shared" si="3"/>
        <v>-0.1885275981</v>
      </c>
      <c r="T7" s="91"/>
      <c r="U7" s="92"/>
      <c r="V7" s="92"/>
      <c r="W7" s="92"/>
      <c r="X7" s="92"/>
      <c r="Y7" s="93"/>
      <c r="Z7" s="84"/>
    </row>
    <row r="8">
      <c r="A8" s="15">
        <v>44770.0</v>
      </c>
      <c r="B8" s="86">
        <v>2.917</v>
      </c>
      <c r="C8" s="86">
        <v>2.7043</v>
      </c>
      <c r="D8" s="86">
        <v>2.6979</v>
      </c>
      <c r="E8" s="86">
        <v>2.671</v>
      </c>
      <c r="F8" s="87">
        <f>Sheet9!C5</f>
        <v>4023.61</v>
      </c>
      <c r="G8" s="88">
        <f>Sheet9!L4</f>
        <v>23.24</v>
      </c>
      <c r="I8" s="82"/>
      <c r="K8" s="85" t="s">
        <v>6</v>
      </c>
      <c r="L8" s="89">
        <f>CORREL(B$6:B$634,D$6:D$634)</f>
        <v>0.9310524842</v>
      </c>
      <c r="M8" s="89">
        <f>CORREL(D$6:D$634,E$6:E$634)</f>
        <v>0.972185217</v>
      </c>
      <c r="N8" s="89">
        <f>CORREL(D$6:D$634,F$6:F$634)</f>
        <v>0.5608877547</v>
      </c>
      <c r="O8" s="89">
        <f>CORREL(D$6:D$634,G$6:G$634)</f>
        <v>-0.1362672331</v>
      </c>
      <c r="P8" s="89">
        <f>CORREL(D$6:D$634,F$6:F$634)</f>
        <v>0.5608877547</v>
      </c>
      <c r="Q8" s="89">
        <f>CORREL(D$6:D$634,G$6:G$634)</f>
        <v>-0.1362672331</v>
      </c>
      <c r="T8" s="94"/>
      <c r="Y8" s="95"/>
      <c r="Z8" s="84"/>
    </row>
    <row r="9">
      <c r="A9" s="15">
        <v>44769.0</v>
      </c>
      <c r="B9" s="86">
        <v>3.001</v>
      </c>
      <c r="C9" s="86">
        <v>2.8395</v>
      </c>
      <c r="D9" s="86">
        <v>2.8361</v>
      </c>
      <c r="E9" s="86">
        <v>2.785</v>
      </c>
      <c r="F9" s="87">
        <f>Sheet9!C6</f>
        <v>3921.05</v>
      </c>
      <c r="G9" s="88">
        <f>Sheet9!L5</f>
        <v>24.69</v>
      </c>
      <c r="I9" s="82"/>
      <c r="K9" s="85" t="s">
        <v>7</v>
      </c>
      <c r="L9" s="89">
        <f>CORREL(B$6:B$634,E$6:E$634)</f>
        <v>0.8713731927</v>
      </c>
      <c r="M9" s="89">
        <f>COrrel(C6:C634,E$6:E$634)</f>
        <v>0.9926672583</v>
      </c>
      <c r="N9" s="90">
        <f>COrrel(D6:D634,E$6:E$634)</f>
        <v>0.972185217</v>
      </c>
      <c r="O9" s="90">
        <f>CORREL(E$6:E$634,E$6:E$634)</f>
        <v>1</v>
      </c>
      <c r="P9" s="89">
        <f>CORREL(D6:D634,E$6:E$634)</f>
        <v>0.972185217</v>
      </c>
      <c r="Q9" s="89">
        <f>CORREL(E$6:E$634,G$6:G$634)</f>
        <v>-0.2264577991</v>
      </c>
      <c r="T9" s="94"/>
      <c r="U9" s="96" t="s">
        <v>57</v>
      </c>
      <c r="V9" s="96">
        <f>95/100</f>
        <v>0.95</v>
      </c>
      <c r="Y9" s="95"/>
      <c r="Z9" s="84"/>
    </row>
    <row r="10">
      <c r="A10" s="15">
        <v>44768.0</v>
      </c>
      <c r="B10" s="86">
        <v>3.052</v>
      </c>
      <c r="C10" s="86">
        <v>2.8841</v>
      </c>
      <c r="D10" s="86">
        <v>2.9002</v>
      </c>
      <c r="E10" s="86">
        <v>2.803</v>
      </c>
      <c r="F10" s="87">
        <f>Sheet9!C7</f>
        <v>3966.84</v>
      </c>
      <c r="G10" s="88">
        <f>Sheet9!L6</f>
        <v>23.36</v>
      </c>
      <c r="I10" s="82"/>
      <c r="K10" s="85" t="str">
        <f>F4</f>
        <v>S&amp;P 500</v>
      </c>
      <c r="L10" s="89">
        <f>CORREL(B$6:B$634,F$6:F$634)</f>
        <v>0.2768990172</v>
      </c>
      <c r="M10" s="89">
        <f t="shared" ref="M10:Q10" si="4">CORREL(C$6:C$634,$F$6:$F$634)</f>
        <v>0.5904481345</v>
      </c>
      <c r="N10" s="89">
        <f t="shared" si="4"/>
        <v>0.5608877547</v>
      </c>
      <c r="O10" s="89">
        <f t="shared" si="4"/>
        <v>0.5861079578</v>
      </c>
      <c r="P10" s="89">
        <f t="shared" si="4"/>
        <v>1</v>
      </c>
      <c r="Q10" s="89">
        <f t="shared" si="4"/>
        <v>-0.5997238916</v>
      </c>
      <c r="T10" s="94"/>
      <c r="U10" s="96" t="s">
        <v>58</v>
      </c>
      <c r="V10" s="97">
        <f>NORMSINV(V9)</f>
        <v>1.644853625</v>
      </c>
      <c r="Y10" s="95"/>
      <c r="Z10" s="84"/>
    </row>
    <row r="11">
      <c r="A11" s="15">
        <v>44767.0</v>
      </c>
      <c r="B11" s="86">
        <v>3.06</v>
      </c>
      <c r="C11" s="86">
        <v>2.8842</v>
      </c>
      <c r="D11" s="86">
        <v>2.8885</v>
      </c>
      <c r="E11" s="86">
        <v>2.807</v>
      </c>
      <c r="F11" s="87">
        <f>Sheet9!C8</f>
        <v>3961.63</v>
      </c>
      <c r="G11" s="88">
        <f>Sheet9!L7</f>
        <v>23.03</v>
      </c>
      <c r="I11" s="82"/>
      <c r="K11" s="98" t="s">
        <v>12</v>
      </c>
      <c r="L11" s="89">
        <f>CORREL(B$6:B$634,G$6:G$634)</f>
        <v>0.05850531223</v>
      </c>
      <c r="M11" s="89">
        <f t="shared" ref="M11:Q11" si="5">CORREL(C$6:C$634,$G$6:$G$634)</f>
        <v>-0.1885275981</v>
      </c>
      <c r="N11" s="89">
        <f t="shared" si="5"/>
        <v>-0.1362672331</v>
      </c>
      <c r="O11" s="89">
        <f t="shared" si="5"/>
        <v>-0.2264577991</v>
      </c>
      <c r="P11" s="89">
        <f t="shared" si="5"/>
        <v>-0.5997238916</v>
      </c>
      <c r="Q11" s="89">
        <f t="shared" si="5"/>
        <v>1</v>
      </c>
      <c r="T11" s="94"/>
      <c r="Y11" s="95"/>
      <c r="Z11" s="84"/>
    </row>
    <row r="12">
      <c r="A12" s="15">
        <v>44766.0</v>
      </c>
      <c r="B12" s="86">
        <v>3.0178</v>
      </c>
      <c r="C12" s="86">
        <v>2.872</v>
      </c>
      <c r="D12" s="86">
        <v>2.8819</v>
      </c>
      <c r="E12" s="86">
        <v>2.785</v>
      </c>
      <c r="F12" s="87">
        <f>Sheet9!C9</f>
        <v>3998.95</v>
      </c>
      <c r="G12" s="88">
        <f>Sheet9!L8</f>
        <v>23.11</v>
      </c>
      <c r="I12" s="82"/>
      <c r="T12" s="94"/>
      <c r="Y12" s="95"/>
      <c r="Z12" s="84"/>
    </row>
    <row r="13">
      <c r="A13" s="15">
        <v>44764.0</v>
      </c>
      <c r="B13" s="86">
        <v>3.018</v>
      </c>
      <c r="C13" s="86">
        <v>2.8375</v>
      </c>
      <c r="D13" s="86">
        <v>2.8481</v>
      </c>
      <c r="E13" s="86">
        <v>2.754</v>
      </c>
      <c r="F13" s="87">
        <f>Sheet9!C10</f>
        <v>3959.9</v>
      </c>
      <c r="G13" s="88">
        <f>Sheet9!L9</f>
        <v>23.88</v>
      </c>
      <c r="I13" s="82"/>
      <c r="J13" s="99" t="s">
        <v>59</v>
      </c>
      <c r="K13" s="100"/>
      <c r="L13" s="100"/>
      <c r="M13" s="100"/>
      <c r="N13" s="100"/>
      <c r="O13" s="100"/>
      <c r="P13" s="100"/>
      <c r="Q13" s="100"/>
      <c r="R13" s="101"/>
      <c r="T13" s="94"/>
      <c r="Y13" s="95"/>
      <c r="Z13" s="84"/>
    </row>
    <row r="14">
      <c r="A14" s="15">
        <v>44763.0</v>
      </c>
      <c r="B14" s="86">
        <v>3.093</v>
      </c>
      <c r="C14" s="86">
        <v>2.9714</v>
      </c>
      <c r="D14" s="86">
        <v>2.9894</v>
      </c>
      <c r="E14" s="86">
        <v>2.882</v>
      </c>
      <c r="F14" s="87">
        <f>Sheet9!C11</f>
        <v>3936.69</v>
      </c>
      <c r="G14" s="88">
        <f>Sheet9!L10</f>
        <v>24.5</v>
      </c>
      <c r="I14" s="82"/>
      <c r="J14" s="94"/>
      <c r="K14" s="83" t="s">
        <v>60</v>
      </c>
      <c r="R14" s="95"/>
      <c r="T14" s="94"/>
      <c r="U14" s="83" t="s">
        <v>61</v>
      </c>
      <c r="Y14" s="95"/>
      <c r="Z14" s="84"/>
    </row>
    <row r="15">
      <c r="A15" s="15">
        <v>44762.0</v>
      </c>
      <c r="B15" s="86">
        <v>3.18</v>
      </c>
      <c r="C15" s="86">
        <v>3.1438</v>
      </c>
      <c r="D15" s="86">
        <v>3.1672</v>
      </c>
      <c r="E15" s="86">
        <v>3.03</v>
      </c>
      <c r="F15" s="87">
        <f>Sheet9!C12</f>
        <v>3830.85</v>
      </c>
      <c r="G15" s="88">
        <f>Sheet9!L11</f>
        <v>25.3</v>
      </c>
      <c r="I15" s="82"/>
      <c r="J15" s="94"/>
      <c r="K15" s="85"/>
      <c r="L15" s="85" t="str">
        <f t="shared" ref="L15:Q15" si="6">L5</f>
        <v>US 1 -YearBond</v>
      </c>
      <c r="M15" s="85" t="str">
        <f t="shared" si="6"/>
        <v>US 7-YearBond</v>
      </c>
      <c r="N15" s="85" t="str">
        <f t="shared" si="6"/>
        <v>US 5-YearBond</v>
      </c>
      <c r="O15" s="85" t="str">
        <f t="shared" si="6"/>
        <v>US 10-YearBond</v>
      </c>
      <c r="P15" s="85" t="str">
        <f t="shared" si="6"/>
        <v>S&amp;P 500</v>
      </c>
      <c r="Q15" s="85" t="str">
        <f t="shared" si="6"/>
        <v>VIX</v>
      </c>
      <c r="R15" s="95"/>
      <c r="T15" s="94"/>
      <c r="U15" s="85" t="str">
        <f t="shared" ref="U15:U18" si="8">K21</f>
        <v/>
      </c>
      <c r="V15" s="85" t="str">
        <f t="array" ref="V15:X15">TRANSPOSE(U16:U18)</f>
        <v>Equity</v>
      </c>
      <c r="W15" s="85" t="s">
        <v>23</v>
      </c>
      <c r="X15" s="85" t="s">
        <v>24</v>
      </c>
      <c r="Y15" s="95"/>
      <c r="Z15" s="84"/>
    </row>
    <row r="16">
      <c r="A16" s="15">
        <v>44761.0</v>
      </c>
      <c r="B16" s="86">
        <v>3.199</v>
      </c>
      <c r="C16" s="86">
        <v>3.1364</v>
      </c>
      <c r="D16" s="86">
        <v>3.1603</v>
      </c>
      <c r="E16" s="86">
        <v>3.028</v>
      </c>
      <c r="F16" s="87">
        <f>Sheet9!C13</f>
        <v>3863.16</v>
      </c>
      <c r="G16" s="88">
        <f>Sheet9!L12</f>
        <v>24.23</v>
      </c>
      <c r="I16" s="82"/>
      <c r="J16" s="94"/>
      <c r="K16" s="98" t="s">
        <v>62</v>
      </c>
      <c r="L16" s="102">
        <f t="shared" ref="L16:Q16" si="7">B6</f>
        <v>2.9636</v>
      </c>
      <c r="M16" s="102">
        <f t="shared" si="7"/>
        <v>2.7051</v>
      </c>
      <c r="N16" s="102">
        <f t="shared" si="7"/>
        <v>2.7029</v>
      </c>
      <c r="O16" s="102">
        <f t="shared" si="7"/>
        <v>2.67</v>
      </c>
      <c r="P16" s="102">
        <f t="shared" si="7"/>
        <v>4130.29</v>
      </c>
      <c r="Q16" s="102">
        <f t="shared" si="7"/>
        <v>21.33</v>
      </c>
      <c r="R16" s="95"/>
      <c r="T16" s="94"/>
      <c r="U16" s="85" t="str">
        <f t="shared" si="8"/>
        <v>Equity</v>
      </c>
      <c r="V16" s="103">
        <f t="array" ref="V16:X18">MMULT(MMULT(L29:Q31,L6:Q11),TRANSPOSE(L29:Q31))</f>
        <v>1.73964E+18</v>
      </c>
      <c r="W16" s="103">
        <v>-1.4042929069357783E18</v>
      </c>
      <c r="X16" s="103">
        <v>-4.358159687465798E11</v>
      </c>
      <c r="Y16" s="95"/>
      <c r="Z16" s="84"/>
    </row>
    <row r="17">
      <c r="A17" s="15">
        <v>44760.0</v>
      </c>
      <c r="B17" s="86">
        <v>3.128</v>
      </c>
      <c r="C17" s="86">
        <v>3.0888</v>
      </c>
      <c r="D17" s="86">
        <v>3.1039</v>
      </c>
      <c r="E17" s="86">
        <v>2.989</v>
      </c>
      <c r="F17" s="87">
        <f>Sheet9!C14</f>
        <v>3790.38</v>
      </c>
      <c r="G17" s="88">
        <f>Sheet9!L13</f>
        <v>26.4</v>
      </c>
      <c r="I17" s="82"/>
      <c r="J17" s="94"/>
      <c r="K17" s="98" t="s">
        <v>63</v>
      </c>
      <c r="L17" s="104">
        <f t="shared" ref="L17:Q17" si="9">_xlfn.STDEV.S(B$6:B$634)</f>
        <v>0.8633283031</v>
      </c>
      <c r="M17" s="104">
        <f t="shared" si="9"/>
        <v>0.8152685298</v>
      </c>
      <c r="N17" s="104">
        <f t="shared" si="9"/>
        <v>0.9081476481</v>
      </c>
      <c r="O17" s="104">
        <f t="shared" si="9"/>
        <v>0.7130646583</v>
      </c>
      <c r="P17" s="104">
        <f t="shared" si="9"/>
        <v>590.2713265</v>
      </c>
      <c r="Q17" s="104">
        <f t="shared" si="9"/>
        <v>9.189139802</v>
      </c>
      <c r="R17" s="95"/>
      <c r="T17" s="94"/>
      <c r="U17" s="85" t="str">
        <f t="shared" si="8"/>
        <v>Option</v>
      </c>
      <c r="V17" s="103">
        <v>-1.4042929749789468E18</v>
      </c>
      <c r="W17" s="103">
        <v>1.1335919777322854E18</v>
      </c>
      <c r="X17" s="103">
        <v>3.519425737212042E11</v>
      </c>
      <c r="Y17" s="95"/>
      <c r="Z17" s="84"/>
    </row>
    <row r="18">
      <c r="A18" s="15">
        <v>44759.0</v>
      </c>
      <c r="B18" s="86">
        <v>3.1066</v>
      </c>
      <c r="C18" s="86">
        <v>3.029</v>
      </c>
      <c r="D18" s="86">
        <v>3.0477</v>
      </c>
      <c r="E18" s="86">
        <v>2.928</v>
      </c>
      <c r="F18" s="87">
        <f>Sheet9!C15</f>
        <v>3801.78</v>
      </c>
      <c r="G18" s="88">
        <f>Sheet9!L14</f>
        <v>26.82</v>
      </c>
      <c r="I18" s="82"/>
      <c r="J18" s="94"/>
      <c r="R18" s="95"/>
      <c r="T18" s="94"/>
      <c r="U18" s="85" t="str">
        <f t="shared" si="8"/>
        <v>Bond</v>
      </c>
      <c r="V18" s="103">
        <v>-4.358159687465798E11</v>
      </c>
      <c r="W18" s="103">
        <v>3.519425737212041E11</v>
      </c>
      <c r="X18" s="103">
        <v>194657.5817100577</v>
      </c>
      <c r="Y18" s="95"/>
      <c r="Z18" s="84"/>
    </row>
    <row r="19">
      <c r="A19" s="15">
        <v>44757.0</v>
      </c>
      <c r="B19" s="86">
        <v>3.091</v>
      </c>
      <c r="C19" s="86">
        <v>3.029</v>
      </c>
      <c r="D19" s="86">
        <v>3.0477</v>
      </c>
      <c r="E19" s="86">
        <v>2.928</v>
      </c>
      <c r="F19" s="87">
        <f>Sheet9!C16</f>
        <v>3818.8</v>
      </c>
      <c r="G19" s="88">
        <f>Sheet9!L15</f>
        <v>27.29</v>
      </c>
      <c r="I19" s="82"/>
      <c r="J19" s="94"/>
      <c r="R19" s="95"/>
      <c r="T19" s="94"/>
      <c r="Y19" s="95"/>
      <c r="Z19" s="84"/>
    </row>
    <row r="20">
      <c r="A20" s="15">
        <v>44756.0</v>
      </c>
      <c r="B20" s="86">
        <v>3.171</v>
      </c>
      <c r="C20" s="86">
        <v>3.0491</v>
      </c>
      <c r="D20" s="86">
        <v>3.0634</v>
      </c>
      <c r="E20" s="86">
        <v>2.958</v>
      </c>
      <c r="F20" s="87">
        <f>Sheet9!C17</f>
        <v>3854.43</v>
      </c>
      <c r="G20" s="88">
        <f>Sheet9!L16</f>
        <v>26.17</v>
      </c>
      <c r="I20" s="82"/>
      <c r="J20" s="94"/>
      <c r="K20" s="83" t="s">
        <v>64</v>
      </c>
      <c r="R20" s="105"/>
      <c r="S20" s="83"/>
      <c r="T20" s="106"/>
      <c r="U20" s="83"/>
      <c r="V20" s="83"/>
      <c r="Y20" s="95"/>
      <c r="Z20" s="84"/>
    </row>
    <row r="21">
      <c r="A21" s="15">
        <v>44755.0</v>
      </c>
      <c r="B21" s="86">
        <v>3.211</v>
      </c>
      <c r="C21" s="86">
        <v>3.0169</v>
      </c>
      <c r="D21" s="86">
        <v>3.0278</v>
      </c>
      <c r="E21" s="86">
        <v>2.935</v>
      </c>
      <c r="F21" s="87">
        <f>Sheet9!C18</f>
        <v>3899.38</v>
      </c>
      <c r="G21" s="88">
        <f>Sheet9!L17</f>
        <v>24.64</v>
      </c>
      <c r="I21" s="82"/>
      <c r="J21" s="94"/>
      <c r="K21" s="85"/>
      <c r="L21" s="85" t="str">
        <f t="shared" ref="L21:Q21" si="10">L15</f>
        <v>US 1 -YearBond</v>
      </c>
      <c r="M21" s="85" t="str">
        <f t="shared" si="10"/>
        <v>US 7-YearBond</v>
      </c>
      <c r="N21" s="85" t="str">
        <f t="shared" si="10"/>
        <v>US 5-YearBond</v>
      </c>
      <c r="O21" s="85" t="str">
        <f t="shared" si="10"/>
        <v>US 10-YearBond</v>
      </c>
      <c r="P21" s="85" t="str">
        <f t="shared" si="10"/>
        <v>S&amp;P 500</v>
      </c>
      <c r="Q21" s="85" t="str">
        <f t="shared" si="10"/>
        <v>VIX</v>
      </c>
      <c r="R21" s="95"/>
      <c r="T21" s="94"/>
      <c r="U21" s="107" t="s">
        <v>65</v>
      </c>
      <c r="W21" s="83"/>
      <c r="X21" s="83"/>
      <c r="Y21" s="95"/>
      <c r="Z21" s="84"/>
    </row>
    <row r="22">
      <c r="A22" s="15">
        <v>44754.0</v>
      </c>
      <c r="B22" s="86">
        <v>2.999</v>
      </c>
      <c r="C22" s="86">
        <v>3.0344</v>
      </c>
      <c r="D22" s="86">
        <v>3.0195</v>
      </c>
      <c r="E22" s="86">
        <v>2.971</v>
      </c>
      <c r="F22" s="87">
        <f>Sheet9!C19</f>
        <v>3902.62</v>
      </c>
      <c r="G22" s="88">
        <f>Sheet9!L18</f>
        <v>26.08</v>
      </c>
      <c r="I22" s="82"/>
      <c r="J22" s="94"/>
      <c r="K22" s="85" t="str">
        <f>'portfolio sheet'!D3</f>
        <v>Equity</v>
      </c>
      <c r="L22" s="98">
        <v>0.0</v>
      </c>
      <c r="M22" s="98">
        <v>0.0</v>
      </c>
      <c r="N22" s="98">
        <v>0.0</v>
      </c>
      <c r="O22" s="98">
        <v>0.0</v>
      </c>
      <c r="P22" s="108">
        <f>'portfolio sheet'!D17</f>
        <v>541</v>
      </c>
      <c r="Q22" s="98">
        <v>0.0</v>
      </c>
      <c r="R22" s="95"/>
      <c r="T22" s="94"/>
      <c r="U22" s="85" t="str">
        <f>U15</f>
        <v/>
      </c>
      <c r="V22" s="96" t="s">
        <v>66</v>
      </c>
      <c r="Y22" s="95"/>
      <c r="Z22" s="84"/>
    </row>
    <row r="23">
      <c r="A23" s="15">
        <v>44753.0</v>
      </c>
      <c r="B23" s="86">
        <v>2.994</v>
      </c>
      <c r="C23" s="86">
        <v>3.0693</v>
      </c>
      <c r="D23" s="86">
        <v>3.0535</v>
      </c>
      <c r="E23" s="86">
        <v>2.993</v>
      </c>
      <c r="F23" s="87">
        <f>Sheet9!C20</f>
        <v>3845.08</v>
      </c>
      <c r="G23" s="88">
        <f>Sheet9!L19</f>
        <v>26.73</v>
      </c>
      <c r="I23" s="82"/>
      <c r="J23" s="94"/>
      <c r="K23" s="109" t="s">
        <v>23</v>
      </c>
      <c r="L23" s="108">
        <f>'portfolio sheet'!F19</f>
        <v>-71</v>
      </c>
      <c r="M23" s="98">
        <v>0.0</v>
      </c>
      <c r="N23" s="98">
        <v>0.0</v>
      </c>
      <c r="O23" s="98">
        <v>0.0</v>
      </c>
      <c r="P23" s="108">
        <f>'portfolio sheet'!F17</f>
        <v>-437</v>
      </c>
      <c r="Q23" s="108">
        <f>'portfolio sheet'!F18</f>
        <v>-5956</v>
      </c>
      <c r="R23" s="95"/>
      <c r="T23" s="94"/>
      <c r="U23" s="98" t="s">
        <v>63</v>
      </c>
      <c r="V23" s="9">
        <f t="array" ref="V23">SQRT(MMULT(MMULT(L32:Q32,L6:Q11),TRANSPOSE(L32:Q32)))</f>
        <v>254252571.9</v>
      </c>
      <c r="Y23" s="95"/>
      <c r="Z23" s="84"/>
    </row>
    <row r="24">
      <c r="A24" s="15">
        <v>44752.0</v>
      </c>
      <c r="B24" s="86">
        <v>2.9228</v>
      </c>
      <c r="C24" s="86">
        <v>3.1694</v>
      </c>
      <c r="D24" s="86">
        <v>3.1438</v>
      </c>
      <c r="E24" s="86">
        <v>3.097</v>
      </c>
      <c r="F24" s="87">
        <f>Sheet9!C21</f>
        <v>3831.39</v>
      </c>
      <c r="G24" s="88">
        <f>Sheet9!L20</f>
        <v>27.54</v>
      </c>
      <c r="I24" s="82"/>
      <c r="J24" s="94"/>
      <c r="K24" s="110" t="s">
        <v>24</v>
      </c>
      <c r="L24" s="111">
        <v>0.0</v>
      </c>
      <c r="M24" s="111">
        <v>0.0</v>
      </c>
      <c r="N24" s="112">
        <f>'portfolio sheet'!H17</f>
        <v>-240</v>
      </c>
      <c r="O24" s="111">
        <v>0.0</v>
      </c>
      <c r="P24" s="111">
        <v>0.0</v>
      </c>
      <c r="Q24" s="111">
        <v>0.0</v>
      </c>
      <c r="R24" s="95"/>
      <c r="T24" s="94"/>
      <c r="U24" s="98" t="s">
        <v>65</v>
      </c>
      <c r="V24" s="113">
        <f>V23*V10</f>
        <v>418208264.5</v>
      </c>
      <c r="Y24" s="95"/>
      <c r="Z24" s="84"/>
    </row>
    <row r="25">
      <c r="A25" s="15">
        <v>44750.0</v>
      </c>
      <c r="B25" s="86">
        <v>2.944</v>
      </c>
      <c r="C25" s="86">
        <v>3.1493</v>
      </c>
      <c r="D25" s="86">
        <v>3.1217</v>
      </c>
      <c r="E25" s="86">
        <v>3.08</v>
      </c>
      <c r="F25" s="87">
        <f>Sheet9!C22</f>
        <v>3825.33</v>
      </c>
      <c r="G25" s="88">
        <f>Sheet9!L21</f>
        <v>27.53</v>
      </c>
      <c r="I25" s="82"/>
      <c r="J25" s="94"/>
      <c r="K25" s="114" t="s">
        <v>67</v>
      </c>
      <c r="L25" s="115">
        <f t="shared" ref="L25:Q25" si="11">SUM(L22:L24)</f>
        <v>-71</v>
      </c>
      <c r="M25" s="115">
        <f t="shared" si="11"/>
        <v>0</v>
      </c>
      <c r="N25" s="115">
        <f t="shared" si="11"/>
        <v>-240</v>
      </c>
      <c r="O25" s="115">
        <f t="shared" si="11"/>
        <v>0</v>
      </c>
      <c r="P25" s="115">
        <f t="shared" si="11"/>
        <v>104</v>
      </c>
      <c r="Q25" s="115">
        <f t="shared" si="11"/>
        <v>-5956</v>
      </c>
      <c r="R25" s="95"/>
      <c r="T25" s="94"/>
      <c r="Y25" s="95"/>
      <c r="Z25" s="84"/>
    </row>
    <row r="26">
      <c r="A26" s="15">
        <v>44749.0</v>
      </c>
      <c r="B26" s="86">
        <v>2.865</v>
      </c>
      <c r="C26" s="86">
        <v>3.0696</v>
      </c>
      <c r="D26" s="86">
        <v>3.0387</v>
      </c>
      <c r="E26" s="86">
        <v>3.0</v>
      </c>
      <c r="F26" s="87">
        <f>Sheet9!C23</f>
        <v>3785.38</v>
      </c>
      <c r="G26" s="88">
        <f>Sheet9!L22</f>
        <v>26.7</v>
      </c>
      <c r="I26" s="82"/>
      <c r="J26" s="94"/>
      <c r="R26" s="95"/>
      <c r="T26" s="94"/>
      <c r="Y26" s="95"/>
      <c r="Z26" s="84"/>
    </row>
    <row r="27">
      <c r="A27" s="15">
        <v>44748.0</v>
      </c>
      <c r="B27" s="86">
        <v>2.789</v>
      </c>
      <c r="C27" s="86">
        <v>3.0002</v>
      </c>
      <c r="D27" s="86">
        <v>2.9797</v>
      </c>
      <c r="E27" s="86">
        <v>2.934</v>
      </c>
      <c r="F27" s="87">
        <f>Sheet9!C24</f>
        <v>3818.83</v>
      </c>
      <c r="G27" s="88">
        <f>Sheet9!L23</f>
        <v>28.71</v>
      </c>
      <c r="I27" s="82"/>
      <c r="J27" s="94"/>
      <c r="K27" s="83" t="s">
        <v>68</v>
      </c>
      <c r="R27" s="105"/>
      <c r="S27" s="83"/>
      <c r="T27" s="106"/>
      <c r="U27" s="116"/>
      <c r="V27" s="85" t="str">
        <f t="shared" ref="V27:X27" si="12">V15</f>
        <v>Equity</v>
      </c>
      <c r="W27" s="85" t="str">
        <f t="shared" si="12"/>
        <v>Option</v>
      </c>
      <c r="X27" s="85" t="str">
        <f t="shared" si="12"/>
        <v>Bond</v>
      </c>
      <c r="Y27" s="95"/>
      <c r="Z27" s="84"/>
    </row>
    <row r="28">
      <c r="A28" s="15">
        <v>44747.0</v>
      </c>
      <c r="B28" s="86">
        <v>2.752</v>
      </c>
      <c r="C28" s="86">
        <v>2.8673</v>
      </c>
      <c r="D28" s="86">
        <v>2.8236</v>
      </c>
      <c r="E28" s="86">
        <v>2.818</v>
      </c>
      <c r="F28" s="87">
        <f>Sheet9!C25</f>
        <v>3821.55</v>
      </c>
      <c r="G28" s="88">
        <f>Sheet9!L24</f>
        <v>28.16</v>
      </c>
      <c r="I28" s="82"/>
      <c r="J28" s="94"/>
      <c r="K28" s="85" t="str">
        <f t="shared" ref="K28:Q28" si="13">K21</f>
        <v/>
      </c>
      <c r="L28" s="85" t="str">
        <f t="shared" si="13"/>
        <v>US 1 -YearBond</v>
      </c>
      <c r="M28" s="85" t="str">
        <f t="shared" si="13"/>
        <v>US 7-YearBond</v>
      </c>
      <c r="N28" s="85" t="str">
        <f t="shared" si="13"/>
        <v>US 5-YearBond</v>
      </c>
      <c r="O28" s="85" t="str">
        <f t="shared" si="13"/>
        <v>US 10-YearBond</v>
      </c>
      <c r="P28" s="85" t="str">
        <f t="shared" si="13"/>
        <v>S&amp;P 500</v>
      </c>
      <c r="Q28" s="85" t="str">
        <f t="shared" si="13"/>
        <v>VIX</v>
      </c>
      <c r="R28" s="95"/>
      <c r="T28" s="94"/>
      <c r="U28" s="96" t="s">
        <v>45</v>
      </c>
      <c r="V28" s="9">
        <f>SQRT($V16:$X16
)</f>
        <v>1318953541</v>
      </c>
      <c r="W28" s="9">
        <f>SQRT(V17:X17
)</f>
        <v>1064702765</v>
      </c>
      <c r="X28" s="9">
        <f>SQRT(V18:X18
)</f>
        <v>441.2001606</v>
      </c>
      <c r="Y28" s="95"/>
      <c r="Z28" s="84"/>
    </row>
    <row r="29">
      <c r="A29" s="15">
        <v>44746.0</v>
      </c>
      <c r="B29" s="86">
        <v>2.7787</v>
      </c>
      <c r="C29" s="86">
        <v>2.9633</v>
      </c>
      <c r="D29" s="86">
        <v>2.916</v>
      </c>
      <c r="E29" s="86">
        <v>2.932</v>
      </c>
      <c r="F29" s="87">
        <f>Sheet9!C26</f>
        <v>3900.11</v>
      </c>
      <c r="G29" s="88">
        <f>Sheet9!L25</f>
        <v>28.36</v>
      </c>
      <c r="I29" s="82"/>
      <c r="J29" s="94"/>
      <c r="K29" s="85" t="str">
        <f t="shared" ref="K29:K32" si="16">K22</f>
        <v>Equity</v>
      </c>
      <c r="L29" s="113">
        <f t="shared" ref="L29:Q29" si="14">L22*L$16*L$17</f>
        <v>0</v>
      </c>
      <c r="M29" s="113">
        <f t="shared" si="14"/>
        <v>0</v>
      </c>
      <c r="N29" s="113">
        <f t="shared" si="14"/>
        <v>0</v>
      </c>
      <c r="O29" s="113">
        <f t="shared" si="14"/>
        <v>0</v>
      </c>
      <c r="P29" s="9">
        <f t="shared" si="14"/>
        <v>1318953541</v>
      </c>
      <c r="Q29" s="113">
        <f t="shared" si="14"/>
        <v>0</v>
      </c>
      <c r="R29" s="95"/>
      <c r="T29" s="94"/>
      <c r="U29" s="117" t="s">
        <v>69</v>
      </c>
      <c r="V29" s="118">
        <f t="shared" ref="V29:X29" si="15">SUM($V16:$X16)/$V$23*V$28</f>
        <v>1.73963E+18</v>
      </c>
      <c r="W29" s="118">
        <f t="shared" si="15"/>
        <v>1.40428E+18</v>
      </c>
      <c r="X29" s="118">
        <f t="shared" si="15"/>
        <v>581918643585</v>
      </c>
      <c r="Y29" s="95"/>
      <c r="Z29" s="84"/>
    </row>
    <row r="30">
      <c r="A30" s="15">
        <v>44743.0</v>
      </c>
      <c r="B30" s="86">
        <v>2.718</v>
      </c>
      <c r="C30" s="86">
        <v>2.9301</v>
      </c>
      <c r="D30" s="86">
        <v>2.8842</v>
      </c>
      <c r="E30" s="86">
        <v>2.889</v>
      </c>
      <c r="F30" s="87">
        <f>Sheet9!C27</f>
        <v>3911.74</v>
      </c>
      <c r="G30" s="88">
        <f>Sheet9!L26</f>
        <v>26.95</v>
      </c>
      <c r="I30" s="82"/>
      <c r="J30" s="94"/>
      <c r="K30" s="85" t="str">
        <f t="shared" si="16"/>
        <v>Option</v>
      </c>
      <c r="L30" s="9">
        <f t="shared" ref="L30:Q30" si="17">L23*L$16*L$17</f>
        <v>-181.6577429</v>
      </c>
      <c r="M30" s="113">
        <f t="shared" si="17"/>
        <v>0</v>
      </c>
      <c r="N30" s="113">
        <f t="shared" si="17"/>
        <v>0</v>
      </c>
      <c r="O30" s="113">
        <f t="shared" si="17"/>
        <v>0</v>
      </c>
      <c r="P30" s="9">
        <f t="shared" si="17"/>
        <v>-1065402398</v>
      </c>
      <c r="Q30" s="9">
        <f t="shared" si="17"/>
        <v>-1167401.92</v>
      </c>
      <c r="R30" s="95"/>
      <c r="T30" s="94"/>
      <c r="U30" s="119" t="s">
        <v>70</v>
      </c>
      <c r="V30" s="120">
        <f t="shared" ref="V30:X30" si="18">V28*$V$10</f>
        <v>2169485513</v>
      </c>
      <c r="W30" s="120">
        <f t="shared" si="18"/>
        <v>1751280203</v>
      </c>
      <c r="X30" s="120">
        <f t="shared" si="18"/>
        <v>725.7096836</v>
      </c>
      <c r="Y30" s="95"/>
      <c r="Z30" s="84"/>
    </row>
    <row r="31">
      <c r="A31" s="15">
        <v>44742.0</v>
      </c>
      <c r="B31" s="86">
        <v>2.79</v>
      </c>
      <c r="C31" s="86">
        <v>3.0726</v>
      </c>
      <c r="D31" s="86">
        <v>3.0429</v>
      </c>
      <c r="E31" s="86">
        <v>3.017</v>
      </c>
      <c r="F31" s="87">
        <f>Sheet9!C28</f>
        <v>3795.73</v>
      </c>
      <c r="G31" s="88">
        <f>Sheet9!L27</f>
        <v>27.23</v>
      </c>
      <c r="I31" s="82"/>
      <c r="J31" s="94"/>
      <c r="K31" s="121" t="str">
        <f t="shared" si="16"/>
        <v>Bond</v>
      </c>
      <c r="L31" s="122">
        <f t="shared" ref="L31:Q31" si="19">L24*L$16*L$17</f>
        <v>0</v>
      </c>
      <c r="M31" s="122">
        <f t="shared" si="19"/>
        <v>0</v>
      </c>
      <c r="N31" s="123">
        <f t="shared" si="19"/>
        <v>-589.1117467</v>
      </c>
      <c r="O31" s="122">
        <f t="shared" si="19"/>
        <v>0</v>
      </c>
      <c r="P31" s="122">
        <f t="shared" si="19"/>
        <v>0</v>
      </c>
      <c r="Q31" s="122">
        <f t="shared" si="19"/>
        <v>0</v>
      </c>
      <c r="R31" s="95"/>
      <c r="T31" s="94"/>
      <c r="U31" s="119" t="s">
        <v>71</v>
      </c>
      <c r="V31" s="124" t="str">
        <f>CORREL(V$29,$V$24)</f>
        <v>#DIV/0!</v>
      </c>
      <c r="W31" s="124" t="str">
        <f t="shared" ref="W31:X31" si="20">CORREL(W$29,$V$24)*W30</f>
        <v>#DIV/0!</v>
      </c>
      <c r="X31" s="124" t="str">
        <f t="shared" si="20"/>
        <v>#DIV/0!</v>
      </c>
      <c r="Y31" s="95"/>
      <c r="Z31" s="84"/>
    </row>
    <row r="32">
      <c r="A32" s="15">
        <v>44741.0</v>
      </c>
      <c r="B32" s="86">
        <v>2.848</v>
      </c>
      <c r="C32" s="86">
        <v>3.1598</v>
      </c>
      <c r="D32" s="86">
        <v>3.1395</v>
      </c>
      <c r="E32" s="86">
        <v>3.087</v>
      </c>
      <c r="F32" s="87">
        <f>Sheet9!C29</f>
        <v>3759.89</v>
      </c>
      <c r="G32" s="88">
        <f>Sheet9!L28</f>
        <v>29.05</v>
      </c>
      <c r="I32" s="82"/>
      <c r="J32" s="94"/>
      <c r="K32" s="125" t="str">
        <f t="shared" si="16"/>
        <v>sum</v>
      </c>
      <c r="L32" s="115">
        <f t="shared" ref="L32:Q32" si="21">SUM(L29:L31)</f>
        <v>-181.6577429</v>
      </c>
      <c r="M32" s="115">
        <f t="shared" si="21"/>
        <v>0</v>
      </c>
      <c r="N32" s="115">
        <f t="shared" si="21"/>
        <v>-589.1117467</v>
      </c>
      <c r="O32" s="115">
        <f t="shared" si="21"/>
        <v>0</v>
      </c>
      <c r="P32" s="126">
        <f t="shared" si="21"/>
        <v>253551142.7</v>
      </c>
      <c r="Q32" s="115">
        <f t="shared" si="21"/>
        <v>-1167401.92</v>
      </c>
      <c r="R32" s="95"/>
      <c r="T32" s="94"/>
      <c r="U32" s="119" t="s">
        <v>72</v>
      </c>
      <c r="V32" s="124">
        <f t="shared" ref="V32:X32" si="22">$V$24-SQRT(SUM($V16:$X16)*$V$10)</f>
        <v>-324485213.7</v>
      </c>
      <c r="W32" s="124">
        <f t="shared" si="22"/>
        <v>-324485213.7</v>
      </c>
      <c r="X32" s="124">
        <f t="shared" si="22"/>
        <v>-324485213.7</v>
      </c>
      <c r="Y32" s="95"/>
      <c r="Z32" s="84"/>
    </row>
    <row r="33">
      <c r="A33" s="15">
        <v>44740.0</v>
      </c>
      <c r="B33" s="86">
        <v>2.877</v>
      </c>
      <c r="C33" s="86">
        <v>3.2526</v>
      </c>
      <c r="D33" s="86">
        <v>3.2347</v>
      </c>
      <c r="E33" s="86">
        <v>3.177</v>
      </c>
      <c r="F33" s="87">
        <f>Sheet9!C30</f>
        <v>3764.79</v>
      </c>
      <c r="G33" s="88">
        <f>Sheet9!L29</f>
        <v>28.95</v>
      </c>
      <c r="I33" s="82"/>
      <c r="J33" s="127"/>
      <c r="K33" s="128"/>
      <c r="L33" s="128"/>
      <c r="M33" s="128"/>
      <c r="N33" s="128"/>
      <c r="O33" s="128"/>
      <c r="P33" s="128"/>
      <c r="Q33" s="128"/>
      <c r="R33" s="129"/>
      <c r="T33" s="94"/>
      <c r="Y33" s="95"/>
      <c r="Z33" s="84"/>
    </row>
    <row r="34">
      <c r="A34" s="15">
        <v>44739.0</v>
      </c>
      <c r="B34" s="86">
        <v>2.875</v>
      </c>
      <c r="C34" s="86">
        <v>3.2705</v>
      </c>
      <c r="D34" s="86">
        <v>3.2598</v>
      </c>
      <c r="E34" s="86">
        <v>3.202</v>
      </c>
      <c r="F34" s="87">
        <f>Sheet9!C31</f>
        <v>3674.84</v>
      </c>
      <c r="G34" s="88">
        <f>Sheet9!L30</f>
        <v>30.19</v>
      </c>
      <c r="I34" s="82"/>
      <c r="T34" s="94"/>
      <c r="Y34" s="95"/>
      <c r="Z34" s="84"/>
    </row>
    <row r="35">
      <c r="A35" s="15">
        <v>44738.0</v>
      </c>
      <c r="B35" s="86">
        <v>2.8327</v>
      </c>
      <c r="C35" s="86">
        <v>3.2007</v>
      </c>
      <c r="D35" s="86">
        <v>3.1857</v>
      </c>
      <c r="E35" s="86">
        <v>3.134</v>
      </c>
      <c r="F35" s="87">
        <f>Sheet9!C32</f>
        <v>3666.77</v>
      </c>
      <c r="G35" s="88">
        <f>Sheet9!L31</f>
        <v>31.03</v>
      </c>
      <c r="I35" s="82"/>
      <c r="T35" s="94"/>
      <c r="Y35" s="95"/>
      <c r="Z35" s="84"/>
    </row>
    <row r="36">
      <c r="A36" s="15">
        <v>44736.0</v>
      </c>
      <c r="B36" s="86">
        <v>2.83</v>
      </c>
      <c r="C36" s="86">
        <v>3.2033</v>
      </c>
      <c r="D36" s="86">
        <v>3.1875</v>
      </c>
      <c r="E36" s="86">
        <v>3.138</v>
      </c>
      <c r="F36" s="87">
        <f>Sheet9!C33</f>
        <v>3789.99</v>
      </c>
      <c r="G36" s="88">
        <f>Sheet9!L32</f>
        <v>31.13</v>
      </c>
      <c r="I36" s="82"/>
      <c r="T36" s="94"/>
      <c r="U36" s="85"/>
      <c r="V36" s="98" t="s">
        <v>73</v>
      </c>
      <c r="Y36" s="95"/>
      <c r="Z36" s="84"/>
    </row>
    <row r="37">
      <c r="A37" s="15">
        <v>44735.0</v>
      </c>
      <c r="B37" s="86">
        <v>2.765</v>
      </c>
      <c r="C37" s="86">
        <v>3.1566</v>
      </c>
      <c r="D37" s="86">
        <v>3.1412</v>
      </c>
      <c r="E37" s="86">
        <v>3.089</v>
      </c>
      <c r="F37" s="87">
        <f>Sheet9!C34</f>
        <v>3735.48</v>
      </c>
      <c r="G37" s="88">
        <f>Sheet9!L33</f>
        <v>32.95</v>
      </c>
      <c r="I37" s="82"/>
      <c r="T37" s="94"/>
      <c r="U37" s="98" t="s">
        <v>74</v>
      </c>
      <c r="V37" s="102">
        <f>V24</f>
        <v>418208264.5</v>
      </c>
      <c r="Y37" s="95"/>
      <c r="Z37" s="84"/>
    </row>
    <row r="38">
      <c r="A38" s="15">
        <v>44734.0</v>
      </c>
      <c r="B38" s="86">
        <v>2.794</v>
      </c>
      <c r="C38" s="86">
        <v>3.2438</v>
      </c>
      <c r="D38" s="86">
        <v>3.2336</v>
      </c>
      <c r="E38" s="86">
        <v>3.16</v>
      </c>
      <c r="F38" s="87">
        <f>Sheet9!C35</f>
        <v>3749.63</v>
      </c>
      <c r="G38" s="88">
        <f>Sheet9!L34</f>
        <v>29.62</v>
      </c>
      <c r="I38" s="82"/>
      <c r="T38" s="94"/>
      <c r="U38" s="98" t="s">
        <v>75</v>
      </c>
      <c r="V38" s="102">
        <f>SUM(V30:X30)</f>
        <v>3920766441</v>
      </c>
      <c r="Y38" s="95"/>
      <c r="Z38" s="84"/>
    </row>
    <row r="39">
      <c r="A39" s="15">
        <v>44733.0</v>
      </c>
      <c r="B39" s="86">
        <v>2.923</v>
      </c>
      <c r="C39" s="86">
        <v>3.3705</v>
      </c>
      <c r="D39" s="86">
        <v>3.3651</v>
      </c>
      <c r="E39" s="86">
        <v>3.279</v>
      </c>
      <c r="F39" s="87">
        <f>Sheet9!C36</f>
        <v>3900.86</v>
      </c>
      <c r="G39" s="88">
        <f>Sheet9!L35</f>
        <v>32.69</v>
      </c>
      <c r="I39" s="82"/>
      <c r="T39" s="94"/>
      <c r="Y39" s="95"/>
      <c r="Z39" s="84"/>
    </row>
    <row r="40">
      <c r="A40" s="15">
        <v>44732.0</v>
      </c>
      <c r="B40" s="86">
        <v>2.8733</v>
      </c>
      <c r="C40" s="86">
        <v>3.3755</v>
      </c>
      <c r="D40" s="86">
        <v>3.3894</v>
      </c>
      <c r="E40" s="86">
        <v>3.277</v>
      </c>
      <c r="F40" s="87">
        <f>Sheet9!C37</f>
        <v>4017.82</v>
      </c>
      <c r="G40" s="88">
        <f>Sheet9!L36</f>
        <v>34.02</v>
      </c>
      <c r="I40" s="82"/>
      <c r="T40" s="94"/>
      <c r="Y40" s="95"/>
      <c r="Z40" s="84"/>
    </row>
    <row r="41">
      <c r="A41" s="15">
        <v>44729.0</v>
      </c>
      <c r="B41" s="86">
        <v>2.857</v>
      </c>
      <c r="C41" s="86">
        <v>3.3314</v>
      </c>
      <c r="D41" s="86">
        <v>3.3436</v>
      </c>
      <c r="E41" s="86">
        <v>3.231</v>
      </c>
      <c r="F41" s="87">
        <f>Sheet9!C38</f>
        <v>4115.77</v>
      </c>
      <c r="G41" s="88">
        <f>Sheet9!L37</f>
        <v>27.75</v>
      </c>
      <c r="I41" s="82"/>
      <c r="T41" s="94"/>
      <c r="Y41" s="95"/>
      <c r="Z41" s="84"/>
    </row>
    <row r="42">
      <c r="A42" s="15">
        <v>44728.0</v>
      </c>
      <c r="B42" s="86">
        <v>2.885</v>
      </c>
      <c r="C42" s="86">
        <v>3.2814</v>
      </c>
      <c r="D42" s="86">
        <v>3.286</v>
      </c>
      <c r="E42" s="86">
        <v>3.195</v>
      </c>
      <c r="F42" s="87">
        <f>Sheet9!C39</f>
        <v>4160.68</v>
      </c>
      <c r="G42" s="88">
        <f>Sheet9!L38</f>
        <v>26.09</v>
      </c>
      <c r="I42" s="82"/>
      <c r="T42" s="127"/>
      <c r="U42" s="128"/>
      <c r="V42" s="128"/>
      <c r="W42" s="128"/>
      <c r="X42" s="128"/>
      <c r="Y42" s="129"/>
      <c r="Z42" s="84"/>
    </row>
    <row r="43">
      <c r="A43" s="15">
        <v>44727.0</v>
      </c>
      <c r="B43" s="86">
        <v>2.964</v>
      </c>
      <c r="C43" s="86">
        <v>3.377</v>
      </c>
      <c r="D43" s="86">
        <v>3.3734</v>
      </c>
      <c r="E43" s="86">
        <v>3.292</v>
      </c>
      <c r="F43" s="87">
        <f>Sheet9!C40</f>
        <v>4121.43</v>
      </c>
      <c r="G43" s="88">
        <f>Sheet9!L39</f>
        <v>23.96</v>
      </c>
      <c r="I43" s="82"/>
      <c r="Z43" s="84"/>
    </row>
    <row r="44">
      <c r="A44" s="15">
        <v>44726.0</v>
      </c>
      <c r="B44" s="86">
        <v>3.052</v>
      </c>
      <c r="C44" s="86">
        <v>3.5834</v>
      </c>
      <c r="D44" s="86">
        <v>3.6013</v>
      </c>
      <c r="E44" s="86">
        <v>3.479</v>
      </c>
      <c r="F44" s="87">
        <f>Sheet9!C41</f>
        <v>4108.54</v>
      </c>
      <c r="G44" s="88">
        <f>Sheet9!L40</f>
        <v>24.02</v>
      </c>
      <c r="I44" s="130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2"/>
    </row>
    <row r="45">
      <c r="A45" s="15">
        <v>44725.0</v>
      </c>
      <c r="B45" s="86">
        <v>2.799</v>
      </c>
      <c r="C45" s="86">
        <v>3.452</v>
      </c>
      <c r="D45" s="86">
        <v>3.482</v>
      </c>
      <c r="E45" s="86">
        <v>3.362</v>
      </c>
      <c r="F45" s="87">
        <f>Sheet9!C42</f>
        <v>4176.82</v>
      </c>
      <c r="G45" s="88">
        <f>Sheet9!L41</f>
        <v>25.07</v>
      </c>
    </row>
    <row r="46">
      <c r="A46" s="15">
        <v>44724.0</v>
      </c>
      <c r="B46" s="86">
        <v>2.5332</v>
      </c>
      <c r="C46" s="86">
        <v>3.2704</v>
      </c>
      <c r="D46" s="86">
        <v>3.3074</v>
      </c>
      <c r="E46" s="86">
        <v>3.174</v>
      </c>
      <c r="F46" s="87">
        <f>Sheet9!C43</f>
        <v>4101.23</v>
      </c>
      <c r="G46" s="88">
        <f>Sheet9!L42</f>
        <v>24.79</v>
      </c>
    </row>
    <row r="47">
      <c r="A47" s="15">
        <v>44722.0</v>
      </c>
      <c r="B47" s="86">
        <v>2.507</v>
      </c>
      <c r="C47" s="86">
        <v>3.2473</v>
      </c>
      <c r="D47" s="86">
        <v>3.2637</v>
      </c>
      <c r="E47" s="86">
        <v>3.165</v>
      </c>
      <c r="F47" s="87">
        <f>Sheet9!C44</f>
        <v>4132.15</v>
      </c>
      <c r="G47" s="88">
        <f>Sheet9!L43</f>
        <v>24.72</v>
      </c>
    </row>
    <row r="48">
      <c r="A48" s="15">
        <v>44721.0</v>
      </c>
      <c r="B48" s="86">
        <v>2.3</v>
      </c>
      <c r="C48" s="86">
        <v>3.091</v>
      </c>
      <c r="D48" s="86">
        <v>3.0702</v>
      </c>
      <c r="E48" s="86">
        <v>3.046</v>
      </c>
      <c r="F48" s="87">
        <f>Sheet9!C45</f>
        <v>4158.24</v>
      </c>
      <c r="G48" s="88">
        <f>Sheet9!L44</f>
        <v>25.69</v>
      </c>
    </row>
    <row r="49">
      <c r="A49" s="15">
        <v>44720.0</v>
      </c>
      <c r="B49" s="86">
        <v>2.245</v>
      </c>
      <c r="C49" s="86">
        <v>3.0656</v>
      </c>
      <c r="D49" s="86">
        <v>3.0355</v>
      </c>
      <c r="E49" s="86">
        <v>3.027</v>
      </c>
      <c r="F49" s="87">
        <f>Sheet9!C46</f>
        <v>4057.84</v>
      </c>
      <c r="G49" s="88">
        <f>Sheet9!L45</f>
        <v>26.19</v>
      </c>
    </row>
    <row r="50">
      <c r="A50" s="15">
        <v>44719.0</v>
      </c>
      <c r="B50" s="86">
        <v>2.206</v>
      </c>
      <c r="C50" s="86">
        <v>3.0199</v>
      </c>
      <c r="D50" s="86">
        <v>2.9906</v>
      </c>
      <c r="E50" s="86">
        <v>2.979</v>
      </c>
      <c r="F50" s="87">
        <f>Sheet9!C47</f>
        <v>3978.73</v>
      </c>
      <c r="G50" s="88">
        <f>Sheet9!L46</f>
        <v>26.54</v>
      </c>
    </row>
    <row r="51">
      <c r="A51" s="15">
        <v>44718.0</v>
      </c>
      <c r="B51" s="86">
        <v>2.196</v>
      </c>
      <c r="C51" s="86">
        <v>3.0768</v>
      </c>
      <c r="D51" s="86">
        <v>3.0368</v>
      </c>
      <c r="E51" s="86">
        <v>3.04</v>
      </c>
      <c r="F51" s="87">
        <f>Sheet9!C48</f>
        <v>3941.48</v>
      </c>
      <c r="G51" s="88">
        <f>Sheet9!L47</f>
        <v>25.72</v>
      </c>
    </row>
    <row r="52">
      <c r="A52" s="15">
        <v>44717.0</v>
      </c>
      <c r="B52" s="86">
        <v>2.1751</v>
      </c>
      <c r="C52" s="86">
        <v>2.9707</v>
      </c>
      <c r="D52" s="86">
        <v>2.9354</v>
      </c>
      <c r="E52" s="86">
        <v>2.937</v>
      </c>
      <c r="F52" s="87">
        <f>Sheet9!C49</f>
        <v>3973.75</v>
      </c>
      <c r="G52" s="88">
        <f>Sheet9!L48</f>
        <v>27.5</v>
      </c>
    </row>
    <row r="53">
      <c r="A53" s="15">
        <v>44715.0</v>
      </c>
      <c r="B53" s="86">
        <v>2.162</v>
      </c>
      <c r="C53" s="86">
        <v>2.9757</v>
      </c>
      <c r="D53" s="86">
        <v>2.9371</v>
      </c>
      <c r="E53" s="86">
        <v>2.941</v>
      </c>
      <c r="F53" s="87">
        <f>Sheet9!C50</f>
        <v>3901.36</v>
      </c>
      <c r="G53" s="88">
        <f>Sheet9!L49</f>
        <v>28.37</v>
      </c>
    </row>
    <row r="54">
      <c r="A54" s="15">
        <v>44714.0</v>
      </c>
      <c r="B54" s="86">
        <v>2.126</v>
      </c>
      <c r="C54" s="86">
        <v>2.9491</v>
      </c>
      <c r="D54" s="86">
        <v>2.9111</v>
      </c>
      <c r="E54" s="86">
        <v>2.913</v>
      </c>
      <c r="F54" s="87">
        <f>Sheet9!C51</f>
        <v>3900.79</v>
      </c>
      <c r="G54" s="88">
        <f>Sheet9!L50</f>
        <v>29.45</v>
      </c>
    </row>
    <row r="55">
      <c r="A55" s="15">
        <v>44713.0</v>
      </c>
      <c r="B55" s="86">
        <v>2.123</v>
      </c>
      <c r="C55" s="86">
        <v>2.9541</v>
      </c>
      <c r="D55" s="86">
        <v>2.916</v>
      </c>
      <c r="E55" s="86">
        <v>2.911</v>
      </c>
      <c r="F55" s="87">
        <f>Sheet9!C52</f>
        <v>3923.68</v>
      </c>
      <c r="G55" s="88">
        <f>Sheet9!L51</f>
        <v>28.48</v>
      </c>
    </row>
    <row r="56">
      <c r="A56" s="15">
        <v>44712.0</v>
      </c>
      <c r="B56" s="86">
        <v>2.053</v>
      </c>
      <c r="C56" s="86">
        <v>2.874</v>
      </c>
      <c r="D56" s="86">
        <v>2.8207</v>
      </c>
      <c r="E56" s="86">
        <v>2.849</v>
      </c>
      <c r="F56" s="87">
        <f>Sheet9!C53</f>
        <v>4088.85</v>
      </c>
      <c r="G56" s="88">
        <f>Sheet9!L52</f>
        <v>29.43</v>
      </c>
    </row>
    <row r="57">
      <c r="A57" s="15">
        <v>44711.0</v>
      </c>
      <c r="B57" s="86">
        <v>2.0058</v>
      </c>
      <c r="C57" s="86">
        <v>2.8441</v>
      </c>
      <c r="D57" s="86">
        <v>2.807</v>
      </c>
      <c r="E57" s="86">
        <v>2.812</v>
      </c>
      <c r="F57" s="87">
        <f>Sheet9!C54</f>
        <v>4008.01</v>
      </c>
      <c r="G57" s="88">
        <f>Sheet9!L53</f>
        <v>29.35</v>
      </c>
    </row>
    <row r="58">
      <c r="A58" s="15">
        <v>44708.0</v>
      </c>
      <c r="B58" s="86">
        <v>1.99</v>
      </c>
      <c r="C58" s="86">
        <v>2.7698</v>
      </c>
      <c r="D58" s="86">
        <v>2.7242</v>
      </c>
      <c r="E58" s="86">
        <v>2.743</v>
      </c>
      <c r="F58" s="87">
        <f>Sheet9!C55</f>
        <v>4023.89</v>
      </c>
      <c r="G58" s="88">
        <f>Sheet9!L54</f>
        <v>30.96</v>
      </c>
    </row>
    <row r="59">
      <c r="A59" s="15">
        <v>44707.0</v>
      </c>
      <c r="B59" s="86">
        <v>1.975</v>
      </c>
      <c r="C59" s="86">
        <v>2.7502</v>
      </c>
      <c r="D59" s="86">
        <v>2.7057</v>
      </c>
      <c r="E59" s="86">
        <v>2.742</v>
      </c>
      <c r="F59" s="87">
        <f>Sheet9!C56</f>
        <v>3930.08</v>
      </c>
      <c r="G59" s="88">
        <f>Sheet9!L55</f>
        <v>26.1</v>
      </c>
    </row>
    <row r="60">
      <c r="A60" s="15">
        <v>44706.0</v>
      </c>
      <c r="B60" s="86">
        <v>1.993</v>
      </c>
      <c r="C60" s="86">
        <v>2.7651</v>
      </c>
      <c r="D60" s="86">
        <v>2.7259</v>
      </c>
      <c r="E60" s="86">
        <v>2.751</v>
      </c>
      <c r="F60" s="87">
        <f>Sheet9!C57</f>
        <v>3935.18</v>
      </c>
      <c r="G60" s="88">
        <f>Sheet9!L56</f>
        <v>27.47</v>
      </c>
    </row>
    <row r="61">
      <c r="A61" s="15">
        <v>44705.0</v>
      </c>
      <c r="B61" s="86">
        <v>1.996</v>
      </c>
      <c r="C61" s="86">
        <v>2.7813</v>
      </c>
      <c r="D61" s="86">
        <v>2.7429</v>
      </c>
      <c r="E61" s="86">
        <v>2.754</v>
      </c>
      <c r="F61" s="87">
        <f>Sheet9!C58</f>
        <v>4001.05</v>
      </c>
      <c r="G61" s="88">
        <f>Sheet9!L57</f>
        <v>28.87</v>
      </c>
    </row>
    <row r="62">
      <c r="A62" s="15">
        <v>44704.0</v>
      </c>
      <c r="B62" s="86">
        <v>2.08</v>
      </c>
      <c r="C62" s="86">
        <v>2.8986</v>
      </c>
      <c r="D62" s="86">
        <v>2.8763</v>
      </c>
      <c r="E62" s="86">
        <v>2.861</v>
      </c>
      <c r="F62" s="87">
        <f>Sheet9!C59</f>
        <v>3991.24</v>
      </c>
      <c r="G62" s="88">
        <f>Sheet9!L58</f>
        <v>31.77</v>
      </c>
    </row>
    <row r="63">
      <c r="A63" s="15">
        <v>44703.0</v>
      </c>
      <c r="B63" s="86">
        <v>2.0901</v>
      </c>
      <c r="C63" s="86">
        <v>2.8448</v>
      </c>
      <c r="D63" s="86">
        <v>2.8266</v>
      </c>
      <c r="E63" s="86">
        <v>2.808</v>
      </c>
      <c r="F63" s="87">
        <f>Sheet9!C60</f>
        <v>4123.34</v>
      </c>
      <c r="G63" s="88">
        <f>Sheet9!L59</f>
        <v>32.56</v>
      </c>
    </row>
    <row r="64">
      <c r="A64" s="15">
        <v>44701.0</v>
      </c>
      <c r="B64" s="86">
        <v>2.069</v>
      </c>
      <c r="C64" s="86">
        <v>2.8224</v>
      </c>
      <c r="D64" s="86">
        <v>2.806</v>
      </c>
      <c r="E64" s="86">
        <v>2.788</v>
      </c>
      <c r="F64" s="87">
        <f>Sheet9!C61</f>
        <v>4152.38</v>
      </c>
      <c r="G64" s="88">
        <f>Sheet9!L60</f>
        <v>32.99</v>
      </c>
    </row>
    <row r="65">
      <c r="A65" s="15">
        <v>44700.0</v>
      </c>
      <c r="B65" s="86">
        <v>2.101</v>
      </c>
      <c r="C65" s="86">
        <v>2.8649</v>
      </c>
      <c r="D65" s="86">
        <v>2.8367</v>
      </c>
      <c r="E65" s="86">
        <v>2.837</v>
      </c>
      <c r="F65" s="87">
        <f>Sheet9!C62</f>
        <v>4300.17</v>
      </c>
      <c r="G65" s="88">
        <f>Sheet9!L61</f>
        <v>34.75</v>
      </c>
    </row>
    <row r="66">
      <c r="A66" s="15">
        <v>44699.0</v>
      </c>
      <c r="B66" s="86">
        <v>2.044</v>
      </c>
      <c r="C66" s="86">
        <v>2.9149</v>
      </c>
      <c r="D66" s="86">
        <v>2.888</v>
      </c>
      <c r="E66" s="86">
        <v>2.884</v>
      </c>
      <c r="F66" s="87">
        <f>Sheet9!C63</f>
        <v>4175.48</v>
      </c>
      <c r="G66" s="88">
        <f>Sheet9!L62</f>
        <v>30.19</v>
      </c>
    </row>
    <row r="67">
      <c r="A67" s="15">
        <v>44698.0</v>
      </c>
      <c r="B67" s="86">
        <v>2.07</v>
      </c>
      <c r="C67" s="86">
        <v>3.0153</v>
      </c>
      <c r="D67" s="86">
        <v>2.9668</v>
      </c>
      <c r="E67" s="86">
        <v>2.995</v>
      </c>
      <c r="F67" s="87">
        <f>Sheet9!C64</f>
        <v>4155.38</v>
      </c>
      <c r="G67" s="88">
        <f>Sheet9!L63</f>
        <v>31.2</v>
      </c>
    </row>
    <row r="68">
      <c r="A68" s="15">
        <v>44697.0</v>
      </c>
      <c r="B68" s="86">
        <v>1.997</v>
      </c>
      <c r="C68" s="86">
        <v>2.8898</v>
      </c>
      <c r="D68" s="86">
        <v>2.8247</v>
      </c>
      <c r="E68" s="86">
        <v>2.886</v>
      </c>
      <c r="F68" s="87">
        <f>Sheet9!C65</f>
        <v>4131.93</v>
      </c>
      <c r="G68" s="88">
        <f>Sheet9!L64</f>
        <v>25.42</v>
      </c>
    </row>
    <row r="69">
      <c r="A69" s="15">
        <v>44696.0</v>
      </c>
      <c r="B69" s="86">
        <v>1.9605</v>
      </c>
      <c r="C69" s="86">
        <v>2.9524</v>
      </c>
      <c r="D69" s="86">
        <v>2.8912</v>
      </c>
      <c r="E69" s="86">
        <v>2.942</v>
      </c>
      <c r="F69" s="87">
        <f>Sheet9!C66</f>
        <v>4287.5</v>
      </c>
      <c r="G69" s="88">
        <f>Sheet9!L65</f>
        <v>29.25</v>
      </c>
    </row>
    <row r="70">
      <c r="A70" s="15">
        <v>44694.0</v>
      </c>
      <c r="B70" s="86">
        <v>1.958</v>
      </c>
      <c r="C70" s="86">
        <v>2.9386</v>
      </c>
      <c r="D70" s="86">
        <v>2.8741</v>
      </c>
      <c r="E70" s="86">
        <v>2.928</v>
      </c>
      <c r="F70" s="87">
        <f>Sheet9!C67</f>
        <v>4183.96</v>
      </c>
      <c r="G70" s="88">
        <f>Sheet9!L66</f>
        <v>32.34</v>
      </c>
    </row>
    <row r="71">
      <c r="A71" s="15">
        <v>44693.0</v>
      </c>
      <c r="B71" s="86">
        <v>1.896</v>
      </c>
      <c r="C71" s="86">
        <v>2.8849</v>
      </c>
      <c r="D71" s="86">
        <v>2.8382</v>
      </c>
      <c r="E71" s="86">
        <v>2.855</v>
      </c>
      <c r="F71" s="87">
        <f>Sheet9!C68</f>
        <v>4175.2</v>
      </c>
      <c r="G71" s="88">
        <f>Sheet9!L67</f>
        <v>33.4</v>
      </c>
    </row>
    <row r="72">
      <c r="A72" s="15">
        <v>44692.0</v>
      </c>
      <c r="B72" s="86">
        <v>1.935</v>
      </c>
      <c r="C72" s="86">
        <v>2.9498</v>
      </c>
      <c r="D72" s="86">
        <v>2.8978</v>
      </c>
      <c r="E72" s="86">
        <v>2.925</v>
      </c>
      <c r="F72" s="87">
        <f>Sheet9!C69</f>
        <v>4296.12</v>
      </c>
      <c r="G72" s="88">
        <f>Sheet9!L68</f>
        <v>29.99</v>
      </c>
    </row>
    <row r="73">
      <c r="A73" s="15">
        <v>44691.0</v>
      </c>
      <c r="B73" s="86">
        <v>1.94</v>
      </c>
      <c r="C73" s="86">
        <v>2.9899</v>
      </c>
      <c r="D73" s="86">
        <v>2.908</v>
      </c>
      <c r="E73" s="86">
        <v>2.989</v>
      </c>
      <c r="F73" s="87">
        <f>Sheet9!C70</f>
        <v>4271.78</v>
      </c>
      <c r="G73" s="88">
        <f>Sheet9!L69</f>
        <v>31.6</v>
      </c>
    </row>
    <row r="74">
      <c r="A74" s="15">
        <v>44690.0</v>
      </c>
      <c r="B74" s="86">
        <v>1.937</v>
      </c>
      <c r="C74" s="86">
        <v>3.0351</v>
      </c>
      <c r="D74" s="86">
        <v>2.942</v>
      </c>
      <c r="E74" s="86">
        <v>3.034</v>
      </c>
      <c r="F74" s="87">
        <f>Sheet9!C71</f>
        <v>4393.66</v>
      </c>
      <c r="G74" s="88">
        <f>Sheet9!L70</f>
        <v>33.52</v>
      </c>
    </row>
    <row r="75">
      <c r="A75" s="15">
        <v>44689.0</v>
      </c>
      <c r="B75" s="86">
        <v>2.0288</v>
      </c>
      <c r="C75" s="86">
        <v>3.1589</v>
      </c>
      <c r="D75" s="86">
        <v>3.0842</v>
      </c>
      <c r="E75" s="86">
        <v>3.142</v>
      </c>
      <c r="F75" s="87">
        <f>Sheet9!C72</f>
        <v>4459.45</v>
      </c>
      <c r="G75" s="88">
        <f>Sheet9!L71</f>
        <v>27.02</v>
      </c>
    </row>
    <row r="76">
      <c r="A76" s="15">
        <v>44687.0</v>
      </c>
      <c r="B76" s="86">
        <v>1.998</v>
      </c>
      <c r="C76" s="86">
        <v>3.1539</v>
      </c>
      <c r="D76" s="86">
        <v>3.0791</v>
      </c>
      <c r="E76" s="86">
        <v>3.142</v>
      </c>
      <c r="F76" s="87">
        <f>Sheet9!C73</f>
        <v>4462.21</v>
      </c>
      <c r="G76" s="88">
        <f>Sheet9!L72</f>
        <v>28.21</v>
      </c>
    </row>
    <row r="77">
      <c r="A77" s="15">
        <v>44686.0</v>
      </c>
      <c r="B77" s="86">
        <v>2.034</v>
      </c>
      <c r="C77" s="86">
        <v>3.0614</v>
      </c>
      <c r="D77" s="86">
        <v>3.0066</v>
      </c>
      <c r="E77" s="86">
        <v>3.035</v>
      </c>
      <c r="F77" s="87">
        <f>Sheet9!C74</f>
        <v>4391.69</v>
      </c>
      <c r="G77" s="88">
        <f>Sheet9!L73</f>
        <v>22.68</v>
      </c>
    </row>
    <row r="78">
      <c r="A78" s="15">
        <v>44685.0</v>
      </c>
      <c r="B78" s="86">
        <v>2.016</v>
      </c>
      <c r="C78" s="86">
        <v>2.9747</v>
      </c>
      <c r="D78" s="86">
        <v>2.9262</v>
      </c>
      <c r="E78" s="86">
        <v>2.946</v>
      </c>
      <c r="F78" s="87">
        <f>Sheet9!C75</f>
        <v>4392.59</v>
      </c>
      <c r="G78" s="88">
        <f>Sheet9!L74</f>
        <v>20.32</v>
      </c>
    </row>
    <row r="79">
      <c r="A79" s="15">
        <v>44684.0</v>
      </c>
      <c r="B79" s="86">
        <v>2.115</v>
      </c>
      <c r="C79" s="86">
        <v>3.0449</v>
      </c>
      <c r="D79" s="86">
        <v>3.0269</v>
      </c>
      <c r="E79" s="86">
        <v>2.979</v>
      </c>
      <c r="F79" s="87">
        <f>Sheet9!C76</f>
        <v>4446.59</v>
      </c>
      <c r="G79" s="88">
        <f>Sheet9!L75</f>
        <v>21.37</v>
      </c>
    </row>
    <row r="80">
      <c r="A80" s="15">
        <v>44683.0</v>
      </c>
      <c r="B80" s="86">
        <v>2.068</v>
      </c>
      <c r="C80" s="86">
        <v>3.0298</v>
      </c>
      <c r="D80" s="86">
        <v>3.0028</v>
      </c>
      <c r="E80" s="86">
        <v>2.977</v>
      </c>
      <c r="F80" s="87">
        <f>Sheet9!C77</f>
        <v>4397.45</v>
      </c>
      <c r="G80" s="88">
        <f>Sheet9!L76</f>
        <v>22.17</v>
      </c>
    </row>
    <row r="81">
      <c r="A81" s="15">
        <v>44682.0</v>
      </c>
      <c r="B81" s="86">
        <v>2.0973</v>
      </c>
      <c r="C81" s="86">
        <v>2.9846</v>
      </c>
      <c r="D81" s="86">
        <v>2.9669</v>
      </c>
      <c r="E81" s="86">
        <v>2.934</v>
      </c>
      <c r="F81" s="87">
        <f>Sheet9!C78</f>
        <v>4412.53</v>
      </c>
      <c r="G81" s="88">
        <f>Sheet9!L77</f>
        <v>22.7</v>
      </c>
    </row>
    <row r="82">
      <c r="A82" s="15">
        <v>44680.0</v>
      </c>
      <c r="B82" s="86">
        <v>2.058</v>
      </c>
      <c r="C82" s="86">
        <v>2.9846</v>
      </c>
      <c r="D82" s="86">
        <v>2.9618</v>
      </c>
      <c r="E82" s="86">
        <v>2.938</v>
      </c>
      <c r="F82" s="87">
        <f>Sheet9!C79</f>
        <v>4488.28</v>
      </c>
      <c r="G82" s="88">
        <f>Sheet9!L78</f>
        <v>22.7</v>
      </c>
    </row>
    <row r="83">
      <c r="A83" s="15">
        <v>44679.0</v>
      </c>
      <c r="B83" s="86">
        <v>1.9879</v>
      </c>
      <c r="C83" s="86">
        <v>2.8722</v>
      </c>
      <c r="D83" s="86">
        <v>2.8479</v>
      </c>
      <c r="E83" s="86">
        <v>2.832</v>
      </c>
      <c r="F83" s="87">
        <f>Sheet9!C80</f>
        <v>4500.21</v>
      </c>
      <c r="G83" s="88">
        <f>Sheet9!L79</f>
        <v>21.82</v>
      </c>
    </row>
    <row r="84">
      <c r="A84" s="15">
        <v>44678.0</v>
      </c>
      <c r="B84" s="86">
        <v>1.959</v>
      </c>
      <c r="C84" s="86">
        <v>2.8529</v>
      </c>
      <c r="D84" s="86">
        <v>2.8248</v>
      </c>
      <c r="E84" s="86">
        <v>2.826</v>
      </c>
      <c r="F84" s="87">
        <f>Sheet9!C81</f>
        <v>4481.15</v>
      </c>
      <c r="G84" s="88">
        <f>Sheet9!L80</f>
        <v>24.26</v>
      </c>
    </row>
    <row r="85">
      <c r="A85" s="15">
        <v>44677.0</v>
      </c>
      <c r="B85" s="86">
        <v>1.975</v>
      </c>
      <c r="C85" s="86">
        <v>2.7538</v>
      </c>
      <c r="D85" s="86">
        <v>2.7386</v>
      </c>
      <c r="E85" s="86">
        <v>2.728</v>
      </c>
      <c r="F85" s="87">
        <f>Sheet9!C82</f>
        <v>4525.12</v>
      </c>
      <c r="G85" s="88">
        <f>Sheet9!L81</f>
        <v>24.37</v>
      </c>
    </row>
    <row r="86">
      <c r="A86" s="15">
        <v>44676.0</v>
      </c>
      <c r="B86" s="86">
        <v>2.022</v>
      </c>
      <c r="C86" s="86">
        <v>2.8653</v>
      </c>
      <c r="D86" s="86">
        <v>2.859</v>
      </c>
      <c r="E86" s="86">
        <v>2.818</v>
      </c>
      <c r="F86" s="87">
        <f>Sheet9!C83</f>
        <v>4582.64</v>
      </c>
      <c r="G86" s="88">
        <f>Sheet9!L82</f>
        <v>21.16</v>
      </c>
    </row>
    <row r="87">
      <c r="A87" s="15">
        <v>44675.0</v>
      </c>
      <c r="B87" s="86">
        <v>2.0848</v>
      </c>
      <c r="C87" s="86">
        <v>2.9391</v>
      </c>
      <c r="D87" s="86">
        <v>2.9262</v>
      </c>
      <c r="E87" s="86">
        <v>2.887</v>
      </c>
      <c r="F87" s="87">
        <f>Sheet9!C84</f>
        <v>4545.86</v>
      </c>
      <c r="G87" s="88">
        <f>Sheet9!L83</f>
        <v>21.55</v>
      </c>
    </row>
    <row r="88">
      <c r="A88" s="15">
        <v>44673.0</v>
      </c>
      <c r="B88" s="86">
        <v>2.061</v>
      </c>
      <c r="C88" s="86">
        <v>2.9519</v>
      </c>
      <c r="D88" s="86">
        <v>2.9401</v>
      </c>
      <c r="E88" s="86">
        <v>2.905</v>
      </c>
      <c r="F88" s="87">
        <f>Sheet9!C85</f>
        <v>4530.41</v>
      </c>
      <c r="G88" s="88">
        <f>Sheet9!L84</f>
        <v>22.1</v>
      </c>
    </row>
    <row r="89">
      <c r="A89" s="15">
        <v>44672.0</v>
      </c>
      <c r="B89" s="86">
        <v>2.017</v>
      </c>
      <c r="C89" s="86">
        <v>2.968</v>
      </c>
      <c r="D89" s="86">
        <v>2.9637</v>
      </c>
      <c r="E89" s="86">
        <v>2.908</v>
      </c>
      <c r="F89" s="87">
        <f>Sheet9!C86</f>
        <v>4602.45</v>
      </c>
      <c r="G89" s="88">
        <f>Sheet9!L85</f>
        <v>21.03</v>
      </c>
    </row>
    <row r="90">
      <c r="A90" s="15">
        <v>44671.0</v>
      </c>
      <c r="B90" s="86">
        <v>1.936</v>
      </c>
      <c r="C90" s="86">
        <v>2.8797</v>
      </c>
      <c r="D90" s="86">
        <v>2.8615</v>
      </c>
      <c r="E90" s="86">
        <v>2.834</v>
      </c>
      <c r="F90" s="87">
        <f>Sheet9!C87</f>
        <v>4631.6</v>
      </c>
      <c r="G90" s="88">
        <f>Sheet9!L86</f>
        <v>18.57</v>
      </c>
    </row>
    <row r="91">
      <c r="A91" s="15">
        <v>44670.0</v>
      </c>
      <c r="B91" s="86">
        <v>1.828</v>
      </c>
      <c r="C91" s="86">
        <v>2.9599</v>
      </c>
      <c r="D91" s="86">
        <v>2.9183</v>
      </c>
      <c r="E91" s="86">
        <v>2.94</v>
      </c>
      <c r="F91" s="87">
        <f>Sheet9!C88</f>
        <v>4575.52</v>
      </c>
      <c r="G91" s="88">
        <f>Sheet9!L87</f>
        <v>19.63</v>
      </c>
    </row>
    <row r="92">
      <c r="A92" s="15">
        <v>44669.0</v>
      </c>
      <c r="B92" s="86">
        <v>1.768</v>
      </c>
      <c r="C92" s="86">
        <v>2.8577</v>
      </c>
      <c r="D92" s="86">
        <v>2.789</v>
      </c>
      <c r="E92" s="86">
        <v>2.857</v>
      </c>
      <c r="F92" s="87">
        <f>Sheet9!C89</f>
        <v>4543.04</v>
      </c>
      <c r="G92" s="88">
        <f>Sheet9!L88</f>
        <v>20.56</v>
      </c>
    </row>
    <row r="93">
      <c r="A93" s="15">
        <v>44668.0</v>
      </c>
      <c r="B93" s="86">
        <v>1.7083</v>
      </c>
      <c r="C93" s="86">
        <v>2.8588</v>
      </c>
      <c r="D93" s="86">
        <v>2.806</v>
      </c>
      <c r="E93" s="86">
        <v>2.847</v>
      </c>
      <c r="F93" s="87">
        <f>Sheet9!C90</f>
        <v>4520.16</v>
      </c>
      <c r="G93" s="88">
        <f>Sheet9!L89</f>
        <v>19.33</v>
      </c>
    </row>
    <row r="94">
      <c r="A94" s="15">
        <v>44665.0</v>
      </c>
      <c r="B94" s="86">
        <v>1.737</v>
      </c>
      <c r="C94" s="86">
        <v>2.8411</v>
      </c>
      <c r="D94" s="86">
        <v>2.7855</v>
      </c>
      <c r="E94" s="86">
        <v>2.828</v>
      </c>
      <c r="F94" s="87">
        <f>Sheet9!C91</f>
        <v>4456.23</v>
      </c>
      <c r="G94" s="88">
        <f>Sheet9!L90</f>
        <v>18.9</v>
      </c>
    </row>
    <row r="95">
      <c r="A95" s="15">
        <v>44664.0</v>
      </c>
      <c r="B95" s="86">
        <v>1.683</v>
      </c>
      <c r="C95" s="86">
        <v>2.7157</v>
      </c>
      <c r="D95" s="86">
        <v>2.6605</v>
      </c>
      <c r="E95" s="86">
        <v>2.703</v>
      </c>
      <c r="F95" s="87">
        <f>Sheet9!C92</f>
        <v>4511.61</v>
      </c>
      <c r="G95" s="88">
        <f>Sheet9!L91</f>
        <v>19.63</v>
      </c>
    </row>
    <row r="96">
      <c r="A96" s="15">
        <v>44663.0</v>
      </c>
      <c r="B96" s="86">
        <v>1.716</v>
      </c>
      <c r="C96" s="86">
        <v>2.752</v>
      </c>
      <c r="D96" s="86">
        <v>2.6961</v>
      </c>
      <c r="E96" s="86">
        <v>2.727</v>
      </c>
      <c r="F96" s="87">
        <f>Sheet9!C93</f>
        <v>4461.18</v>
      </c>
      <c r="G96" s="88">
        <f>Sheet9!L92</f>
        <v>20.81</v>
      </c>
    </row>
    <row r="97">
      <c r="A97" s="15">
        <v>44662.0</v>
      </c>
      <c r="B97" s="86">
        <v>1.784</v>
      </c>
      <c r="C97" s="86">
        <v>2.83</v>
      </c>
      <c r="D97" s="86">
        <v>2.7846</v>
      </c>
      <c r="E97" s="86">
        <v>2.774</v>
      </c>
      <c r="F97" s="87">
        <f>Sheet9!C94</f>
        <v>4463.09</v>
      </c>
      <c r="G97" s="88">
        <f>Sheet9!L93</f>
        <v>21.67</v>
      </c>
    </row>
    <row r="98">
      <c r="A98" s="15">
        <v>44661.0</v>
      </c>
      <c r="B98" s="86">
        <v>1.7944</v>
      </c>
      <c r="C98" s="86">
        <v>2.797</v>
      </c>
      <c r="D98" s="86">
        <v>2.7777</v>
      </c>
      <c r="E98" s="86">
        <v>2.723</v>
      </c>
      <c r="F98" s="87">
        <f>Sheet9!C95</f>
        <v>4411.67</v>
      </c>
      <c r="G98" s="88">
        <f>Sheet9!L94</f>
        <v>23.57</v>
      </c>
    </row>
    <row r="99">
      <c r="A99" s="15">
        <v>44659.0</v>
      </c>
      <c r="B99" s="86">
        <v>1.768</v>
      </c>
      <c r="C99" s="86">
        <v>2.7769</v>
      </c>
      <c r="D99" s="86">
        <v>2.7555</v>
      </c>
      <c r="E99" s="86">
        <v>2.704</v>
      </c>
      <c r="F99" s="87">
        <f>Sheet9!C96</f>
        <v>4357.95</v>
      </c>
      <c r="G99" s="88">
        <f>Sheet9!L95</f>
        <v>22.94</v>
      </c>
    </row>
    <row r="100">
      <c r="A100" s="15">
        <v>44658.0</v>
      </c>
      <c r="B100" s="86">
        <v>1.735</v>
      </c>
      <c r="C100" s="86">
        <v>2.7401</v>
      </c>
      <c r="D100" s="86">
        <v>2.716</v>
      </c>
      <c r="E100" s="86">
        <v>2.665</v>
      </c>
      <c r="F100" s="87">
        <f>Sheet9!C97</f>
        <v>4262.45</v>
      </c>
      <c r="G100" s="88">
        <f>Sheet9!L96</f>
        <v>23.53</v>
      </c>
    </row>
    <row r="101">
      <c r="A101" s="15">
        <v>44657.0</v>
      </c>
      <c r="B101" s="86">
        <v>1.763</v>
      </c>
      <c r="C101" s="86">
        <v>2.6861</v>
      </c>
      <c r="D101" s="86">
        <v>2.6888</v>
      </c>
      <c r="E101" s="86">
        <v>2.598</v>
      </c>
      <c r="F101" s="87">
        <f>Sheet9!C98</f>
        <v>4173.11</v>
      </c>
      <c r="G101" s="88">
        <f>Sheet9!L97</f>
        <v>23.87</v>
      </c>
    </row>
    <row r="102">
      <c r="A102" s="15">
        <v>44656.0</v>
      </c>
      <c r="B102" s="86">
        <v>1.745</v>
      </c>
      <c r="C102" s="86">
        <v>2.6673</v>
      </c>
      <c r="D102" s="86">
        <v>2.704</v>
      </c>
      <c r="E102" s="86">
        <v>2.554</v>
      </c>
      <c r="F102" s="87">
        <f>Sheet9!C99</f>
        <v>4204.31</v>
      </c>
      <c r="G102" s="88">
        <f>Sheet9!L98</f>
        <v>25.67</v>
      </c>
    </row>
    <row r="103">
      <c r="A103" s="15">
        <v>44655.0</v>
      </c>
      <c r="B103" s="86">
        <v>1.699</v>
      </c>
      <c r="C103" s="86">
        <v>2.4975</v>
      </c>
      <c r="D103" s="86">
        <v>2.5453</v>
      </c>
      <c r="E103" s="86">
        <v>2.393</v>
      </c>
      <c r="F103" s="87">
        <f>Sheet9!C100</f>
        <v>4259.52</v>
      </c>
      <c r="G103" s="88">
        <f>Sheet9!L99</f>
        <v>26.67</v>
      </c>
    </row>
    <row r="104">
      <c r="A104" s="15">
        <v>44654.0</v>
      </c>
      <c r="B104" s="86">
        <v>1.7377</v>
      </c>
      <c r="C104" s="86">
        <v>2.5246</v>
      </c>
      <c r="D104" s="86">
        <v>2.5923</v>
      </c>
      <c r="E104" s="86">
        <v>2.401</v>
      </c>
      <c r="F104" s="87">
        <f>Sheet9!C101</f>
        <v>4277.88</v>
      </c>
      <c r="G104" s="88">
        <f>Sheet9!L100</f>
        <v>29.83</v>
      </c>
    </row>
    <row r="105">
      <c r="A105" s="15">
        <v>44652.0</v>
      </c>
      <c r="B105" s="86">
        <v>1.6935</v>
      </c>
      <c r="C105" s="86">
        <v>2.5073</v>
      </c>
      <c r="D105" s="86">
        <v>2.5654</v>
      </c>
      <c r="E105" s="86">
        <v>2.389</v>
      </c>
      <c r="F105" s="87">
        <f>Sheet9!C102</f>
        <v>4170.62</v>
      </c>
      <c r="G105" s="88">
        <f>Sheet9!L101</f>
        <v>31.77</v>
      </c>
    </row>
    <row r="106">
      <c r="A106" s="15">
        <v>44651.0</v>
      </c>
      <c r="B106" s="86">
        <v>1.608</v>
      </c>
      <c r="C106" s="86">
        <v>2.4385</v>
      </c>
      <c r="D106" s="86">
        <v>2.4649</v>
      </c>
      <c r="E106" s="86">
        <v>2.345</v>
      </c>
      <c r="F106" s="87">
        <f>Sheet9!C103</f>
        <v>4201.09</v>
      </c>
      <c r="G106" s="88">
        <f>Sheet9!L102</f>
        <v>30.75</v>
      </c>
    </row>
    <row r="107">
      <c r="A107" s="15">
        <v>44650.0</v>
      </c>
      <c r="B107" s="86">
        <v>1.642</v>
      </c>
      <c r="C107" s="86">
        <v>2.4336</v>
      </c>
      <c r="D107" s="86">
        <v>2.4416</v>
      </c>
      <c r="E107" s="86">
        <v>2.358</v>
      </c>
      <c r="F107" s="87">
        <f>Sheet9!C104</f>
        <v>4328.87</v>
      </c>
      <c r="G107" s="88">
        <f>Sheet9!L103</f>
        <v>30.23</v>
      </c>
    </row>
    <row r="108">
      <c r="A108" s="15">
        <v>44649.0</v>
      </c>
      <c r="B108" s="86">
        <v>1.657</v>
      </c>
      <c r="C108" s="86">
        <v>2.488</v>
      </c>
      <c r="D108" s="86">
        <v>2.5017</v>
      </c>
      <c r="E108" s="86">
        <v>2.398</v>
      </c>
      <c r="F108" s="87">
        <f>Sheet9!C105</f>
        <v>4363.49</v>
      </c>
      <c r="G108" s="88">
        <f>Sheet9!L104</f>
        <v>32.45</v>
      </c>
    </row>
    <row r="109">
      <c r="A109" s="15">
        <v>44648.0</v>
      </c>
      <c r="B109" s="86">
        <v>1.676</v>
      </c>
      <c r="C109" s="86">
        <v>2.5562</v>
      </c>
      <c r="D109" s="86">
        <v>2.5633</v>
      </c>
      <c r="E109" s="86">
        <v>2.466</v>
      </c>
      <c r="F109" s="87">
        <f>Sheet9!C106</f>
        <v>4386.54</v>
      </c>
      <c r="G109" s="88">
        <f>Sheet9!L105</f>
        <v>35.13</v>
      </c>
    </row>
    <row r="110">
      <c r="A110" s="15">
        <v>44647.0</v>
      </c>
      <c r="B110" s="86">
        <v>1.6497</v>
      </c>
      <c r="C110" s="86">
        <v>2.5534</v>
      </c>
      <c r="D110" s="86">
        <v>2.5508</v>
      </c>
      <c r="E110" s="86">
        <v>2.471</v>
      </c>
      <c r="F110" s="87">
        <f>Sheet9!C107</f>
        <v>4306.26</v>
      </c>
      <c r="G110" s="88">
        <f>Sheet9!L106</f>
        <v>36.45</v>
      </c>
    </row>
    <row r="111">
      <c r="A111" s="15">
        <v>44645.0</v>
      </c>
      <c r="B111" s="86">
        <v>1.66</v>
      </c>
      <c r="C111" s="86">
        <v>2.5686</v>
      </c>
      <c r="D111" s="86">
        <v>2.5612</v>
      </c>
      <c r="E111" s="86">
        <v>2.488</v>
      </c>
      <c r="F111" s="87">
        <f>Sheet9!C108</f>
        <v>4373.79</v>
      </c>
      <c r="G111" s="88">
        <f>Sheet9!L107</f>
        <v>31.98</v>
      </c>
    </row>
    <row r="112">
      <c r="A112" s="15">
        <v>44644.0</v>
      </c>
      <c r="B112" s="86">
        <v>1.543</v>
      </c>
      <c r="C112" s="86">
        <v>2.4215</v>
      </c>
      <c r="D112" s="86">
        <v>2.3985</v>
      </c>
      <c r="E112" s="86">
        <v>2.37</v>
      </c>
      <c r="F112" s="87">
        <f>Sheet9!C109</f>
        <v>4384.62</v>
      </c>
      <c r="G112" s="88">
        <f>Sheet9!L108</f>
        <v>30.48</v>
      </c>
    </row>
    <row r="113">
      <c r="A113" s="15">
        <v>44643.0</v>
      </c>
      <c r="B113" s="86">
        <v>1.515</v>
      </c>
      <c r="C113" s="86">
        <v>2.3412</v>
      </c>
      <c r="D113" s="86">
        <v>2.3145</v>
      </c>
      <c r="E113" s="86">
        <v>2.29</v>
      </c>
      <c r="F113" s="87">
        <f>Sheet9!C110</f>
        <v>4288.7</v>
      </c>
      <c r="G113" s="88">
        <f>Sheet9!L109</f>
        <v>30.74</v>
      </c>
    </row>
    <row r="114">
      <c r="A114" s="15">
        <v>44642.0</v>
      </c>
      <c r="B114" s="86">
        <v>1.346</v>
      </c>
      <c r="C114" s="86">
        <v>2.4261</v>
      </c>
      <c r="D114" s="86">
        <v>2.3996</v>
      </c>
      <c r="E114" s="86">
        <v>2.381</v>
      </c>
      <c r="F114" s="87">
        <f>Sheet9!C111</f>
        <v>4225.5</v>
      </c>
      <c r="G114" s="88">
        <f>Sheet9!L110</f>
        <v>33.32</v>
      </c>
    </row>
    <row r="115">
      <c r="A115" s="15">
        <v>44641.0</v>
      </c>
      <c r="B115" s="86">
        <v>1.281</v>
      </c>
      <c r="C115" s="86">
        <v>2.3458</v>
      </c>
      <c r="D115" s="86">
        <v>2.3243</v>
      </c>
      <c r="E115" s="86">
        <v>2.297</v>
      </c>
      <c r="F115" s="87">
        <f>Sheet9!C112</f>
        <v>4304.74</v>
      </c>
      <c r="G115" s="88">
        <f>Sheet9!L111</f>
        <v>30.15</v>
      </c>
    </row>
    <row r="116">
      <c r="A116" s="15">
        <v>44640.0</v>
      </c>
      <c r="B116" s="86">
        <v>1.2245</v>
      </c>
      <c r="C116" s="86">
        <v>2.1796</v>
      </c>
      <c r="D116" s="86">
        <v>2.1461</v>
      </c>
      <c r="E116" s="86">
        <v>2.153</v>
      </c>
      <c r="F116" s="87">
        <f>Sheet9!C113</f>
        <v>4348.87</v>
      </c>
      <c r="G116" s="88">
        <f>Sheet9!L112</f>
        <v>27.59</v>
      </c>
    </row>
    <row r="117">
      <c r="A117" s="15">
        <v>44638.0</v>
      </c>
      <c r="B117" s="86">
        <v>1.225</v>
      </c>
      <c r="C117" s="86">
        <v>2.1796</v>
      </c>
      <c r="D117" s="86">
        <v>2.1461</v>
      </c>
      <c r="E117" s="86">
        <v>2.153</v>
      </c>
      <c r="F117" s="87">
        <f>Sheet9!C114</f>
        <v>4380.26</v>
      </c>
      <c r="G117" s="88">
        <f>Sheet9!L113</f>
        <v>30.32</v>
      </c>
    </row>
    <row r="118">
      <c r="A118" s="15">
        <v>44637.0</v>
      </c>
      <c r="B118" s="86">
        <v>1.222</v>
      </c>
      <c r="C118" s="86">
        <v>2.1879</v>
      </c>
      <c r="D118" s="86">
        <v>2.1424</v>
      </c>
      <c r="E118" s="86">
        <v>2.167</v>
      </c>
      <c r="F118" s="87">
        <f>Sheet9!C115</f>
        <v>4475.01</v>
      </c>
      <c r="G118" s="88">
        <f>Sheet9!L114</f>
        <v>31.02</v>
      </c>
    </row>
    <row r="119">
      <c r="A119" s="15">
        <v>44636.0</v>
      </c>
      <c r="B119" s="86">
        <v>1.299</v>
      </c>
      <c r="C119" s="86">
        <v>2.226</v>
      </c>
      <c r="D119" s="86">
        <v>2.1877</v>
      </c>
      <c r="E119" s="86">
        <v>2.192</v>
      </c>
      <c r="F119" s="87">
        <f>Sheet9!C116</f>
        <v>4471.07</v>
      </c>
      <c r="G119" s="88">
        <f>Sheet9!L115</f>
        <v>28.81</v>
      </c>
    </row>
    <row r="120">
      <c r="A120" s="15">
        <v>44635.0</v>
      </c>
      <c r="B120" s="86">
        <v>1.212</v>
      </c>
      <c r="C120" s="86">
        <v>2.1618</v>
      </c>
      <c r="D120" s="86">
        <v>2.1068</v>
      </c>
      <c r="E120" s="86">
        <v>2.149</v>
      </c>
      <c r="F120" s="87">
        <f>Sheet9!C117</f>
        <v>4401.67</v>
      </c>
      <c r="G120" s="88">
        <f>Sheet9!L116</f>
        <v>27.75</v>
      </c>
    </row>
    <row r="121">
      <c r="A121" s="15">
        <v>44634.0</v>
      </c>
      <c r="B121" s="86">
        <v>1.227</v>
      </c>
      <c r="C121" s="86">
        <v>2.1544</v>
      </c>
      <c r="D121" s="86">
        <v>2.0966</v>
      </c>
      <c r="E121" s="86">
        <v>2.142</v>
      </c>
      <c r="F121" s="87">
        <f>Sheet9!C118</f>
        <v>4418.64</v>
      </c>
      <c r="G121" s="88">
        <f>Sheet9!L117</f>
        <v>28.11</v>
      </c>
    </row>
    <row r="122">
      <c r="A122" s="15">
        <v>44633.0</v>
      </c>
      <c r="B122" s="86">
        <v>1.1603</v>
      </c>
      <c r="C122" s="86">
        <v>2.0516</v>
      </c>
      <c r="D122" s="86">
        <v>2.0012</v>
      </c>
      <c r="E122" s="86">
        <v>2.039</v>
      </c>
      <c r="F122" s="87">
        <f>Sheet9!C119</f>
        <v>4504.06</v>
      </c>
      <c r="G122" s="88">
        <f>Sheet9!L118</f>
        <v>24.29</v>
      </c>
    </row>
    <row r="123">
      <c r="A123" s="15">
        <v>44631.0</v>
      </c>
      <c r="B123" s="86">
        <v>1.168</v>
      </c>
      <c r="C123" s="86">
        <v>2.0006</v>
      </c>
      <c r="D123" s="86">
        <v>1.9496</v>
      </c>
      <c r="E123" s="86">
        <v>1.997</v>
      </c>
      <c r="F123" s="87">
        <f>Sheet9!C120</f>
        <v>4587.18</v>
      </c>
      <c r="G123" s="88">
        <f>Sheet9!L119</f>
        <v>25.7</v>
      </c>
    </row>
    <row r="124">
      <c r="A124" s="15">
        <v>44630.0</v>
      </c>
      <c r="B124" s="86">
        <v>1.155</v>
      </c>
      <c r="C124" s="86">
        <v>1.9883</v>
      </c>
      <c r="D124" s="86">
        <v>1.9246</v>
      </c>
      <c r="E124" s="86">
        <v>1.993</v>
      </c>
      <c r="F124" s="87">
        <f>Sheet9!C121</f>
        <v>4521.54</v>
      </c>
      <c r="G124" s="88">
        <f>Sheet9!L120</f>
        <v>28.33</v>
      </c>
    </row>
    <row r="125">
      <c r="A125" s="15">
        <v>44629.0</v>
      </c>
      <c r="B125" s="86">
        <v>1.122</v>
      </c>
      <c r="C125" s="86">
        <v>1.9339</v>
      </c>
      <c r="D125" s="86">
        <v>1.8799</v>
      </c>
      <c r="E125" s="86">
        <v>1.951</v>
      </c>
      <c r="F125" s="87">
        <f>Sheet9!C122</f>
        <v>4483.87</v>
      </c>
      <c r="G125" s="88">
        <f>Sheet9!L121</f>
        <v>27.36</v>
      </c>
    </row>
    <row r="126">
      <c r="A126" s="15">
        <v>44628.0</v>
      </c>
      <c r="B126" s="86">
        <v>1.086</v>
      </c>
      <c r="C126" s="86">
        <v>1.8282</v>
      </c>
      <c r="D126" s="86">
        <v>1.7761</v>
      </c>
      <c r="E126" s="86">
        <v>1.84</v>
      </c>
      <c r="F126" s="87">
        <f>Sheet9!C123</f>
        <v>4500.54</v>
      </c>
      <c r="G126" s="88">
        <f>Sheet9!L122</f>
        <v>23.91</v>
      </c>
    </row>
    <row r="127">
      <c r="A127" s="15">
        <v>44627.0</v>
      </c>
      <c r="B127" s="86">
        <v>1.045</v>
      </c>
      <c r="C127" s="86">
        <v>1.7567</v>
      </c>
      <c r="D127" s="86">
        <v>1.7024</v>
      </c>
      <c r="E127" s="86">
        <v>1.777</v>
      </c>
      <c r="F127" s="87">
        <f>Sheet9!C124</f>
        <v>4477.44</v>
      </c>
      <c r="G127" s="88">
        <f>Sheet9!L123</f>
        <v>19.96</v>
      </c>
    </row>
    <row r="128">
      <c r="A128" s="15">
        <v>44626.0</v>
      </c>
      <c r="B128" s="86">
        <v>1.0497</v>
      </c>
      <c r="C128" s="86">
        <v>1.6384</v>
      </c>
      <c r="D128" s="86">
        <v>1.5673</v>
      </c>
      <c r="E128" s="86">
        <v>1.683</v>
      </c>
      <c r="F128" s="87">
        <f>Sheet9!C125</f>
        <v>4589.32</v>
      </c>
      <c r="G128" s="88">
        <f>Sheet9!L124</f>
        <v>21.44</v>
      </c>
    </row>
    <row r="129">
      <c r="A129" s="15">
        <v>44624.0</v>
      </c>
      <c r="B129" s="86">
        <v>1.029</v>
      </c>
      <c r="C129" s="86">
        <v>1.7081</v>
      </c>
      <c r="D129" s="86">
        <v>1.647</v>
      </c>
      <c r="E129" s="86">
        <v>1.737</v>
      </c>
      <c r="F129" s="87">
        <f>Sheet9!C126</f>
        <v>4546.54</v>
      </c>
      <c r="G129" s="88">
        <f>Sheet9!L125</f>
        <v>22.86</v>
      </c>
    </row>
    <row r="130">
      <c r="A130" s="15">
        <v>44623.0</v>
      </c>
      <c r="B130" s="86">
        <v>1.07</v>
      </c>
      <c r="C130" s="86">
        <v>1.8057</v>
      </c>
      <c r="D130" s="86">
        <v>1.7306</v>
      </c>
      <c r="E130" s="86">
        <v>1.84</v>
      </c>
      <c r="F130" s="87">
        <f>Sheet9!C127</f>
        <v>4515.55</v>
      </c>
      <c r="G130" s="88">
        <f>Sheet9!L126</f>
        <v>23.22</v>
      </c>
    </row>
    <row r="131">
      <c r="A131" s="15">
        <v>44622.0</v>
      </c>
      <c r="B131" s="86">
        <v>1.047</v>
      </c>
      <c r="C131" s="86">
        <v>1.8451</v>
      </c>
      <c r="D131" s="86">
        <v>1.7568</v>
      </c>
      <c r="E131" s="86">
        <v>1.878</v>
      </c>
      <c r="F131" s="87">
        <f>Sheet9!C128</f>
        <v>4431.85</v>
      </c>
      <c r="G131" s="88">
        <f>Sheet9!L127</f>
        <v>24.35</v>
      </c>
    </row>
    <row r="132">
      <c r="A132" s="15">
        <v>44621.0</v>
      </c>
      <c r="B132" s="86">
        <v>0.89</v>
      </c>
      <c r="C132" s="86">
        <v>1.6683</v>
      </c>
      <c r="D132" s="86">
        <v>1.5697</v>
      </c>
      <c r="E132" s="86">
        <v>1.716</v>
      </c>
      <c r="F132" s="87">
        <f>Sheet9!C129</f>
        <v>4326.5</v>
      </c>
      <c r="G132" s="88">
        <f>Sheet9!L128</f>
        <v>22.09</v>
      </c>
    </row>
    <row r="133">
      <c r="A133" s="15">
        <v>44620.0</v>
      </c>
      <c r="B133" s="86">
        <v>1.011</v>
      </c>
      <c r="C133" s="86">
        <v>1.8034</v>
      </c>
      <c r="D133" s="86">
        <v>1.7129</v>
      </c>
      <c r="E133" s="86">
        <v>1.822</v>
      </c>
      <c r="F133" s="87">
        <f>Sheet9!C130</f>
        <v>4349.93</v>
      </c>
      <c r="G133" s="88">
        <f>Sheet9!L129</f>
        <v>21.96</v>
      </c>
    </row>
    <row r="134">
      <c r="A134" s="15">
        <v>44619.0</v>
      </c>
      <c r="B134" s="86">
        <v>1.1426</v>
      </c>
      <c r="C134" s="86">
        <v>1.8798</v>
      </c>
      <c r="D134" s="86">
        <v>1.7881</v>
      </c>
      <c r="E134" s="86">
        <v>1.894</v>
      </c>
      <c r="F134" s="87">
        <f>Sheet9!C131</f>
        <v>4356.45</v>
      </c>
      <c r="G134" s="88">
        <f>Sheet9!L130</f>
        <v>24.83</v>
      </c>
    </row>
    <row r="135">
      <c r="A135" s="15">
        <v>44617.0</v>
      </c>
      <c r="B135" s="86">
        <v>1.127</v>
      </c>
      <c r="C135" s="86">
        <v>1.959</v>
      </c>
      <c r="D135" s="86">
        <v>1.8701</v>
      </c>
      <c r="E135" s="86">
        <v>1.97</v>
      </c>
      <c r="F135" s="87">
        <f>Sheet9!C132</f>
        <v>4410.13</v>
      </c>
      <c r="G135" s="88">
        <f>Sheet9!L131</f>
        <v>27.66</v>
      </c>
    </row>
    <row r="136">
      <c r="A136" s="15">
        <v>44616.0</v>
      </c>
      <c r="B136" s="86">
        <v>1.076</v>
      </c>
      <c r="C136" s="86">
        <v>1.957</v>
      </c>
      <c r="D136" s="86">
        <v>1.8651</v>
      </c>
      <c r="E136" s="86">
        <v>1.97</v>
      </c>
      <c r="F136" s="87">
        <f>Sheet9!C133</f>
        <v>4397.93</v>
      </c>
      <c r="G136" s="88">
        <f>Sheet9!L132</f>
        <v>30.49</v>
      </c>
    </row>
    <row r="137">
      <c r="A137" s="15">
        <v>44615.0</v>
      </c>
      <c r="B137" s="86">
        <v>1.15</v>
      </c>
      <c r="C137" s="86">
        <v>1.9899</v>
      </c>
      <c r="D137" s="86">
        <v>1.91</v>
      </c>
      <c r="E137" s="86">
        <v>1.998</v>
      </c>
      <c r="F137" s="87">
        <f>Sheet9!C134</f>
        <v>4482.73</v>
      </c>
      <c r="G137" s="88">
        <f>Sheet9!L133</f>
        <v>31.96</v>
      </c>
    </row>
    <row r="138">
      <c r="A138" s="15">
        <v>44614.0</v>
      </c>
      <c r="B138" s="86">
        <v>1.091</v>
      </c>
      <c r="C138" s="86">
        <v>1.941</v>
      </c>
      <c r="D138" s="86">
        <v>1.8677</v>
      </c>
      <c r="E138" s="86">
        <v>1.944</v>
      </c>
      <c r="F138" s="87">
        <f>Sheet9!C135</f>
        <v>4532.76</v>
      </c>
      <c r="G138" s="88">
        <f>Sheet9!L134</f>
        <v>31.16</v>
      </c>
    </row>
    <row r="139">
      <c r="A139" s="15">
        <v>44613.0</v>
      </c>
      <c r="B139" s="86">
        <v>1.0262</v>
      </c>
      <c r="C139" s="86">
        <v>1.8536</v>
      </c>
      <c r="D139" s="86">
        <v>1.767</v>
      </c>
      <c r="E139" s="86">
        <v>1.873</v>
      </c>
      <c r="F139" s="87">
        <f>Sheet9!C136</f>
        <v>4577.34</v>
      </c>
      <c r="G139" s="88">
        <f>Sheet9!L135</f>
        <v>29.9</v>
      </c>
    </row>
    <row r="140">
      <c r="A140" s="15">
        <v>44610.0</v>
      </c>
      <c r="B140" s="86">
        <v>0.993</v>
      </c>
      <c r="C140" s="86">
        <v>1.9117</v>
      </c>
      <c r="D140" s="86">
        <v>1.8188</v>
      </c>
      <c r="E140" s="86">
        <v>1.927</v>
      </c>
      <c r="F140" s="87">
        <f>Sheet9!C137</f>
        <v>4662.85</v>
      </c>
      <c r="G140" s="88">
        <f>Sheet9!L136</f>
        <v>28.85</v>
      </c>
    </row>
    <row r="141">
      <c r="A141" s="15">
        <v>44609.0</v>
      </c>
      <c r="B141" s="86">
        <v>1.021</v>
      </c>
      <c r="C141" s="86">
        <v>1.9431</v>
      </c>
      <c r="D141" s="86">
        <v>1.8466</v>
      </c>
      <c r="E141" s="86">
        <v>1.968</v>
      </c>
      <c r="F141" s="87">
        <f>Sheet9!C138</f>
        <v>4659.02</v>
      </c>
      <c r="G141" s="88">
        <f>Sheet9!L137</f>
        <v>25.59</v>
      </c>
    </row>
    <row r="142">
      <c r="A142" s="15">
        <v>44608.0</v>
      </c>
      <c r="B142" s="86">
        <v>1.049</v>
      </c>
      <c r="C142" s="86">
        <v>2.021</v>
      </c>
      <c r="D142" s="86">
        <v>1.9219</v>
      </c>
      <c r="E142" s="86">
        <v>2.04</v>
      </c>
      <c r="F142" s="87">
        <f>Sheet9!C139</f>
        <v>4726.35</v>
      </c>
      <c r="G142" s="88">
        <f>Sheet9!L138</f>
        <v>23.85</v>
      </c>
    </row>
    <row r="143">
      <c r="A143" s="15">
        <v>44607.0</v>
      </c>
      <c r="B143" s="86">
        <v>1.073</v>
      </c>
      <c r="C143" s="86">
        <v>2.0307</v>
      </c>
      <c r="D143" s="86">
        <v>1.9368</v>
      </c>
      <c r="E143" s="86">
        <v>2.043</v>
      </c>
      <c r="F143" s="87">
        <f>Sheet9!C140</f>
        <v>4713.07</v>
      </c>
      <c r="G143" s="88">
        <f>Sheet9!L139</f>
        <v>22.79</v>
      </c>
    </row>
    <row r="144">
      <c r="A144" s="15">
        <v>44606.0</v>
      </c>
      <c r="B144" s="86">
        <v>1.104</v>
      </c>
      <c r="C144" s="86">
        <v>1.9891</v>
      </c>
      <c r="D144" s="86">
        <v>1.908</v>
      </c>
      <c r="E144" s="86">
        <v>1.986</v>
      </c>
      <c r="F144" s="87">
        <f>Sheet9!C141</f>
        <v>4670.29</v>
      </c>
      <c r="G144" s="88">
        <f>Sheet9!L140</f>
        <v>19.19</v>
      </c>
    </row>
    <row r="145">
      <c r="A145" s="15">
        <v>44603.0</v>
      </c>
      <c r="B145" s="86">
        <v>1.057</v>
      </c>
      <c r="C145" s="86">
        <v>1.921</v>
      </c>
      <c r="D145" s="86">
        <v>1.8325</v>
      </c>
      <c r="E145" s="86">
        <v>1.918</v>
      </c>
      <c r="F145" s="87">
        <f>Sheet9!C142</f>
        <v>4677.02</v>
      </c>
      <c r="G145" s="88">
        <f>Sheet9!L141</f>
        <v>20.31</v>
      </c>
    </row>
    <row r="146">
      <c r="A146" s="15">
        <v>44602.0</v>
      </c>
      <c r="B146" s="86">
        <v>1.086</v>
      </c>
      <c r="C146" s="86">
        <v>2.046</v>
      </c>
      <c r="D146" s="86">
        <v>1.9658</v>
      </c>
      <c r="E146" s="86">
        <v>2.043</v>
      </c>
      <c r="F146" s="87">
        <f>Sheet9!C143</f>
        <v>4696.05</v>
      </c>
      <c r="G146" s="88">
        <f>Sheet9!L142</f>
        <v>17.62</v>
      </c>
    </row>
    <row r="147">
      <c r="A147" s="15">
        <v>44601.0</v>
      </c>
      <c r="B147" s="86">
        <v>0.883</v>
      </c>
      <c r="C147" s="86">
        <v>1.9232</v>
      </c>
      <c r="D147" s="86">
        <v>1.8218</v>
      </c>
      <c r="E147" s="86">
        <v>1.945</v>
      </c>
      <c r="F147" s="87">
        <f>Sheet9!C144</f>
        <v>4700.58</v>
      </c>
      <c r="G147" s="88">
        <f>Sheet9!L143</f>
        <v>18.41</v>
      </c>
    </row>
    <row r="148">
      <c r="A148" s="15">
        <v>44600.0</v>
      </c>
      <c r="B148" s="86">
        <v>0.883</v>
      </c>
      <c r="C148" s="86">
        <v>1.9388</v>
      </c>
      <c r="D148" s="86">
        <v>1.8167</v>
      </c>
      <c r="E148" s="86">
        <v>1.965</v>
      </c>
      <c r="F148" s="87">
        <f>Sheet9!C145</f>
        <v>4793.54</v>
      </c>
      <c r="G148" s="88">
        <f>Sheet9!L144</f>
        <v>19.4</v>
      </c>
    </row>
    <row r="149">
      <c r="A149" s="15">
        <v>44599.0</v>
      </c>
      <c r="B149" s="86">
        <v>0.865</v>
      </c>
      <c r="C149" s="86">
        <v>1.8916</v>
      </c>
      <c r="D149" s="86">
        <v>1.7667</v>
      </c>
      <c r="E149" s="86">
        <v>1.919</v>
      </c>
      <c r="F149" s="87">
        <f>Sheet9!C146</f>
        <v>4796.56</v>
      </c>
      <c r="G149" s="88">
        <f>Sheet9!L145</f>
        <v>18.76</v>
      </c>
    </row>
    <row r="150">
      <c r="A150" s="15">
        <v>44598.0</v>
      </c>
      <c r="B150" s="86">
        <v>0.898</v>
      </c>
      <c r="C150" s="86">
        <v>1.8892</v>
      </c>
      <c r="D150" s="86">
        <v>1.7765</v>
      </c>
      <c r="E150" s="86">
        <v>1.91</v>
      </c>
      <c r="F150" s="87">
        <f>Sheet9!C147</f>
        <v>4766.18</v>
      </c>
      <c r="G150" s="88">
        <f>Sheet9!L146</f>
        <v>19.61</v>
      </c>
    </row>
    <row r="151">
      <c r="A151" s="15">
        <v>44596.0</v>
      </c>
      <c r="B151" s="86">
        <v>0.883</v>
      </c>
      <c r="C151" s="86">
        <v>1.8916</v>
      </c>
      <c r="D151" s="86">
        <v>1.7732</v>
      </c>
      <c r="E151" s="86">
        <v>1.916</v>
      </c>
      <c r="F151" s="87">
        <f>Sheet9!C148</f>
        <v>4778.73</v>
      </c>
      <c r="G151" s="88">
        <f>Sheet9!L147</f>
        <v>19.73</v>
      </c>
    </row>
    <row r="152">
      <c r="A152" s="15">
        <v>44595.0</v>
      </c>
      <c r="B152" s="86">
        <v>0.767</v>
      </c>
      <c r="C152" s="86">
        <v>1.8025</v>
      </c>
      <c r="D152" s="86">
        <v>1.6737</v>
      </c>
      <c r="E152" s="86">
        <v>1.836</v>
      </c>
      <c r="F152" s="87">
        <f>Sheet9!C149</f>
        <v>4793.06</v>
      </c>
      <c r="G152" s="88">
        <f>Sheet9!L148</f>
        <v>16.91</v>
      </c>
    </row>
    <row r="153">
      <c r="A153" s="15">
        <v>44594.0</v>
      </c>
      <c r="B153" s="86">
        <v>0.744</v>
      </c>
      <c r="C153" s="86">
        <v>1.7345</v>
      </c>
      <c r="D153" s="86">
        <v>1.603</v>
      </c>
      <c r="E153" s="86">
        <v>1.771</v>
      </c>
      <c r="F153" s="87">
        <f>Sheet9!C150</f>
        <v>4786.36</v>
      </c>
      <c r="G153" s="88">
        <f>Sheet9!L149</f>
        <v>16.6</v>
      </c>
    </row>
    <row r="154">
      <c r="A154" s="15">
        <v>44593.0</v>
      </c>
      <c r="B154" s="86">
        <v>0.77</v>
      </c>
      <c r="C154" s="86">
        <v>1.7583</v>
      </c>
      <c r="D154" s="86">
        <v>1.6226</v>
      </c>
      <c r="E154" s="86">
        <v>1.795</v>
      </c>
      <c r="F154" s="87">
        <f>Sheet9!C151</f>
        <v>4791.19</v>
      </c>
      <c r="G154" s="88">
        <f>Sheet9!L150</f>
        <v>17.22</v>
      </c>
    </row>
    <row r="155">
      <c r="A155" s="15">
        <v>44592.0</v>
      </c>
      <c r="B155" s="86">
        <v>0.767</v>
      </c>
      <c r="C155" s="86">
        <v>1.7452</v>
      </c>
      <c r="D155" s="86">
        <v>1.6144</v>
      </c>
      <c r="E155" s="86">
        <v>1.784</v>
      </c>
      <c r="F155" s="87">
        <f>Sheet9!C152</f>
        <v>4725.78</v>
      </c>
      <c r="G155" s="88">
        <f>Sheet9!L151</f>
        <v>17.33</v>
      </c>
    </row>
    <row r="156">
      <c r="A156" s="15">
        <v>44591.0</v>
      </c>
      <c r="B156" s="86">
        <v>0.7647</v>
      </c>
      <c r="C156" s="86">
        <v>1.7571</v>
      </c>
      <c r="D156" s="86">
        <v>1.6372</v>
      </c>
      <c r="E156" s="86">
        <v>1.791</v>
      </c>
      <c r="F156" s="87">
        <f>Sheet9!C153</f>
        <v>4696.56</v>
      </c>
      <c r="G156" s="88">
        <f>Sheet9!L152</f>
        <v>16.95</v>
      </c>
    </row>
    <row r="157">
      <c r="A157" s="15">
        <v>44589.0</v>
      </c>
      <c r="B157" s="86">
        <v>0.754</v>
      </c>
      <c r="C157" s="86">
        <v>1.7452</v>
      </c>
      <c r="D157" s="86">
        <v>1.6208</v>
      </c>
      <c r="E157" s="86">
        <v>1.778</v>
      </c>
      <c r="F157" s="87">
        <f>Sheet9!C154</f>
        <v>4649.23</v>
      </c>
      <c r="G157" s="88">
        <f>Sheet9!L153</f>
        <v>17.54</v>
      </c>
    </row>
    <row r="158">
      <c r="A158" s="15">
        <v>44588.0</v>
      </c>
      <c r="B158" s="86">
        <v>0.749</v>
      </c>
      <c r="C158" s="86">
        <v>1.7748</v>
      </c>
      <c r="D158" s="86">
        <v>1.6616</v>
      </c>
      <c r="E158" s="86">
        <v>1.803</v>
      </c>
      <c r="F158" s="87">
        <f>Sheet9!C155</f>
        <v>4568.02</v>
      </c>
      <c r="G158" s="88">
        <f>Sheet9!L154</f>
        <v>17.68</v>
      </c>
    </row>
    <row r="159">
      <c r="A159" s="15">
        <v>44587.0</v>
      </c>
      <c r="B159" s="86">
        <v>0.675</v>
      </c>
      <c r="C159" s="86">
        <v>1.8358</v>
      </c>
      <c r="D159" s="86">
        <v>1.6894</v>
      </c>
      <c r="E159" s="86">
        <v>1.873</v>
      </c>
      <c r="F159" s="87">
        <f>Sheet9!C156</f>
        <v>4620.64</v>
      </c>
      <c r="G159" s="88">
        <f>Sheet9!L155</f>
        <v>17.96</v>
      </c>
    </row>
    <row r="160">
      <c r="A160" s="15">
        <v>44586.0</v>
      </c>
      <c r="B160" s="86">
        <v>0.606</v>
      </c>
      <c r="C160" s="86">
        <v>1.7233</v>
      </c>
      <c r="D160" s="86">
        <v>1.5641</v>
      </c>
      <c r="E160" s="86">
        <v>1.776</v>
      </c>
      <c r="F160" s="87">
        <f>Sheet9!C157</f>
        <v>4668.67</v>
      </c>
      <c r="G160" s="88">
        <f>Sheet9!L156</f>
        <v>17.96</v>
      </c>
    </row>
    <row r="161">
      <c r="A161" s="15">
        <v>44585.0</v>
      </c>
      <c r="B161" s="86">
        <v>0.555</v>
      </c>
      <c r="C161" s="86">
        <v>1.7219</v>
      </c>
      <c r="D161" s="86">
        <v>1.5506</v>
      </c>
      <c r="E161" s="86">
        <v>1.776</v>
      </c>
      <c r="F161" s="87">
        <f>Sheet9!C158</f>
        <v>4709.84</v>
      </c>
      <c r="G161" s="88">
        <f>Sheet9!L157</f>
        <v>18.63</v>
      </c>
    </row>
    <row r="162">
      <c r="A162" s="15">
        <v>44584.0</v>
      </c>
      <c r="B162" s="86">
        <v>0.5598</v>
      </c>
      <c r="C162" s="86">
        <v>1.7291</v>
      </c>
      <c r="D162" s="86">
        <v>1.5771</v>
      </c>
      <c r="E162" s="86">
        <v>1.772</v>
      </c>
      <c r="F162" s="87">
        <f>Sheet9!C159</f>
        <v>4634.09</v>
      </c>
      <c r="G162" s="88">
        <f>Sheet9!L158</f>
        <v>21.01</v>
      </c>
    </row>
    <row r="163">
      <c r="A163" s="15">
        <v>44582.0</v>
      </c>
      <c r="B163" s="86">
        <v>0.552</v>
      </c>
      <c r="C163" s="86">
        <v>1.7279</v>
      </c>
      <c r="D163" s="86">
        <v>1.5721</v>
      </c>
      <c r="E163" s="86">
        <v>1.77</v>
      </c>
      <c r="F163" s="87">
        <f>Sheet9!C160</f>
        <v>4669.15</v>
      </c>
      <c r="G163" s="88">
        <f>Sheet9!L159</f>
        <v>22.87</v>
      </c>
    </row>
    <row r="164">
      <c r="A164" s="15">
        <v>44581.0</v>
      </c>
      <c r="B164" s="86">
        <v>0.562</v>
      </c>
      <c r="C164" s="86">
        <v>1.7554</v>
      </c>
      <c r="D164" s="86">
        <v>1.5915</v>
      </c>
      <c r="E164" s="86">
        <v>1.811</v>
      </c>
      <c r="F164" s="87">
        <f>Sheet9!C161</f>
        <v>4712.02</v>
      </c>
      <c r="G164" s="88">
        <f>Sheet9!L160</f>
        <v>21.57</v>
      </c>
    </row>
    <row r="165">
      <c r="A165" s="15">
        <v>44580.0</v>
      </c>
      <c r="B165" s="86">
        <v>0.537</v>
      </c>
      <c r="C165" s="86">
        <v>1.8065</v>
      </c>
      <c r="D165" s="86">
        <v>1.6397</v>
      </c>
      <c r="E165" s="86">
        <v>1.854</v>
      </c>
      <c r="F165" s="87">
        <f>Sheet9!C162</f>
        <v>4667.45</v>
      </c>
      <c r="G165" s="88">
        <f>Sheet9!L161</f>
        <v>20.57</v>
      </c>
    </row>
    <row r="166">
      <c r="A166" s="15">
        <v>44579.0</v>
      </c>
      <c r="B166" s="86">
        <v>0.55</v>
      </c>
      <c r="C166" s="86">
        <v>1.832</v>
      </c>
      <c r="D166" s="86">
        <v>1.6611</v>
      </c>
      <c r="E166" s="86">
        <v>1.875</v>
      </c>
      <c r="F166" s="87">
        <f>Sheet9!C163</f>
        <v>4701.21</v>
      </c>
      <c r="G166" s="88">
        <f>Sheet9!L162</f>
        <v>19.29</v>
      </c>
    </row>
    <row r="167">
      <c r="A167" s="15">
        <v>44578.0</v>
      </c>
      <c r="B167" s="86">
        <v>0.5139</v>
      </c>
      <c r="C167" s="86">
        <v>1.7587</v>
      </c>
      <c r="D167" s="86">
        <v>1.5926</v>
      </c>
      <c r="E167" s="86">
        <v>1.809</v>
      </c>
      <c r="F167" s="87">
        <f>Sheet9!C164</f>
        <v>4686.75</v>
      </c>
      <c r="G167" s="88">
        <f>Sheet9!L163</f>
        <v>21.89</v>
      </c>
    </row>
    <row r="168">
      <c r="A168" s="15">
        <v>44575.0</v>
      </c>
      <c r="B168" s="86">
        <v>0.491</v>
      </c>
      <c r="C168" s="86">
        <v>1.7344</v>
      </c>
      <c r="D168" s="86">
        <v>1.5594</v>
      </c>
      <c r="E168" s="86">
        <v>1.793</v>
      </c>
      <c r="F168" s="87">
        <f>Sheet9!C165</f>
        <v>4591.67</v>
      </c>
      <c r="G168" s="88">
        <f>Sheet9!L164</f>
        <v>20.31</v>
      </c>
    </row>
    <row r="169">
      <c r="A169" s="15">
        <v>44574.0</v>
      </c>
      <c r="B169" s="86">
        <v>0.455</v>
      </c>
      <c r="C169" s="86">
        <v>1.6396</v>
      </c>
      <c r="D169" s="86">
        <v>1.4712</v>
      </c>
      <c r="E169" s="86">
        <v>1.701</v>
      </c>
      <c r="F169" s="87">
        <f>Sheet9!C166</f>
        <v>4538.43</v>
      </c>
      <c r="G169" s="88">
        <f>Sheet9!L165</f>
        <v>18.69</v>
      </c>
    </row>
    <row r="170">
      <c r="A170" s="15">
        <v>44573.0</v>
      </c>
      <c r="B170" s="86">
        <v>0.453</v>
      </c>
      <c r="C170" s="86">
        <v>1.6938</v>
      </c>
      <c r="D170" s="86">
        <v>1.5206</v>
      </c>
      <c r="E170" s="86">
        <v>1.752</v>
      </c>
      <c r="F170" s="87">
        <f>Sheet9!C167</f>
        <v>4577.1</v>
      </c>
      <c r="G170" s="88">
        <f>Sheet9!L166</f>
        <v>21.58</v>
      </c>
    </row>
    <row r="171">
      <c r="A171" s="15">
        <v>44572.0</v>
      </c>
      <c r="B171" s="86">
        <v>0.445</v>
      </c>
      <c r="C171" s="86">
        <v>1.69</v>
      </c>
      <c r="D171" s="86">
        <v>1.5072</v>
      </c>
      <c r="E171" s="86">
        <v>1.746</v>
      </c>
      <c r="F171" s="87">
        <f>Sheet9!C168</f>
        <v>4513.04</v>
      </c>
      <c r="G171" s="88">
        <f>Sheet9!L167</f>
        <v>19.9</v>
      </c>
    </row>
    <row r="172">
      <c r="A172" s="15">
        <v>44571.0</v>
      </c>
      <c r="B172" s="86">
        <v>0.442</v>
      </c>
      <c r="C172" s="86">
        <v>1.6972</v>
      </c>
      <c r="D172" s="86">
        <v>1.5153</v>
      </c>
      <c r="E172" s="86">
        <v>1.755</v>
      </c>
      <c r="F172" s="87">
        <f>Sheet9!C169</f>
        <v>4567</v>
      </c>
      <c r="G172" s="88">
        <f>Sheet9!L168</f>
        <v>21.89</v>
      </c>
    </row>
    <row r="173">
      <c r="A173" s="15">
        <v>44570.0</v>
      </c>
      <c r="B173" s="86">
        <v>0.4195</v>
      </c>
      <c r="C173" s="86">
        <v>1.6995</v>
      </c>
      <c r="D173" s="86">
        <v>1.5036</v>
      </c>
      <c r="E173" s="86">
        <v>1.765</v>
      </c>
      <c r="F173" s="87">
        <f>Sheet9!C170</f>
        <v>4655.27</v>
      </c>
      <c r="G173" s="88">
        <f>Sheet9!L169</f>
        <v>27.18</v>
      </c>
    </row>
    <row r="174">
      <c r="A174" s="15">
        <v>44568.0</v>
      </c>
      <c r="B174" s="86">
        <v>0.417</v>
      </c>
      <c r="C174" s="86">
        <v>1.6995</v>
      </c>
      <c r="D174" s="86">
        <v>1.5036</v>
      </c>
      <c r="E174" s="86">
        <v>1.765</v>
      </c>
      <c r="F174" s="87">
        <f>Sheet9!C171</f>
        <v>4594.62</v>
      </c>
      <c r="G174" s="88">
        <f>Sheet9!L170</f>
        <v>30.67</v>
      </c>
    </row>
    <row r="175">
      <c r="A175" s="15">
        <v>44567.0</v>
      </c>
      <c r="B175" s="86">
        <v>0.432</v>
      </c>
      <c r="C175" s="86">
        <v>1.6642</v>
      </c>
      <c r="D175" s="86">
        <v>1.4736</v>
      </c>
      <c r="E175" s="86">
        <v>1.728</v>
      </c>
      <c r="F175" s="87">
        <f>Sheet9!C172</f>
        <v>4701.46</v>
      </c>
      <c r="G175" s="88">
        <f>Sheet9!L171</f>
        <v>27.95</v>
      </c>
    </row>
    <row r="176">
      <c r="A176" s="15">
        <v>44566.0</v>
      </c>
      <c r="B176" s="86">
        <v>0.404</v>
      </c>
      <c r="C176" s="86">
        <v>1.6244</v>
      </c>
      <c r="D176" s="86">
        <v>1.426</v>
      </c>
      <c r="E176" s="86">
        <v>1.7</v>
      </c>
      <c r="F176" s="87">
        <f>Sheet9!C173</f>
        <v>4690.7</v>
      </c>
      <c r="G176" s="88">
        <f>Sheet9!L172</f>
        <v>31.12</v>
      </c>
    </row>
    <row r="177">
      <c r="A177" s="15">
        <v>44565.0</v>
      </c>
      <c r="B177" s="86">
        <v>0.376</v>
      </c>
      <c r="C177" s="86">
        <v>1.5634</v>
      </c>
      <c r="D177" s="86">
        <v>1.3605</v>
      </c>
      <c r="E177" s="86">
        <v>1.649</v>
      </c>
      <c r="F177" s="87">
        <f>Sheet9!C174</f>
        <v>4682.95</v>
      </c>
      <c r="G177" s="88">
        <f>Sheet9!L173</f>
        <v>27.19</v>
      </c>
    </row>
    <row r="178">
      <c r="A178" s="15">
        <v>44564.0</v>
      </c>
      <c r="B178" s="86">
        <v>0.397</v>
      </c>
      <c r="C178" s="86">
        <v>1.5562</v>
      </c>
      <c r="D178" s="86">
        <v>1.3605</v>
      </c>
      <c r="E178" s="86">
        <v>1.637</v>
      </c>
      <c r="F178" s="87">
        <f>Sheet9!C175</f>
        <v>4697.96</v>
      </c>
      <c r="G178" s="88">
        <f>Sheet9!L174</f>
        <v>22.96</v>
      </c>
    </row>
    <row r="179">
      <c r="A179" s="15">
        <v>44563.0</v>
      </c>
      <c r="B179" s="86">
        <v>0.3966</v>
      </c>
      <c r="C179" s="86">
        <v>1.4363</v>
      </c>
      <c r="D179" s="86">
        <v>1.263</v>
      </c>
      <c r="E179" s="86">
        <v>1.512</v>
      </c>
      <c r="F179" s="87">
        <f>Sheet9!C176</f>
        <v>4706.64</v>
      </c>
      <c r="G179" s="88">
        <f>Sheet9!L175</f>
        <v>28.62</v>
      </c>
    </row>
    <row r="180">
      <c r="A180" s="15">
        <v>44561.0</v>
      </c>
      <c r="B180" s="86">
        <v>0.384</v>
      </c>
      <c r="C180" s="86">
        <v>1.4363</v>
      </c>
      <c r="D180" s="86">
        <v>1.263</v>
      </c>
      <c r="E180" s="86">
        <v>1.512</v>
      </c>
      <c r="F180" s="87">
        <f>Sheet9!C177</f>
        <v>4688.67</v>
      </c>
      <c r="G180" s="88">
        <f>Sheet9!L176</f>
        <v>18.58</v>
      </c>
    </row>
    <row r="181">
      <c r="A181" s="15">
        <v>44560.0</v>
      </c>
      <c r="B181" s="86">
        <v>0.379</v>
      </c>
      <c r="C181" s="86">
        <v>1.4327</v>
      </c>
      <c r="D181" s="86">
        <v>1.2646</v>
      </c>
      <c r="E181" s="86">
        <v>1.507</v>
      </c>
      <c r="F181" s="87">
        <f>Sheet9!C178</f>
        <v>4700.9</v>
      </c>
      <c r="G181" s="88">
        <f>Sheet9!L177</f>
        <v>18.58</v>
      </c>
    </row>
    <row r="182">
      <c r="A182" s="15">
        <v>44559.0</v>
      </c>
      <c r="B182" s="86">
        <v>0.389</v>
      </c>
      <c r="C182" s="86">
        <v>1.4666</v>
      </c>
      <c r="D182" s="86">
        <v>1.3002</v>
      </c>
      <c r="E182" s="86">
        <v>1.556</v>
      </c>
      <c r="F182" s="87">
        <f>Sheet9!C179</f>
        <v>4682.81</v>
      </c>
      <c r="G182" s="88">
        <f>Sheet9!L178</f>
        <v>19.38</v>
      </c>
    </row>
    <row r="183">
      <c r="A183" s="15">
        <v>44558.0</v>
      </c>
      <c r="B183" s="86">
        <v>0.292</v>
      </c>
      <c r="C183" s="86">
        <v>1.4096</v>
      </c>
      <c r="D183" s="86">
        <v>1.2467</v>
      </c>
      <c r="E183" s="86">
        <v>1.484</v>
      </c>
      <c r="F183" s="87">
        <f>Sheet9!C180</f>
        <v>4682.85</v>
      </c>
      <c r="G183" s="88">
        <f>Sheet9!L179</f>
        <v>19.17</v>
      </c>
    </row>
    <row r="184">
      <c r="A184" s="15">
        <v>44557.0</v>
      </c>
      <c r="B184" s="86">
        <v>0.297</v>
      </c>
      <c r="C184" s="86">
        <v>1.4096</v>
      </c>
      <c r="D184" s="86">
        <v>1.2499</v>
      </c>
      <c r="E184" s="86">
        <v>1.477</v>
      </c>
      <c r="F184" s="87">
        <f>Sheet9!C181</f>
        <v>4649.27</v>
      </c>
      <c r="G184" s="88">
        <f>Sheet9!L180</f>
        <v>17.91</v>
      </c>
    </row>
    <row r="185">
      <c r="A185" s="15">
        <v>44556.0</v>
      </c>
      <c r="B185" s="86">
        <v>0.2845</v>
      </c>
      <c r="C185" s="86">
        <v>1.412</v>
      </c>
      <c r="D185" s="86">
        <v>1.2434</v>
      </c>
      <c r="E185" s="86">
        <v>1.486</v>
      </c>
      <c r="F185" s="87">
        <f>Sheet9!C182</f>
        <v>4646.71</v>
      </c>
      <c r="G185" s="88">
        <f>Sheet9!L181</f>
        <v>17.59</v>
      </c>
    </row>
    <row r="186">
      <c r="A186" s="15">
        <v>44553.0</v>
      </c>
      <c r="B186" s="86">
        <v>0.282</v>
      </c>
      <c r="C186" s="86">
        <v>1.4145</v>
      </c>
      <c r="D186" s="86">
        <v>1.2434</v>
      </c>
      <c r="E186" s="86">
        <v>1.493</v>
      </c>
      <c r="F186" s="87">
        <f>Sheet9!C183</f>
        <v>4685.25</v>
      </c>
      <c r="G186" s="88">
        <f>Sheet9!L182</f>
        <v>17.11</v>
      </c>
    </row>
    <row r="187">
      <c r="A187" s="15">
        <v>44552.0</v>
      </c>
      <c r="B187" s="86">
        <v>0.264</v>
      </c>
      <c r="C187" s="86">
        <v>1.3815</v>
      </c>
      <c r="D187" s="86">
        <v>1.2156</v>
      </c>
      <c r="E187" s="86">
        <v>1.453</v>
      </c>
      <c r="F187" s="87">
        <f>Sheet9!C184</f>
        <v>4701.7</v>
      </c>
      <c r="G187" s="88">
        <f>Sheet9!L183</f>
        <v>16.37</v>
      </c>
    </row>
    <row r="188">
      <c r="A188" s="15">
        <v>44551.0</v>
      </c>
      <c r="B188" s="86">
        <v>0.267</v>
      </c>
      <c r="C188" s="86">
        <v>1.3898</v>
      </c>
      <c r="D188" s="86">
        <v>1.2205</v>
      </c>
      <c r="E188" s="86">
        <v>1.467</v>
      </c>
      <c r="F188" s="87">
        <f>Sheet9!C185</f>
        <v>4697.53</v>
      </c>
      <c r="G188" s="88">
        <f>Sheet9!L184</f>
        <v>16.49</v>
      </c>
    </row>
    <row r="189">
      <c r="A189" s="15">
        <v>44550.0</v>
      </c>
      <c r="B189" s="86">
        <v>0.251</v>
      </c>
      <c r="C189" s="86">
        <v>1.3439</v>
      </c>
      <c r="D189" s="86">
        <v>1.1716</v>
      </c>
      <c r="E189" s="86">
        <v>1.428</v>
      </c>
      <c r="F189" s="87">
        <f>Sheet9!C186</f>
        <v>4680.06</v>
      </c>
      <c r="G189" s="88">
        <f>Sheet9!L185</f>
        <v>16.29</v>
      </c>
    </row>
    <row r="190">
      <c r="A190" s="15">
        <v>44549.0</v>
      </c>
      <c r="B190" s="86">
        <v>0.259</v>
      </c>
      <c r="C190" s="86">
        <v>1.3064</v>
      </c>
      <c r="D190" s="86">
        <v>1.1457</v>
      </c>
      <c r="E190" s="86">
        <v>1.377</v>
      </c>
      <c r="F190" s="87">
        <f>Sheet9!C187</f>
        <v>4660.57</v>
      </c>
      <c r="G190" s="88">
        <f>Sheet9!L186</f>
        <v>17.66</v>
      </c>
    </row>
    <row r="191">
      <c r="A191" s="15">
        <v>44547.0</v>
      </c>
      <c r="B191" s="86">
        <v>0.259</v>
      </c>
      <c r="C191" s="86">
        <v>1.3392</v>
      </c>
      <c r="D191" s="86">
        <v>1.1782</v>
      </c>
      <c r="E191" s="86">
        <v>1.407</v>
      </c>
      <c r="F191" s="87">
        <f>Sheet9!C188</f>
        <v>4630.65</v>
      </c>
      <c r="G191" s="88">
        <f>Sheet9!L187</f>
        <v>18.73</v>
      </c>
    </row>
    <row r="192">
      <c r="A192" s="15">
        <v>44546.0</v>
      </c>
      <c r="B192" s="86">
        <v>0.246</v>
      </c>
      <c r="C192" s="86">
        <v>1.3453</v>
      </c>
      <c r="D192" s="86">
        <v>1.1751</v>
      </c>
      <c r="E192" s="86">
        <v>1.424</v>
      </c>
      <c r="F192" s="87">
        <f>Sheet9!C189</f>
        <v>4613.67</v>
      </c>
      <c r="G192" s="88">
        <f>Sheet9!L188</f>
        <v>17.78</v>
      </c>
    </row>
    <row r="193">
      <c r="A193" s="15">
        <v>44545.0</v>
      </c>
      <c r="B193" s="86">
        <v>0.272</v>
      </c>
      <c r="C193" s="86">
        <v>1.4006</v>
      </c>
      <c r="D193" s="86">
        <v>1.2451</v>
      </c>
      <c r="E193" s="86">
        <v>1.458</v>
      </c>
      <c r="F193" s="87">
        <f>Sheet9!C190</f>
        <v>4605.38</v>
      </c>
      <c r="G193" s="88">
        <f>Sheet9!L189</f>
        <v>17.22</v>
      </c>
    </row>
    <row r="194">
      <c r="A194" s="15">
        <v>44544.0</v>
      </c>
      <c r="B194" s="86">
        <v>0.249</v>
      </c>
      <c r="C194" s="86">
        <v>1.3912</v>
      </c>
      <c r="D194" s="86">
        <v>1.2337</v>
      </c>
      <c r="E194" s="86">
        <v>1.441</v>
      </c>
      <c r="F194" s="87">
        <f>Sheet9!C191</f>
        <v>4596.42</v>
      </c>
      <c r="G194" s="88">
        <f>Sheet9!L190</f>
        <v>16.48</v>
      </c>
    </row>
    <row r="195">
      <c r="A195" s="15">
        <v>44543.0</v>
      </c>
      <c r="B195" s="86">
        <v>0.254</v>
      </c>
      <c r="C195" s="86">
        <v>1.3596</v>
      </c>
      <c r="D195" s="86">
        <v>1.2028</v>
      </c>
      <c r="E195" s="86">
        <v>1.414</v>
      </c>
      <c r="F195" s="87">
        <f>Sheet9!C192</f>
        <v>4551.68</v>
      </c>
      <c r="G195" s="88">
        <f>Sheet9!L191</f>
        <v>15.44</v>
      </c>
    </row>
    <row r="196">
      <c r="A196" s="15">
        <v>44542.0</v>
      </c>
      <c r="B196" s="86">
        <v>0.259</v>
      </c>
      <c r="C196" s="86">
        <v>1.429</v>
      </c>
      <c r="D196" s="86">
        <v>1.2614</v>
      </c>
      <c r="E196" s="86">
        <v>1.492</v>
      </c>
      <c r="F196" s="87">
        <f>Sheet9!C193</f>
        <v>4574.79</v>
      </c>
      <c r="G196" s="88">
        <f>Sheet9!L192</f>
        <v>15.1</v>
      </c>
    </row>
    <row r="197">
      <c r="A197" s="15">
        <v>44540.0</v>
      </c>
      <c r="B197" s="86">
        <v>0.262</v>
      </c>
      <c r="C197" s="86">
        <v>1.4149</v>
      </c>
      <c r="D197" s="86">
        <v>1.2467</v>
      </c>
      <c r="E197" s="86">
        <v>1.482</v>
      </c>
      <c r="F197" s="87">
        <f>Sheet9!C194</f>
        <v>4566.48</v>
      </c>
      <c r="G197" s="88">
        <f>Sheet9!L193</f>
        <v>16.03</v>
      </c>
    </row>
    <row r="198">
      <c r="A198" s="15">
        <v>44539.0</v>
      </c>
      <c r="B198" s="86">
        <v>0.264</v>
      </c>
      <c r="C198" s="86">
        <v>1.4338</v>
      </c>
      <c r="D198" s="86">
        <v>1.2679</v>
      </c>
      <c r="E198" s="86">
        <v>1.497</v>
      </c>
      <c r="F198" s="87">
        <f>Sheet9!C195</f>
        <v>4544.9</v>
      </c>
      <c r="G198" s="88">
        <f>Sheet9!L194</f>
        <v>16.41</v>
      </c>
    </row>
    <row r="199">
      <c r="A199" s="15">
        <v>44538.0</v>
      </c>
      <c r="B199" s="86">
        <v>0.287</v>
      </c>
      <c r="C199" s="86">
        <v>1.4622</v>
      </c>
      <c r="D199" s="86">
        <v>1.2809</v>
      </c>
      <c r="E199" s="86">
        <v>1.528</v>
      </c>
      <c r="F199" s="87">
        <f>Sheet9!C196</f>
        <v>4549.78</v>
      </c>
      <c r="G199" s="88">
        <f>Sheet9!L195</f>
        <v>16.26</v>
      </c>
    </row>
    <row r="200">
      <c r="A200" s="15">
        <v>44537.0</v>
      </c>
      <c r="B200" s="86">
        <v>0.305</v>
      </c>
      <c r="C200" s="86">
        <v>1.4303</v>
      </c>
      <c r="D200" s="86">
        <v>1.2597</v>
      </c>
      <c r="E200" s="86">
        <v>1.482</v>
      </c>
      <c r="F200" s="87">
        <f>Sheet9!C197</f>
        <v>4536.19</v>
      </c>
      <c r="G200" s="88">
        <f>Sheet9!L196</f>
        <v>16.53</v>
      </c>
    </row>
    <row r="201">
      <c r="A201" s="15">
        <v>44536.0</v>
      </c>
      <c r="B201" s="86">
        <v>0.279</v>
      </c>
      <c r="C201" s="86">
        <v>1.3787</v>
      </c>
      <c r="D201" s="86">
        <v>1.2046</v>
      </c>
      <c r="E201" s="86">
        <v>1.433</v>
      </c>
      <c r="F201" s="87">
        <f>Sheet9!C198</f>
        <v>4519.63</v>
      </c>
      <c r="G201" s="88">
        <f>Sheet9!L197</f>
        <v>16.98</v>
      </c>
    </row>
    <row r="202">
      <c r="A202" s="15">
        <v>44535.0</v>
      </c>
      <c r="B202" s="86">
        <v>0.2616</v>
      </c>
      <c r="C202" s="86">
        <v>1.3331</v>
      </c>
      <c r="D202" s="86">
        <v>1.1658</v>
      </c>
      <c r="E202" s="86">
        <v>1.38</v>
      </c>
      <c r="F202" s="87">
        <f>Sheet9!C199</f>
        <v>4486.48</v>
      </c>
      <c r="G202" s="88">
        <f>Sheet9!L198</f>
        <v>15.98</v>
      </c>
    </row>
    <row r="203">
      <c r="A203" s="15">
        <v>44533.0</v>
      </c>
      <c r="B203" s="86">
        <v>0.2616</v>
      </c>
      <c r="C203" s="86">
        <v>1.3074</v>
      </c>
      <c r="D203" s="86">
        <v>1.14</v>
      </c>
      <c r="E203" s="86">
        <v>1.356</v>
      </c>
      <c r="F203" s="87">
        <f>Sheet9!C200</f>
        <v>4471.37</v>
      </c>
      <c r="G203" s="88">
        <f>Sheet9!L199</f>
        <v>15.24</v>
      </c>
    </row>
    <row r="204">
      <c r="A204" s="15">
        <v>44532.0</v>
      </c>
      <c r="B204" s="86">
        <v>0.262</v>
      </c>
      <c r="C204" s="86">
        <v>1.3824</v>
      </c>
      <c r="D204" s="86">
        <v>1.2015</v>
      </c>
      <c r="E204" s="86">
        <v>1.444</v>
      </c>
      <c r="F204" s="87">
        <f>Sheet9!C201</f>
        <v>4438.23</v>
      </c>
      <c r="G204" s="88">
        <f>Sheet9!L200</f>
        <v>15.43</v>
      </c>
    </row>
    <row r="205">
      <c r="A205" s="15">
        <v>44531.0</v>
      </c>
      <c r="B205" s="86">
        <v>0.254</v>
      </c>
      <c r="C205" s="86">
        <v>1.3287</v>
      </c>
      <c r="D205" s="86">
        <v>1.1322</v>
      </c>
      <c r="E205" s="86">
        <v>1.404</v>
      </c>
      <c r="F205" s="87">
        <f>Sheet9!C202</f>
        <v>4363.8</v>
      </c>
      <c r="G205" s="88">
        <f>Sheet9!L201</f>
        <v>15.01</v>
      </c>
    </row>
    <row r="206">
      <c r="A206" s="15">
        <v>44530.0</v>
      </c>
      <c r="B206" s="86">
        <v>0.221</v>
      </c>
      <c r="C206" s="86">
        <v>1.3813</v>
      </c>
      <c r="D206" s="86">
        <v>1.1677</v>
      </c>
      <c r="E206" s="86">
        <v>1.456</v>
      </c>
      <c r="F206" s="87">
        <f>Sheet9!C203</f>
        <v>4350.64</v>
      </c>
      <c r="G206" s="88">
        <f>Sheet9!L202</f>
        <v>15.49</v>
      </c>
    </row>
    <row r="207">
      <c r="A207" s="15">
        <v>44529.0</v>
      </c>
      <c r="B207" s="86">
        <v>0.193</v>
      </c>
      <c r="C207" s="86">
        <v>1.4036</v>
      </c>
      <c r="D207" s="86">
        <v>1.1581</v>
      </c>
      <c r="E207" s="86">
        <v>1.502</v>
      </c>
      <c r="F207" s="87">
        <f>Sheet9!C204</f>
        <v>4361.19</v>
      </c>
      <c r="G207" s="88">
        <f>Sheet9!L203</f>
        <v>15.7</v>
      </c>
    </row>
    <row r="208">
      <c r="A208" s="15">
        <v>44528.0</v>
      </c>
      <c r="B208" s="86">
        <v>0.2336</v>
      </c>
      <c r="C208" s="86">
        <v>1.4552</v>
      </c>
      <c r="D208" s="86">
        <v>1.2209</v>
      </c>
      <c r="E208" s="86">
        <v>1.531</v>
      </c>
      <c r="F208" s="87">
        <f>Sheet9!C205</f>
        <v>4391.36</v>
      </c>
      <c r="G208" s="88">
        <f>Sheet9!L204</f>
        <v>16.31</v>
      </c>
    </row>
    <row r="209">
      <c r="A209" s="15">
        <v>44526.0</v>
      </c>
      <c r="B209" s="86">
        <v>0.178</v>
      </c>
      <c r="C209" s="86">
        <v>1.4001</v>
      </c>
      <c r="D209" s="86">
        <v>1.1693</v>
      </c>
      <c r="E209" s="86">
        <v>1.482</v>
      </c>
      <c r="F209" s="87">
        <f>Sheet9!C206</f>
        <v>4399.76</v>
      </c>
      <c r="G209" s="88">
        <f>Sheet9!L205</f>
        <v>16.3</v>
      </c>
    </row>
    <row r="210">
      <c r="A210" s="15">
        <v>44525.0</v>
      </c>
      <c r="B210" s="86">
        <v>0.2158</v>
      </c>
      <c r="C210" s="86">
        <v>1.5307</v>
      </c>
      <c r="D210" s="86">
        <v>1.3002</v>
      </c>
      <c r="E210" s="86">
        <v>1.596</v>
      </c>
      <c r="F210" s="87">
        <f>Sheet9!C207</f>
        <v>4363.55</v>
      </c>
      <c r="G210" s="88">
        <f>Sheet9!L206</f>
        <v>16.86</v>
      </c>
    </row>
    <row r="211">
      <c r="A211" s="15">
        <v>44524.0</v>
      </c>
      <c r="B211" s="86">
        <v>0.213</v>
      </c>
      <c r="C211" s="86">
        <v>1.5781</v>
      </c>
      <c r="D211" s="86">
        <v>1.3456</v>
      </c>
      <c r="E211" s="86">
        <v>1.643</v>
      </c>
      <c r="F211" s="87">
        <f>Sheet9!C208</f>
        <v>4345.72</v>
      </c>
      <c r="G211" s="88">
        <f>Sheet9!L207</f>
        <v>18.64</v>
      </c>
    </row>
    <row r="212">
      <c r="A212" s="15">
        <v>44523.0</v>
      </c>
      <c r="B212" s="86">
        <v>0.193</v>
      </c>
      <c r="C212" s="86">
        <v>1.5851</v>
      </c>
      <c r="D212" s="86">
        <v>1.344</v>
      </c>
      <c r="E212" s="86">
        <v>1.676</v>
      </c>
      <c r="F212" s="87">
        <f>Sheet9!C209</f>
        <v>4300.46</v>
      </c>
      <c r="G212" s="88">
        <f>Sheet9!L208</f>
        <v>19.85</v>
      </c>
    </row>
    <row r="213">
      <c r="A213" s="15">
        <v>44522.0</v>
      </c>
      <c r="B213" s="86">
        <v>0.185</v>
      </c>
      <c r="C213" s="86">
        <v>1.5586</v>
      </c>
      <c r="D213" s="86">
        <v>1.3234</v>
      </c>
      <c r="E213" s="86">
        <v>1.632</v>
      </c>
      <c r="F213" s="87">
        <f>Sheet9!C210</f>
        <v>4357.05</v>
      </c>
      <c r="G213" s="88">
        <f>Sheet9!L209</f>
        <v>20</v>
      </c>
    </row>
    <row r="214">
      <c r="A214" s="15">
        <v>44521.0</v>
      </c>
      <c r="B214" s="86">
        <v>0.1599</v>
      </c>
      <c r="C214" s="86">
        <v>1.4653</v>
      </c>
      <c r="D214" s="86">
        <v>1.2378</v>
      </c>
      <c r="E214" s="86">
        <v>1.558</v>
      </c>
      <c r="F214" s="87">
        <f>Sheet9!C211</f>
        <v>4307.54</v>
      </c>
      <c r="G214" s="88">
        <f>Sheet9!L210</f>
        <v>18.77</v>
      </c>
    </row>
    <row r="215">
      <c r="A215" s="15">
        <v>44519.0</v>
      </c>
      <c r="B215" s="86">
        <v>0.157</v>
      </c>
      <c r="C215" s="86">
        <v>1.4533</v>
      </c>
      <c r="D215" s="86">
        <v>1.223</v>
      </c>
      <c r="E215" s="86">
        <v>1.548</v>
      </c>
      <c r="F215" s="87">
        <f>Sheet9!C212</f>
        <v>4359.46</v>
      </c>
      <c r="G215" s="88">
        <f>Sheet9!L211</f>
        <v>19.54</v>
      </c>
    </row>
    <row r="216">
      <c r="A216" s="15">
        <v>44518.0</v>
      </c>
      <c r="B216" s="86">
        <v>0.157</v>
      </c>
      <c r="C216" s="86">
        <v>1.4699</v>
      </c>
      <c r="D216" s="86">
        <v>1.2196</v>
      </c>
      <c r="E216" s="86">
        <v>1.587</v>
      </c>
      <c r="F216" s="87">
        <f>Sheet9!C213</f>
        <v>4352.63</v>
      </c>
      <c r="G216" s="88">
        <f>Sheet9!L212</f>
        <v>21</v>
      </c>
    </row>
    <row r="217">
      <c r="A217" s="15">
        <v>44517.0</v>
      </c>
      <c r="B217" s="86">
        <v>0.16</v>
      </c>
      <c r="C217" s="86">
        <v>1.4735</v>
      </c>
      <c r="D217" s="86">
        <v>1.2294</v>
      </c>
      <c r="E217" s="86">
        <v>1.585</v>
      </c>
      <c r="F217" s="87">
        <f>Sheet9!C214</f>
        <v>4443.11</v>
      </c>
      <c r="G217" s="88">
        <f>Sheet9!L213</f>
        <v>21.3</v>
      </c>
    </row>
    <row r="218">
      <c r="A218" s="15">
        <v>44516.0</v>
      </c>
      <c r="B218" s="86">
        <v>0.165</v>
      </c>
      <c r="C218" s="86">
        <v>1.5271</v>
      </c>
      <c r="D218" s="86">
        <v>1.2703</v>
      </c>
      <c r="E218" s="86">
        <v>1.64</v>
      </c>
      <c r="F218" s="87">
        <f>Sheet9!C215</f>
        <v>4455.48</v>
      </c>
      <c r="G218" s="88">
        <f>Sheet9!L214</f>
        <v>22.96</v>
      </c>
    </row>
    <row r="219">
      <c r="A219" s="15">
        <v>44515.0</v>
      </c>
      <c r="B219" s="86">
        <v>0.165</v>
      </c>
      <c r="C219" s="86">
        <v>1.502</v>
      </c>
      <c r="D219" s="86">
        <v>1.2554</v>
      </c>
      <c r="E219" s="86">
        <v>1.618</v>
      </c>
      <c r="F219" s="87">
        <f>Sheet9!C216</f>
        <v>4448.98</v>
      </c>
      <c r="G219" s="88">
        <f>Sheet9!L215</f>
        <v>21.15</v>
      </c>
    </row>
    <row r="220">
      <c r="A220" s="15">
        <v>44514.0</v>
      </c>
      <c r="B220" s="86">
        <v>0.1624</v>
      </c>
      <c r="C220" s="86">
        <v>1.465</v>
      </c>
      <c r="D220" s="86">
        <v>1.2309</v>
      </c>
      <c r="E220" s="86">
        <v>1.573</v>
      </c>
      <c r="F220" s="87">
        <f>Sheet9!C217</f>
        <v>4395.64</v>
      </c>
      <c r="G220" s="88">
        <f>Sheet9!L216</f>
        <v>23.14</v>
      </c>
    </row>
    <row r="221">
      <c r="A221" s="15">
        <v>44512.0</v>
      </c>
      <c r="B221" s="86">
        <v>0.165</v>
      </c>
      <c r="C221" s="86">
        <v>1.4615</v>
      </c>
      <c r="D221" s="86">
        <v>1.2276</v>
      </c>
      <c r="E221" s="86">
        <v>1.57</v>
      </c>
      <c r="F221" s="87">
        <f>Sheet9!C218</f>
        <v>4354.18</v>
      </c>
      <c r="G221" s="88">
        <f>Sheet9!L217</f>
        <v>22.56</v>
      </c>
    </row>
    <row r="222">
      <c r="A222" s="15">
        <v>44511.0</v>
      </c>
      <c r="B222" s="86">
        <v>0.165</v>
      </c>
      <c r="C222" s="86">
        <v>1.4816</v>
      </c>
      <c r="D222" s="86">
        <v>1.2552</v>
      </c>
      <c r="E222" s="86">
        <v>1.578</v>
      </c>
      <c r="F222" s="87">
        <f>Sheet9!C219</f>
        <v>4357.73</v>
      </c>
      <c r="G222" s="88">
        <f>Sheet9!L218</f>
        <v>23.25</v>
      </c>
    </row>
    <row r="223">
      <c r="A223" s="15">
        <v>44510.0</v>
      </c>
      <c r="B223" s="86">
        <v>0.162</v>
      </c>
      <c r="C223" s="86">
        <v>1.4602</v>
      </c>
      <c r="D223" s="86">
        <v>1.2258</v>
      </c>
      <c r="E223" s="86">
        <v>1.57</v>
      </c>
      <c r="F223" s="87">
        <f>Sheet9!C220</f>
        <v>4432.99</v>
      </c>
      <c r="G223" s="88">
        <f>Sheet9!L219</f>
        <v>18.76</v>
      </c>
    </row>
    <row r="224">
      <c r="A224" s="15">
        <v>44509.0</v>
      </c>
      <c r="B224" s="86">
        <v>0.137</v>
      </c>
      <c r="C224" s="86">
        <v>1.322</v>
      </c>
      <c r="D224" s="86">
        <v>1.0813</v>
      </c>
      <c r="E224" s="86">
        <v>1.439</v>
      </c>
      <c r="F224" s="87">
        <f>Sheet9!C221</f>
        <v>4473.76</v>
      </c>
      <c r="G224" s="88">
        <f>Sheet9!L220</f>
        <v>17.75</v>
      </c>
    </row>
    <row r="225">
      <c r="A225" s="15">
        <v>44508.0</v>
      </c>
      <c r="B225" s="86">
        <v>0.152</v>
      </c>
      <c r="C225" s="86">
        <v>1.3762</v>
      </c>
      <c r="D225" s="86">
        <v>1.1218</v>
      </c>
      <c r="E225" s="86">
        <v>1.493</v>
      </c>
      <c r="F225" s="87">
        <f>Sheet9!C222</f>
        <v>4480.7</v>
      </c>
      <c r="G225" s="88">
        <f>Sheet9!L221</f>
        <v>18.63</v>
      </c>
    </row>
    <row r="226">
      <c r="A226" s="15">
        <v>44507.0</v>
      </c>
      <c r="B226" s="86">
        <v>0.1421</v>
      </c>
      <c r="C226" s="86">
        <v>1.3232</v>
      </c>
      <c r="D226" s="86">
        <v>1.0588</v>
      </c>
      <c r="E226" s="86">
        <v>1.462</v>
      </c>
      <c r="F226" s="87">
        <f>Sheet9!C223</f>
        <v>4443.05</v>
      </c>
      <c r="G226" s="88">
        <f>Sheet9!L222</f>
        <v>20.87</v>
      </c>
    </row>
    <row r="227">
      <c r="A227" s="15">
        <v>44505.0</v>
      </c>
      <c r="B227" s="86">
        <v>0.145</v>
      </c>
      <c r="C227" s="86">
        <v>1.3186</v>
      </c>
      <c r="D227" s="86">
        <v>1.0555</v>
      </c>
      <c r="E227" s="86">
        <v>1.455</v>
      </c>
      <c r="F227" s="87">
        <f>Sheet9!C224</f>
        <v>4468.73</v>
      </c>
      <c r="G227" s="88">
        <f>Sheet9!L223</f>
        <v>24.36</v>
      </c>
    </row>
    <row r="228">
      <c r="A228" s="15">
        <v>44504.0</v>
      </c>
      <c r="B228" s="86">
        <v>0.15</v>
      </c>
      <c r="C228" s="86">
        <v>1.3844</v>
      </c>
      <c r="D228" s="86">
        <v>1.1137</v>
      </c>
      <c r="E228" s="86">
        <v>1.53</v>
      </c>
      <c r="F228" s="87">
        <f>Sheet9!C225</f>
        <v>4458.58</v>
      </c>
      <c r="G228" s="88">
        <f>Sheet9!L224</f>
        <v>25.71</v>
      </c>
    </row>
    <row r="229">
      <c r="A229" s="15">
        <v>44503.0</v>
      </c>
      <c r="B229" s="86">
        <v>0.17</v>
      </c>
      <c r="C229" s="86">
        <v>1.4599</v>
      </c>
      <c r="D229" s="86">
        <v>1.1897</v>
      </c>
      <c r="E229" s="86">
        <v>1.603</v>
      </c>
      <c r="F229" s="87">
        <f>Sheet9!C226</f>
        <v>4493.28</v>
      </c>
      <c r="G229" s="88">
        <f>Sheet9!L225</f>
        <v>20.81</v>
      </c>
    </row>
    <row r="230">
      <c r="A230" s="15">
        <v>44502.0</v>
      </c>
      <c r="B230" s="86">
        <v>0.124</v>
      </c>
      <c r="C230" s="86">
        <v>1.4138</v>
      </c>
      <c r="D230" s="86">
        <v>1.1427</v>
      </c>
      <c r="E230" s="86">
        <v>1.547</v>
      </c>
      <c r="F230" s="87">
        <f>Sheet9!C227</f>
        <v>4514.07</v>
      </c>
      <c r="G230" s="88">
        <f>Sheet9!L226</f>
        <v>18.69</v>
      </c>
    </row>
    <row r="231">
      <c r="A231" s="15">
        <v>44501.0</v>
      </c>
      <c r="B231" s="86">
        <v>0.127</v>
      </c>
      <c r="C231" s="86">
        <v>1.4457</v>
      </c>
      <c r="D231" s="86">
        <v>1.1815</v>
      </c>
      <c r="E231" s="86">
        <v>1.561</v>
      </c>
      <c r="F231" s="87">
        <f>Sheet9!C228</f>
        <v>4520.03</v>
      </c>
      <c r="G231" s="88">
        <f>Sheet9!L227</f>
        <v>18.18</v>
      </c>
    </row>
    <row r="232">
      <c r="A232" s="15">
        <v>44500.0</v>
      </c>
      <c r="B232" s="86">
        <v>0.1345</v>
      </c>
      <c r="C232" s="86">
        <v>1.4764</v>
      </c>
      <c r="D232" s="86">
        <v>1.2123</v>
      </c>
      <c r="E232" s="86">
        <v>1.577</v>
      </c>
      <c r="F232" s="87">
        <f>Sheet9!C229</f>
        <v>4535.43</v>
      </c>
      <c r="G232" s="88">
        <f>Sheet9!L228</f>
        <v>19.46</v>
      </c>
    </row>
    <row r="233">
      <c r="A233" s="15">
        <v>44498.0</v>
      </c>
      <c r="B233" s="86">
        <v>0.127</v>
      </c>
      <c r="C233" s="86">
        <v>1.4575</v>
      </c>
      <c r="D233" s="86">
        <v>1.1848</v>
      </c>
      <c r="E233" s="86">
        <v>1.561</v>
      </c>
      <c r="F233" s="87">
        <f>Sheet9!C230</f>
        <v>4536.95</v>
      </c>
      <c r="G233" s="88">
        <f>Sheet9!L229</f>
        <v>19.37</v>
      </c>
    </row>
    <row r="234">
      <c r="A234" s="15">
        <v>44497.0</v>
      </c>
      <c r="B234" s="86">
        <v>0.119</v>
      </c>
      <c r="C234" s="86">
        <v>1.45</v>
      </c>
      <c r="D234" s="86">
        <v>1.1831</v>
      </c>
      <c r="E234" s="86">
        <v>1.578</v>
      </c>
      <c r="F234" s="87">
        <f>Sheet9!C231</f>
        <v>4524.09</v>
      </c>
      <c r="G234" s="88">
        <f>Sheet9!L230</f>
        <v>20.95</v>
      </c>
    </row>
    <row r="235">
      <c r="A235" s="15">
        <v>44496.0</v>
      </c>
      <c r="B235" s="86">
        <v>0.119</v>
      </c>
      <c r="C235" s="86">
        <v>1.4116</v>
      </c>
      <c r="D235" s="86">
        <v>1.15</v>
      </c>
      <c r="E235" s="86">
        <v>1.55</v>
      </c>
      <c r="F235" s="87">
        <f>Sheet9!C232</f>
        <v>4522.68</v>
      </c>
      <c r="G235" s="88">
        <f>Sheet9!L231</f>
        <v>18.8</v>
      </c>
    </row>
    <row r="236">
      <c r="A236" s="15">
        <v>44495.0</v>
      </c>
      <c r="B236" s="86">
        <v>0.122</v>
      </c>
      <c r="C236" s="86">
        <v>1.4546</v>
      </c>
      <c r="D236" s="86">
        <v>1.1778</v>
      </c>
      <c r="E236" s="86">
        <v>1.61</v>
      </c>
      <c r="F236" s="87">
        <f>Sheet9!C233</f>
        <v>4528.79</v>
      </c>
      <c r="G236" s="88">
        <f>Sheet9!L232</f>
        <v>17.96</v>
      </c>
    </row>
    <row r="237">
      <c r="A237" s="15">
        <v>44494.0</v>
      </c>
      <c r="B237" s="86">
        <v>0.119</v>
      </c>
      <c r="C237" s="86">
        <v>1.4617</v>
      </c>
      <c r="D237" s="86">
        <v>1.1711</v>
      </c>
      <c r="E237" s="86">
        <v>1.633</v>
      </c>
      <c r="F237" s="87">
        <f>Sheet9!C234</f>
        <v>4509.37</v>
      </c>
      <c r="G237" s="88">
        <f>Sheet9!L233</f>
        <v>18.14</v>
      </c>
    </row>
    <row r="238">
      <c r="A238" s="15">
        <v>44493.0</v>
      </c>
      <c r="B238" s="86">
        <v>0.1218</v>
      </c>
      <c r="C238" s="86">
        <v>1.488</v>
      </c>
      <c r="D238" s="86">
        <v>1.2072</v>
      </c>
      <c r="E238" s="86">
        <v>1.648</v>
      </c>
      <c r="F238" s="87">
        <f>Sheet9!C235</f>
        <v>4469.91</v>
      </c>
      <c r="G238" s="88">
        <f>Sheet9!L234</f>
        <v>16.41</v>
      </c>
    </row>
    <row r="239">
      <c r="A239" s="15">
        <v>44491.0</v>
      </c>
      <c r="B239" s="86">
        <v>0.119</v>
      </c>
      <c r="C239" s="86">
        <v>1.4796</v>
      </c>
      <c r="D239" s="86">
        <v>1.2006</v>
      </c>
      <c r="E239" s="86">
        <v>1.638</v>
      </c>
      <c r="F239" s="87">
        <f>Sheet9!C236</f>
        <v>4496.19</v>
      </c>
      <c r="G239" s="88">
        <f>Sheet9!L235</f>
        <v>16.41</v>
      </c>
    </row>
    <row r="240">
      <c r="A240" s="15">
        <v>44490.0</v>
      </c>
      <c r="B240" s="86">
        <v>0.107</v>
      </c>
      <c r="C240" s="86">
        <v>1.531</v>
      </c>
      <c r="D240" s="86">
        <v>1.2347</v>
      </c>
      <c r="E240" s="86">
        <v>1.696</v>
      </c>
      <c r="F240" s="87">
        <f>Sheet9!C237</f>
        <v>4486.23</v>
      </c>
      <c r="G240" s="88">
        <f>Sheet9!L236</f>
        <v>16.11</v>
      </c>
    </row>
    <row r="241">
      <c r="A241" s="15">
        <v>44489.0</v>
      </c>
      <c r="B241" s="86">
        <v>0.094</v>
      </c>
      <c r="C241" s="86">
        <v>1.4805</v>
      </c>
      <c r="D241" s="86">
        <v>1.167</v>
      </c>
      <c r="E241" s="86">
        <v>1.66</v>
      </c>
      <c r="F241" s="87">
        <f>Sheet9!C238</f>
        <v>4479.54</v>
      </c>
      <c r="G241" s="88">
        <f>Sheet9!L237</f>
        <v>16.48</v>
      </c>
    </row>
    <row r="242">
      <c r="A242" s="15">
        <v>44488.0</v>
      </c>
      <c r="B242" s="86">
        <v>0.101</v>
      </c>
      <c r="C242" s="86">
        <v>1.4732</v>
      </c>
      <c r="D242" s="86">
        <v>1.1652</v>
      </c>
      <c r="E242" s="86">
        <v>1.641</v>
      </c>
      <c r="F242" s="87">
        <f>Sheet9!C239</f>
        <v>4441.67</v>
      </c>
      <c r="G242" s="88">
        <f>Sheet9!L238</f>
        <v>16.19</v>
      </c>
    </row>
    <row r="243">
      <c r="A243" s="15">
        <v>44487.0</v>
      </c>
      <c r="B243" s="86">
        <v>0.104</v>
      </c>
      <c r="C243" s="86">
        <v>1.4444</v>
      </c>
      <c r="D243" s="86">
        <v>1.165</v>
      </c>
      <c r="E243" s="86">
        <v>1.591</v>
      </c>
      <c r="F243" s="87">
        <f>Sheet9!C240</f>
        <v>4405.8</v>
      </c>
      <c r="G243" s="88">
        <f>Sheet9!L239</f>
        <v>16.39</v>
      </c>
    </row>
    <row r="244">
      <c r="A244" s="15">
        <v>44486.0</v>
      </c>
      <c r="B244" s="86">
        <v>0.1015</v>
      </c>
      <c r="C244" s="86">
        <v>1.4324</v>
      </c>
      <c r="D244" s="86">
        <v>1.1468</v>
      </c>
      <c r="E244" s="86">
        <v>1.589</v>
      </c>
      <c r="F244" s="87">
        <f>Sheet9!C241</f>
        <v>4400.27</v>
      </c>
      <c r="G244" s="88">
        <f>Sheet9!L240</f>
        <v>18.84</v>
      </c>
    </row>
    <row r="245">
      <c r="A245" s="15">
        <v>44484.0</v>
      </c>
      <c r="B245" s="86">
        <v>0.101</v>
      </c>
      <c r="C245" s="86">
        <v>1.411</v>
      </c>
      <c r="D245" s="86">
        <v>1.1239</v>
      </c>
      <c r="E245" s="86">
        <v>1.574</v>
      </c>
      <c r="F245" s="87">
        <f>Sheet9!C242</f>
        <v>4448.08</v>
      </c>
      <c r="G245" s="88">
        <f>Sheet9!L241</f>
        <v>16.79</v>
      </c>
    </row>
    <row r="246">
      <c r="A246" s="15">
        <v>44483.0</v>
      </c>
      <c r="B246" s="86">
        <v>0.096</v>
      </c>
      <c r="C246" s="86">
        <v>1.342</v>
      </c>
      <c r="D246" s="86">
        <v>1.0533</v>
      </c>
      <c r="E246" s="86">
        <v>1.516</v>
      </c>
      <c r="F246" s="87">
        <f>Sheet9!C243</f>
        <v>4479.66</v>
      </c>
      <c r="G246" s="88">
        <f>Sheet9!L242</f>
        <v>17.22</v>
      </c>
    </row>
    <row r="247">
      <c r="A247" s="15">
        <v>44482.0</v>
      </c>
      <c r="B247" s="86">
        <v>0.099</v>
      </c>
      <c r="C247" s="86">
        <v>1.368</v>
      </c>
      <c r="D247" s="86">
        <v>1.0744</v>
      </c>
      <c r="E247" s="86">
        <v>1.542</v>
      </c>
      <c r="F247" s="87">
        <f>Sheet9!C244</f>
        <v>4468</v>
      </c>
      <c r="G247" s="88">
        <f>Sheet9!L243</f>
        <v>17.15</v>
      </c>
    </row>
    <row r="248">
      <c r="A248" s="15">
        <v>44481.0</v>
      </c>
      <c r="B248" s="86">
        <v>0.099</v>
      </c>
      <c r="C248" s="86">
        <v>1.3822</v>
      </c>
      <c r="D248" s="86">
        <v>1.071</v>
      </c>
      <c r="E248" s="86">
        <v>1.572</v>
      </c>
      <c r="F248" s="87">
        <f>Sheet9!C245</f>
        <v>4460.84</v>
      </c>
      <c r="G248" s="88">
        <f>Sheet9!L244</f>
        <v>18.56</v>
      </c>
    </row>
    <row r="249">
      <c r="A249" s="15">
        <v>44480.0</v>
      </c>
      <c r="B249" s="86">
        <v>0.0913</v>
      </c>
      <c r="C249" s="86">
        <v>1.4225</v>
      </c>
      <c r="D249" s="86">
        <v>1.0921</v>
      </c>
      <c r="E249" s="86">
        <v>1.628</v>
      </c>
      <c r="F249" s="87">
        <f>Sheet9!C246</f>
        <v>4447.7</v>
      </c>
      <c r="G249" s="88">
        <f>Sheet9!L245</f>
        <v>21.67</v>
      </c>
    </row>
    <row r="250">
      <c r="A250" s="15">
        <v>44477.0</v>
      </c>
      <c r="B250" s="86">
        <v>0.094</v>
      </c>
      <c r="C250" s="86">
        <v>1.394</v>
      </c>
      <c r="D250" s="86">
        <v>1.0563</v>
      </c>
      <c r="E250" s="86">
        <v>1.612</v>
      </c>
      <c r="F250" s="87">
        <f>Sheet9!C247</f>
        <v>4436.75</v>
      </c>
      <c r="G250" s="88">
        <f>Sheet9!L246</f>
        <v>21.57</v>
      </c>
    </row>
    <row r="251">
      <c r="A251" s="15">
        <v>44476.0</v>
      </c>
      <c r="B251" s="86">
        <v>0.094</v>
      </c>
      <c r="C251" s="86">
        <v>1.363</v>
      </c>
      <c r="D251" s="86">
        <v>1.0251</v>
      </c>
      <c r="E251" s="86">
        <v>1.576</v>
      </c>
      <c r="F251" s="87">
        <f>Sheet9!C248</f>
        <v>4432.35</v>
      </c>
      <c r="G251" s="88">
        <f>Sheet9!L247</f>
        <v>17.91</v>
      </c>
    </row>
    <row r="252">
      <c r="A252" s="15">
        <v>44475.0</v>
      </c>
      <c r="B252" s="86">
        <v>0.091</v>
      </c>
      <c r="C252" s="86">
        <v>1.3181</v>
      </c>
      <c r="D252" s="86">
        <v>0.9878</v>
      </c>
      <c r="E252" s="86">
        <v>1.528</v>
      </c>
      <c r="F252" s="87">
        <f>Sheet9!C249</f>
        <v>4436.52</v>
      </c>
      <c r="G252" s="88">
        <f>Sheet9!L248</f>
        <v>16.12</v>
      </c>
    </row>
    <row r="253">
      <c r="A253" s="15">
        <v>44474.0</v>
      </c>
      <c r="B253" s="86">
        <v>0.084</v>
      </c>
      <c r="C253" s="86">
        <v>1.311</v>
      </c>
      <c r="D253" s="86">
        <v>0.9764</v>
      </c>
      <c r="E253" s="86">
        <v>1.528</v>
      </c>
      <c r="F253" s="87">
        <f>Sheet9!C250</f>
        <v>4429.1</v>
      </c>
      <c r="G253" s="88">
        <f>Sheet9!L249</f>
        <v>15.45</v>
      </c>
    </row>
    <row r="254">
      <c r="A254" s="15">
        <v>44473.0</v>
      </c>
      <c r="B254" s="86">
        <v>0.079</v>
      </c>
      <c r="C254" s="86">
        <v>1.2734</v>
      </c>
      <c r="D254" s="86">
        <v>0.9457</v>
      </c>
      <c r="E254" s="86">
        <v>1.481</v>
      </c>
      <c r="F254" s="87">
        <f>Sheet9!C251</f>
        <v>4402.68</v>
      </c>
      <c r="G254" s="88">
        <f>Sheet9!L250</f>
        <v>15.59</v>
      </c>
    </row>
    <row r="255">
      <c r="A255" s="15">
        <v>44472.0</v>
      </c>
      <c r="B255" s="86">
        <v>0.0786</v>
      </c>
      <c r="C255" s="86">
        <v>1.2523</v>
      </c>
      <c r="D255" s="86">
        <v>0.9232</v>
      </c>
      <c r="E255" s="86">
        <v>1.46</v>
      </c>
      <c r="F255" s="87">
        <f>Sheet9!C252</f>
        <v>4423.15</v>
      </c>
      <c r="G255" s="88">
        <f>Sheet9!L251</f>
        <v>16.06</v>
      </c>
    </row>
    <row r="256">
      <c r="A256" s="15">
        <v>44470.0</v>
      </c>
      <c r="B256" s="86">
        <v>0.079</v>
      </c>
      <c r="C256" s="86">
        <v>1.257</v>
      </c>
      <c r="D256" s="86">
        <v>0.9296</v>
      </c>
      <c r="E256" s="86">
        <v>1.465</v>
      </c>
      <c r="F256" s="87">
        <f>Sheet9!C253</f>
        <v>4387.11</v>
      </c>
      <c r="G256" s="88">
        <f>Sheet9!L252</f>
        <v>16.79</v>
      </c>
    </row>
    <row r="257">
      <c r="A257" s="15">
        <v>44469.0</v>
      </c>
      <c r="B257" s="86">
        <v>0.079</v>
      </c>
      <c r="C257" s="86">
        <v>1.2945</v>
      </c>
      <c r="D257" s="86">
        <v>0.9713</v>
      </c>
      <c r="E257" s="86">
        <v>1.492</v>
      </c>
      <c r="F257" s="87">
        <f>Sheet9!C254</f>
        <v>4395.26</v>
      </c>
      <c r="G257" s="88">
        <f>Sheet9!L253</f>
        <v>16.72</v>
      </c>
    </row>
    <row r="258">
      <c r="A258" s="15">
        <v>44468.0</v>
      </c>
      <c r="B258" s="86">
        <v>0.079</v>
      </c>
      <c r="C258" s="86">
        <v>1.3274</v>
      </c>
      <c r="D258" s="86">
        <v>0.9954</v>
      </c>
      <c r="E258" s="86">
        <v>1.524</v>
      </c>
      <c r="F258" s="87">
        <f>Sheet9!C255</f>
        <v>4419.15</v>
      </c>
      <c r="G258" s="88">
        <f>Sheet9!L254</f>
        <v>16.15</v>
      </c>
    </row>
    <row r="259">
      <c r="A259" s="15">
        <v>44467.0</v>
      </c>
      <c r="B259" s="86">
        <v>0.081</v>
      </c>
      <c r="C259" s="86">
        <v>1.3408</v>
      </c>
      <c r="D259" s="86">
        <v>1.0244</v>
      </c>
      <c r="E259" s="86">
        <v>1.546</v>
      </c>
      <c r="F259" s="87">
        <f>Sheet9!C256</f>
        <v>4400.65</v>
      </c>
      <c r="G259" s="88">
        <f>Sheet9!L255</f>
        <v>17.28</v>
      </c>
    </row>
    <row r="260">
      <c r="A260" s="15">
        <v>44466.0</v>
      </c>
      <c r="B260" s="86">
        <v>0.079</v>
      </c>
      <c r="C260" s="86">
        <v>1.3002</v>
      </c>
      <c r="D260" s="86">
        <v>0.9879</v>
      </c>
      <c r="E260" s="86">
        <v>1.491</v>
      </c>
      <c r="F260" s="87">
        <f>Sheet9!C257</f>
        <v>4401.46</v>
      </c>
      <c r="G260" s="88">
        <f>Sheet9!L256</f>
        <v>17.97</v>
      </c>
    </row>
    <row r="261">
      <c r="A261" s="15">
        <v>44465.0</v>
      </c>
      <c r="B261" s="86">
        <v>0.0786</v>
      </c>
      <c r="C261" s="86">
        <v>1.2632</v>
      </c>
      <c r="D261" s="86">
        <v>0.9567</v>
      </c>
      <c r="E261" s="86">
        <v>1.465</v>
      </c>
      <c r="F261" s="87">
        <f>Sheet9!C258</f>
        <v>4422.23</v>
      </c>
      <c r="G261" s="88">
        <f>Sheet9!L257</f>
        <v>18.04</v>
      </c>
    </row>
    <row r="262">
      <c r="A262" s="15">
        <v>44463.0</v>
      </c>
      <c r="B262" s="86">
        <v>0.079</v>
      </c>
      <c r="C262" s="86">
        <v>1.2525</v>
      </c>
      <c r="D262" s="86">
        <v>0.9485</v>
      </c>
      <c r="E262" s="86">
        <v>1.453</v>
      </c>
      <c r="F262" s="87">
        <f>Sheet9!C259</f>
        <v>4411.8</v>
      </c>
      <c r="G262" s="88">
        <f>Sheet9!L258</f>
        <v>19.46</v>
      </c>
    </row>
    <row r="263">
      <c r="A263" s="15">
        <v>44462.0</v>
      </c>
      <c r="B263" s="86">
        <v>0.074</v>
      </c>
      <c r="C263" s="86">
        <v>1.2429</v>
      </c>
      <c r="D263" s="86">
        <v>0.9482</v>
      </c>
      <c r="E263" s="86">
        <v>1.435</v>
      </c>
      <c r="F263" s="87">
        <f>Sheet9!C260</f>
        <v>4367.48</v>
      </c>
      <c r="G263" s="88">
        <f>Sheet9!L259</f>
        <v>18.24</v>
      </c>
    </row>
    <row r="264">
      <c r="A264" s="15">
        <v>44461.0</v>
      </c>
      <c r="B264" s="86">
        <v>0.076</v>
      </c>
      <c r="C264" s="86">
        <v>1.125</v>
      </c>
      <c r="D264" s="86">
        <v>0.8536</v>
      </c>
      <c r="E264" s="86">
        <v>1.304</v>
      </c>
      <c r="F264" s="87">
        <f>Sheet9!C261</f>
        <v>4358.69</v>
      </c>
      <c r="G264" s="88">
        <f>Sheet9!L260</f>
        <v>17.7</v>
      </c>
    </row>
    <row r="265">
      <c r="A265" s="15">
        <v>44460.0</v>
      </c>
      <c r="B265" s="86">
        <v>0.068</v>
      </c>
      <c r="C265" s="86">
        <v>1.1273</v>
      </c>
      <c r="D265" s="86">
        <v>0.8341</v>
      </c>
      <c r="E265" s="86">
        <v>1.328</v>
      </c>
      <c r="F265" s="87">
        <f>Sheet9!C262</f>
        <v>4323.21</v>
      </c>
      <c r="G265" s="88">
        <f>Sheet9!L261</f>
        <v>18.31</v>
      </c>
    </row>
    <row r="266">
      <c r="A266" s="15">
        <v>44459.0</v>
      </c>
      <c r="B266" s="86">
        <v>0.068</v>
      </c>
      <c r="C266" s="86">
        <v>1.1156</v>
      </c>
      <c r="D266" s="86">
        <v>0.826</v>
      </c>
      <c r="E266" s="86">
        <v>1.312</v>
      </c>
      <c r="F266" s="87">
        <f>Sheet9!C263</f>
        <v>4258.63</v>
      </c>
      <c r="G266" s="88">
        <f>Sheet9!L262</f>
        <v>19.36</v>
      </c>
    </row>
    <row r="267">
      <c r="A267" s="15">
        <v>44458.0</v>
      </c>
      <c r="B267" s="86">
        <v>0.071</v>
      </c>
      <c r="C267" s="86">
        <v>1.1626</v>
      </c>
      <c r="D267" s="86">
        <v>0.8616</v>
      </c>
      <c r="E267" s="86">
        <v>1.363</v>
      </c>
      <c r="F267" s="87">
        <f>Sheet9!C264</f>
        <v>4327.16</v>
      </c>
      <c r="G267" s="88">
        <f>Sheet9!L263</f>
        <v>17.58</v>
      </c>
    </row>
    <row r="268">
      <c r="A268" s="15">
        <v>44456.0</v>
      </c>
      <c r="B268" s="86">
        <v>0.071</v>
      </c>
      <c r="C268" s="86">
        <v>1.1626</v>
      </c>
      <c r="D268" s="86">
        <v>0.8616</v>
      </c>
      <c r="E268" s="86">
        <v>1.363</v>
      </c>
      <c r="F268" s="87">
        <f>Sheet9!C265</f>
        <v>4360.03</v>
      </c>
      <c r="G268" s="88">
        <f>Sheet9!L264</f>
        <v>17.2</v>
      </c>
    </row>
    <row r="269">
      <c r="A269" s="15">
        <v>44455.0</v>
      </c>
      <c r="B269" s="86">
        <v>0.071</v>
      </c>
      <c r="C269" s="86">
        <v>1.1344</v>
      </c>
      <c r="D269" s="86">
        <v>0.8404</v>
      </c>
      <c r="E269" s="86">
        <v>1.336</v>
      </c>
      <c r="F269" s="87">
        <f>Sheet9!C266</f>
        <v>4374.3</v>
      </c>
      <c r="G269" s="88">
        <f>Sheet9!L265</f>
        <v>17.69</v>
      </c>
    </row>
    <row r="270">
      <c r="A270" s="15">
        <v>44454.0</v>
      </c>
      <c r="B270" s="86">
        <v>0.071</v>
      </c>
      <c r="C270" s="86">
        <v>1.0946</v>
      </c>
      <c r="D270" s="86">
        <v>0.7999</v>
      </c>
      <c r="E270" s="86">
        <v>1.304</v>
      </c>
      <c r="F270" s="87">
        <f>Sheet9!C267</f>
        <v>4369.21</v>
      </c>
      <c r="G270" s="88">
        <f>Sheet9!L266</f>
        <v>17.91</v>
      </c>
    </row>
    <row r="271">
      <c r="A271" s="15">
        <v>44453.0</v>
      </c>
      <c r="B271" s="86">
        <v>0.071</v>
      </c>
      <c r="C271" s="86">
        <v>1.0759</v>
      </c>
      <c r="D271" s="86">
        <v>0.7854</v>
      </c>
      <c r="E271" s="86">
        <v>1.284</v>
      </c>
      <c r="F271" s="87">
        <f>Sheet9!C268</f>
        <v>4384.63</v>
      </c>
      <c r="G271" s="88">
        <f>Sheet9!L267</f>
        <v>19.73</v>
      </c>
    </row>
    <row r="272">
      <c r="A272" s="15">
        <v>44452.0</v>
      </c>
      <c r="B272" s="86">
        <v>0.074</v>
      </c>
      <c r="C272" s="86">
        <v>1.1063</v>
      </c>
      <c r="D272" s="86">
        <v>0.8063</v>
      </c>
      <c r="E272" s="86">
        <v>1.326</v>
      </c>
      <c r="F272" s="87">
        <f>Sheet9!C269</f>
        <v>4369.55</v>
      </c>
      <c r="G272" s="88">
        <f>Sheet9!L268</f>
        <v>22.5</v>
      </c>
    </row>
    <row r="273">
      <c r="A273" s="15">
        <v>44451.0</v>
      </c>
      <c r="B273" s="86">
        <v>0.0735</v>
      </c>
      <c r="C273" s="86">
        <v>1.1226</v>
      </c>
      <c r="D273" s="86">
        <v>0.8176</v>
      </c>
      <c r="E273" s="86">
        <v>1.341</v>
      </c>
      <c r="F273" s="87">
        <f>Sheet9!C270</f>
        <v>4320.82</v>
      </c>
      <c r="G273" s="88">
        <f>Sheet9!L269</f>
        <v>18.45</v>
      </c>
    </row>
    <row r="274">
      <c r="A274" s="15">
        <v>44449.0</v>
      </c>
      <c r="B274" s="86">
        <v>0.071</v>
      </c>
      <c r="C274" s="86">
        <v>1.1226</v>
      </c>
      <c r="D274" s="86">
        <v>0.816</v>
      </c>
      <c r="E274" s="86">
        <v>1.343</v>
      </c>
      <c r="F274" s="87">
        <f>Sheet9!C271</f>
        <v>4358.13</v>
      </c>
      <c r="G274" s="88">
        <f>Sheet9!L270</f>
        <v>17.01</v>
      </c>
    </row>
    <row r="275">
      <c r="A275" s="15">
        <v>44448.0</v>
      </c>
      <c r="B275" s="86">
        <v>0.074</v>
      </c>
      <c r="C275" s="86">
        <v>1.0807</v>
      </c>
      <c r="D275" s="86">
        <v>0.7885</v>
      </c>
      <c r="E275" s="86">
        <v>1.297</v>
      </c>
      <c r="F275" s="87">
        <f>Sheet9!C272</f>
        <v>4343.54</v>
      </c>
      <c r="G275" s="88">
        <f>Sheet9!L271</f>
        <v>16.33</v>
      </c>
    </row>
    <row r="276">
      <c r="A276" s="15">
        <v>44447.0</v>
      </c>
      <c r="B276" s="86">
        <v>0.074</v>
      </c>
      <c r="C276" s="86">
        <v>1.111</v>
      </c>
      <c r="D276" s="86">
        <v>0.8062</v>
      </c>
      <c r="E276" s="86">
        <v>1.336</v>
      </c>
      <c r="F276" s="87">
        <f>Sheet9!C273</f>
        <v>4352.34</v>
      </c>
      <c r="G276" s="88">
        <f>Sheet9!L272</f>
        <v>17.12</v>
      </c>
    </row>
    <row r="277">
      <c r="A277" s="15">
        <v>44446.0</v>
      </c>
      <c r="B277" s="86">
        <v>0.066</v>
      </c>
      <c r="C277" s="86">
        <v>1.1413</v>
      </c>
      <c r="D277" s="86">
        <v>0.8238</v>
      </c>
      <c r="E277" s="86">
        <v>1.377</v>
      </c>
      <c r="F277" s="87">
        <f>Sheet9!C274</f>
        <v>4319.94</v>
      </c>
      <c r="G277" s="88">
        <f>Sheet9!L273</f>
        <v>16.17</v>
      </c>
    </row>
    <row r="278">
      <c r="A278" s="15">
        <v>44445.0</v>
      </c>
      <c r="B278" s="86">
        <v>0.0685</v>
      </c>
      <c r="C278" s="86">
        <v>1.104</v>
      </c>
      <c r="D278" s="86">
        <v>0.7901</v>
      </c>
      <c r="E278" s="86">
        <v>1.336</v>
      </c>
      <c r="F278" s="87">
        <f>Sheet9!C275</f>
        <v>4297.5</v>
      </c>
      <c r="G278" s="88">
        <f>Sheet9!L274</f>
        <v>16.18</v>
      </c>
    </row>
    <row r="279">
      <c r="A279" s="15">
        <v>44442.0</v>
      </c>
      <c r="B279" s="86">
        <v>0.066</v>
      </c>
      <c r="C279" s="86">
        <v>1.0947</v>
      </c>
      <c r="D279" s="86">
        <v>0.7853</v>
      </c>
      <c r="E279" s="86">
        <v>1.326</v>
      </c>
      <c r="F279" s="87">
        <f>Sheet9!C276</f>
        <v>4291.8</v>
      </c>
      <c r="G279" s="88">
        <f>Sheet9!L275</f>
        <v>19</v>
      </c>
    </row>
    <row r="280">
      <c r="A280" s="15">
        <v>44441.0</v>
      </c>
      <c r="B280" s="86">
        <v>0.066</v>
      </c>
      <c r="C280" s="86">
        <v>1.068</v>
      </c>
      <c r="D280" s="86">
        <v>0.7692</v>
      </c>
      <c r="E280" s="86">
        <v>1.285</v>
      </c>
      <c r="F280" s="87">
        <f>Sheet9!C277</f>
        <v>4290.61</v>
      </c>
      <c r="G280" s="88">
        <f>Sheet9!L276</f>
        <v>16.2</v>
      </c>
    </row>
    <row r="281">
      <c r="A281" s="15">
        <v>44440.0</v>
      </c>
      <c r="B281" s="86">
        <v>0.068</v>
      </c>
      <c r="C281" s="86">
        <v>1.0773</v>
      </c>
      <c r="D281" s="86">
        <v>0.7756</v>
      </c>
      <c r="E281" s="86">
        <v>1.299</v>
      </c>
      <c r="F281" s="87">
        <f>Sheet9!C278</f>
        <v>4280.7</v>
      </c>
      <c r="G281" s="88">
        <f>Sheet9!L277</f>
        <v>16.44</v>
      </c>
    </row>
    <row r="282">
      <c r="A282" s="15">
        <v>44439.0</v>
      </c>
      <c r="B282" s="86">
        <v>0.068</v>
      </c>
      <c r="C282" s="86">
        <v>1.0855</v>
      </c>
      <c r="D282" s="86">
        <v>0.7755</v>
      </c>
      <c r="E282" s="86">
        <v>1.307</v>
      </c>
      <c r="F282" s="87">
        <f>Sheet9!C279</f>
        <v>4266.49</v>
      </c>
      <c r="G282" s="88">
        <f>Sheet9!L278</f>
        <v>15.07</v>
      </c>
    </row>
    <row r="283">
      <c r="A283" s="15">
        <v>44438.0</v>
      </c>
      <c r="B283" s="86">
        <v>0.066</v>
      </c>
      <c r="C283" s="86">
        <v>1.0646</v>
      </c>
      <c r="D283" s="86">
        <v>0.7675</v>
      </c>
      <c r="E283" s="86">
        <v>1.28</v>
      </c>
      <c r="F283" s="87">
        <f>Sheet9!C280</f>
        <v>4241.84</v>
      </c>
      <c r="G283" s="88">
        <f>Sheet9!L279</f>
        <v>15.48</v>
      </c>
    </row>
    <row r="284">
      <c r="A284" s="15">
        <v>44437.0</v>
      </c>
      <c r="B284" s="86">
        <v>0.071</v>
      </c>
      <c r="C284" s="86">
        <v>1.0948</v>
      </c>
      <c r="D284" s="86">
        <v>0.7963</v>
      </c>
      <c r="E284" s="86">
        <v>1.309</v>
      </c>
      <c r="F284" s="87">
        <f>Sheet9!C281</f>
        <v>4246.44</v>
      </c>
      <c r="G284" s="88">
        <f>Sheet9!L280</f>
        <v>15.83</v>
      </c>
    </row>
    <row r="285">
      <c r="A285" s="15">
        <v>44435.0</v>
      </c>
      <c r="B285" s="86">
        <v>0.068</v>
      </c>
      <c r="C285" s="86">
        <v>1.0971</v>
      </c>
      <c r="D285" s="86">
        <v>0.8011</v>
      </c>
      <c r="E285" s="86">
        <v>1.31</v>
      </c>
      <c r="F285" s="87">
        <f>Sheet9!C282</f>
        <v>4224.79</v>
      </c>
      <c r="G285" s="88">
        <f>Sheet9!L281</f>
        <v>16.02</v>
      </c>
    </row>
    <row r="286">
      <c r="A286" s="15">
        <v>44434.0</v>
      </c>
      <c r="B286" s="86">
        <v>0.066</v>
      </c>
      <c r="C286" s="86">
        <v>1.1352</v>
      </c>
      <c r="D286" s="86">
        <v>0.8508</v>
      </c>
      <c r="E286" s="86">
        <v>1.354</v>
      </c>
      <c r="F286" s="87">
        <f>Sheet9!C283</f>
        <v>4166.45</v>
      </c>
      <c r="G286" s="88">
        <f>Sheet9!L282</f>
        <v>15.76</v>
      </c>
    </row>
    <row r="287">
      <c r="A287" s="15">
        <v>44433.0</v>
      </c>
      <c r="B287" s="86">
        <v>0.066</v>
      </c>
      <c r="C287" s="86">
        <v>1.1257</v>
      </c>
      <c r="D287" s="86">
        <v>0.8243</v>
      </c>
      <c r="E287" s="86">
        <v>1.349</v>
      </c>
      <c r="F287" s="87">
        <f>Sheet9!C284</f>
        <v>4221.86</v>
      </c>
      <c r="G287" s="88">
        <f>Sheet9!L283</f>
        <v>15.62</v>
      </c>
    </row>
    <row r="288">
      <c r="A288" s="15">
        <v>44432.0</v>
      </c>
      <c r="B288" s="86">
        <v>0.063</v>
      </c>
      <c r="C288" s="86">
        <v>1.0809</v>
      </c>
      <c r="D288" s="86">
        <v>0.7982</v>
      </c>
      <c r="E288" s="86">
        <v>1.297</v>
      </c>
      <c r="F288" s="87">
        <f>Sheet9!C285</f>
        <v>4223.7</v>
      </c>
      <c r="G288" s="88">
        <f>Sheet9!L284</f>
        <v>15.97</v>
      </c>
    </row>
    <row r="289">
      <c r="A289" s="15">
        <v>44431.0</v>
      </c>
      <c r="B289" s="86">
        <v>0.063</v>
      </c>
      <c r="C289" s="86">
        <v>1.0445</v>
      </c>
      <c r="D289" s="86">
        <v>0.7705</v>
      </c>
      <c r="E289" s="86">
        <v>1.253</v>
      </c>
      <c r="F289" s="87">
        <f>Sheet9!C286</f>
        <v>4246.59</v>
      </c>
      <c r="G289" s="88">
        <f>Sheet9!L285</f>
        <v>16.32</v>
      </c>
    </row>
    <row r="290">
      <c r="A290" s="15">
        <v>44430.0</v>
      </c>
      <c r="B290" s="86">
        <v>0.0659</v>
      </c>
      <c r="C290" s="86">
        <v>1.0574</v>
      </c>
      <c r="D290" s="86">
        <v>0.7866</v>
      </c>
      <c r="E290" s="86">
        <v>1.26</v>
      </c>
      <c r="F290" s="87">
        <f>Sheet9!C287</f>
        <v>4255.15</v>
      </c>
      <c r="G290" s="88">
        <f>Sheet9!L286</f>
        <v>16.66</v>
      </c>
    </row>
    <row r="291">
      <c r="A291" s="15">
        <v>44428.0</v>
      </c>
      <c r="B291" s="86">
        <v>0.063</v>
      </c>
      <c r="C291" s="86">
        <v>1.0527</v>
      </c>
      <c r="D291" s="86">
        <v>0.7834</v>
      </c>
      <c r="E291" s="86">
        <v>1.255</v>
      </c>
      <c r="F291" s="87">
        <f>Sheet9!C288</f>
        <v>4247.44</v>
      </c>
      <c r="G291" s="88">
        <f>Sheet9!L287</f>
        <v>17.89</v>
      </c>
    </row>
    <row r="292">
      <c r="A292" s="15">
        <v>44427.0</v>
      </c>
      <c r="B292" s="86">
        <v>0.066</v>
      </c>
      <c r="C292" s="86">
        <v>1.0362</v>
      </c>
      <c r="D292" s="86">
        <v>0.7702</v>
      </c>
      <c r="E292" s="86">
        <v>1.243</v>
      </c>
      <c r="F292" s="87">
        <f>Sheet9!C289</f>
        <v>4239.18</v>
      </c>
      <c r="G292" s="88">
        <f>Sheet9!L288</f>
        <v>20.7</v>
      </c>
    </row>
    <row r="293">
      <c r="A293" s="15">
        <v>44426.0</v>
      </c>
      <c r="B293" s="86">
        <v>0.068</v>
      </c>
      <c r="C293" s="86">
        <v>1.042</v>
      </c>
      <c r="D293" s="86">
        <v>0.7685</v>
      </c>
      <c r="E293" s="86">
        <v>1.26</v>
      </c>
      <c r="F293" s="87">
        <f>Sheet9!C290</f>
        <v>4219.55</v>
      </c>
      <c r="G293" s="88">
        <f>Sheet9!L289</f>
        <v>17.75</v>
      </c>
    </row>
    <row r="294">
      <c r="A294" s="15">
        <v>44425.0</v>
      </c>
      <c r="B294" s="86">
        <v>0.071</v>
      </c>
      <c r="C294" s="86">
        <v>1.049</v>
      </c>
      <c r="D294" s="86">
        <v>0.77</v>
      </c>
      <c r="E294" s="86">
        <v>1.267</v>
      </c>
      <c r="F294" s="87">
        <f>Sheet9!C291</f>
        <v>4227.26</v>
      </c>
      <c r="G294" s="88">
        <f>Sheet9!L290</f>
        <v>18.15</v>
      </c>
    </row>
    <row r="295">
      <c r="A295" s="15">
        <v>44424.0</v>
      </c>
      <c r="B295" s="86">
        <v>0.074</v>
      </c>
      <c r="C295" s="86">
        <v>1.0467</v>
      </c>
      <c r="D295" s="86">
        <v>0.7618</v>
      </c>
      <c r="E295" s="86">
        <v>1.268</v>
      </c>
      <c r="F295" s="87">
        <f>Sheet9!C292</f>
        <v>4226.52</v>
      </c>
      <c r="G295" s="88">
        <f>Sheet9!L291</f>
        <v>17.02</v>
      </c>
    </row>
    <row r="296">
      <c r="A296" s="15">
        <v>44423.0</v>
      </c>
      <c r="B296" s="86">
        <v>0.0761</v>
      </c>
      <c r="C296" s="86">
        <v>1.0619</v>
      </c>
      <c r="D296" s="86">
        <v>0.7779</v>
      </c>
      <c r="E296" s="86">
        <v>1.283</v>
      </c>
      <c r="F296" s="87">
        <f>Sheet9!C293</f>
        <v>4229.89</v>
      </c>
      <c r="G296" s="88">
        <f>Sheet9!L292</f>
        <v>16.39</v>
      </c>
    </row>
    <row r="297">
      <c r="A297" s="15">
        <v>44421.0</v>
      </c>
      <c r="B297" s="86">
        <v>0.074</v>
      </c>
      <c r="C297" s="86">
        <v>1.0631</v>
      </c>
      <c r="D297" s="86">
        <v>0.7763</v>
      </c>
      <c r="E297" s="86">
        <v>1.283</v>
      </c>
      <c r="F297" s="87">
        <f>Sheet9!C294</f>
        <v>4192.85</v>
      </c>
      <c r="G297" s="88">
        <f>Sheet9!L293</f>
        <v>15.65</v>
      </c>
    </row>
    <row r="298">
      <c r="A298" s="15">
        <v>44420.0</v>
      </c>
      <c r="B298" s="86">
        <v>0.079</v>
      </c>
      <c r="C298" s="86">
        <v>1.131</v>
      </c>
      <c r="D298" s="86">
        <v>0.8278</v>
      </c>
      <c r="E298" s="86">
        <v>1.361</v>
      </c>
      <c r="F298" s="87">
        <f>Sheet9!C295</f>
        <v>4208.12</v>
      </c>
      <c r="G298" s="88">
        <f>Sheet9!L294</f>
        <v>16.1</v>
      </c>
    </row>
    <row r="299">
      <c r="A299" s="15">
        <v>44419.0</v>
      </c>
      <c r="B299" s="86">
        <v>0.081</v>
      </c>
      <c r="C299" s="86">
        <v>1.1145</v>
      </c>
      <c r="D299" s="86">
        <v>0.8067</v>
      </c>
      <c r="E299" s="86">
        <v>1.335</v>
      </c>
      <c r="F299" s="87">
        <f>Sheet9!C296</f>
        <v>4202.04</v>
      </c>
      <c r="G299" s="88">
        <f>Sheet9!L295</f>
        <v>17.89</v>
      </c>
    </row>
    <row r="300">
      <c r="A300" s="15">
        <v>44418.0</v>
      </c>
      <c r="B300" s="86">
        <v>0.076</v>
      </c>
      <c r="C300" s="86">
        <v>1.1309</v>
      </c>
      <c r="D300" s="86">
        <v>0.8292</v>
      </c>
      <c r="E300" s="86">
        <v>1.354</v>
      </c>
      <c r="F300" s="87">
        <f>Sheet9!C297</f>
        <v>4204.11</v>
      </c>
      <c r="G300" s="88">
        <f>Sheet9!L296</f>
        <v>17.07</v>
      </c>
    </row>
    <row r="301">
      <c r="A301" s="15">
        <v>44417.0</v>
      </c>
      <c r="B301" s="86">
        <v>0.076</v>
      </c>
      <c r="C301" s="86">
        <v>1.1027</v>
      </c>
      <c r="D301" s="86">
        <v>0.7984</v>
      </c>
      <c r="E301" s="86">
        <v>1.325</v>
      </c>
      <c r="F301" s="87">
        <f>Sheet9!C298</f>
        <v>4200.88</v>
      </c>
      <c r="G301" s="88">
        <f>Sheet9!L297</f>
        <v>16.42</v>
      </c>
    </row>
    <row r="302">
      <c r="A302" s="15">
        <v>44414.0</v>
      </c>
      <c r="B302" s="86">
        <v>0.074</v>
      </c>
      <c r="C302" s="86">
        <v>1.0804</v>
      </c>
      <c r="D302" s="86">
        <v>0.7741</v>
      </c>
      <c r="E302" s="86">
        <v>1.305</v>
      </c>
      <c r="F302" s="87">
        <f>Sheet9!C299</f>
        <v>4195.99</v>
      </c>
      <c r="G302" s="88">
        <f>Sheet9!L298</f>
        <v>16.42</v>
      </c>
    </row>
    <row r="303">
      <c r="A303" s="15">
        <v>44413.0</v>
      </c>
      <c r="B303" s="86">
        <v>0.071</v>
      </c>
      <c r="C303" s="86">
        <v>1.0163</v>
      </c>
      <c r="D303" s="86">
        <v>0.7257</v>
      </c>
      <c r="E303" s="86">
        <v>1.225</v>
      </c>
      <c r="F303" s="87">
        <f>Sheet9!C300</f>
        <v>4188.13</v>
      </c>
      <c r="G303" s="88">
        <f>Sheet9!L299</f>
        <v>18.04</v>
      </c>
    </row>
    <row r="304">
      <c r="A304" s="15">
        <v>44412.0</v>
      </c>
      <c r="B304" s="86">
        <v>0.066</v>
      </c>
      <c r="C304" s="86">
        <v>0.9652</v>
      </c>
      <c r="D304" s="86">
        <v>0.6745</v>
      </c>
      <c r="E304" s="86">
        <v>1.18</v>
      </c>
      <c r="F304" s="87">
        <f>Sheet9!C301</f>
        <v>4197.05</v>
      </c>
      <c r="G304" s="88">
        <f>Sheet9!L300</f>
        <v>17.48</v>
      </c>
    </row>
    <row r="305">
      <c r="A305" s="15">
        <v>44411.0</v>
      </c>
      <c r="B305" s="86">
        <v>0.066</v>
      </c>
      <c r="C305" s="86">
        <v>0.9444</v>
      </c>
      <c r="D305" s="86">
        <v>0.6473</v>
      </c>
      <c r="E305" s="86">
        <v>1.174</v>
      </c>
      <c r="F305" s="87">
        <f>Sheet9!C302</f>
        <v>4155.86</v>
      </c>
      <c r="G305" s="88">
        <f>Sheet9!L301</f>
        <v>17.9</v>
      </c>
    </row>
    <row r="306">
      <c r="A306" s="15">
        <v>44410.0</v>
      </c>
      <c r="B306" s="86">
        <v>0.068</v>
      </c>
      <c r="C306" s="86">
        <v>0.9537</v>
      </c>
      <c r="D306" s="86">
        <v>0.6553</v>
      </c>
      <c r="E306" s="86">
        <v>1.179</v>
      </c>
      <c r="F306" s="87">
        <f>Sheet9!C303</f>
        <v>4159.12</v>
      </c>
      <c r="G306" s="88">
        <f>Sheet9!L302</f>
        <v>16.76</v>
      </c>
    </row>
    <row r="307">
      <c r="A307" s="15">
        <v>44407.0</v>
      </c>
      <c r="B307" s="86">
        <v>0.066</v>
      </c>
      <c r="C307" s="86">
        <v>1.0</v>
      </c>
      <c r="D307" s="86">
        <v>0.6935</v>
      </c>
      <c r="E307" s="86">
        <v>1.226</v>
      </c>
      <c r="F307" s="87">
        <f>Sheet9!C304</f>
        <v>4115.68</v>
      </c>
      <c r="G307" s="88">
        <f>Sheet9!L303</f>
        <v>16.74</v>
      </c>
    </row>
    <row r="308">
      <c r="A308" s="15">
        <v>44406.0</v>
      </c>
      <c r="B308" s="86">
        <v>0.066</v>
      </c>
      <c r="C308" s="86">
        <v>1.0225</v>
      </c>
      <c r="D308" s="86">
        <v>0.7319</v>
      </c>
      <c r="E308" s="86">
        <v>1.266</v>
      </c>
      <c r="F308" s="87">
        <f>Sheet9!C305</f>
        <v>4127.83</v>
      </c>
      <c r="G308" s="88">
        <f>Sheet9!L304</f>
        <v>17.36</v>
      </c>
    </row>
    <row r="309">
      <c r="A309" s="15">
        <v>44405.0</v>
      </c>
      <c r="B309" s="86">
        <v>0.066</v>
      </c>
      <c r="C309" s="86">
        <v>0.997</v>
      </c>
      <c r="D309" s="86">
        <v>0.7143</v>
      </c>
      <c r="E309" s="86">
        <v>1.238</v>
      </c>
      <c r="F309" s="87">
        <f>Sheet9!C306</f>
        <v>4163.29</v>
      </c>
      <c r="G309" s="88">
        <f>Sheet9!L305</f>
        <v>18.84</v>
      </c>
    </row>
    <row r="310">
      <c r="A310" s="15">
        <v>44404.0</v>
      </c>
      <c r="B310" s="86">
        <v>0.068</v>
      </c>
      <c r="C310" s="86">
        <v>0.9994</v>
      </c>
      <c r="D310" s="86">
        <v>0.702</v>
      </c>
      <c r="E310" s="86">
        <v>1.239</v>
      </c>
      <c r="F310" s="87">
        <f>Sheet9!C307</f>
        <v>4173.85</v>
      </c>
      <c r="G310" s="88">
        <f>Sheet9!L306</f>
        <v>18.4</v>
      </c>
    </row>
    <row r="311">
      <c r="A311" s="15">
        <v>44403.0</v>
      </c>
      <c r="B311" s="86">
        <v>0.071</v>
      </c>
      <c r="C311" s="86">
        <v>1.0414</v>
      </c>
      <c r="D311" s="86">
        <v>0.7262</v>
      </c>
      <c r="E311" s="86">
        <v>1.295</v>
      </c>
      <c r="F311" s="87">
        <f>Sheet9!C308</f>
        <v>4112.5</v>
      </c>
      <c r="G311" s="88">
        <f>Sheet9!L307</f>
        <v>20.15</v>
      </c>
    </row>
    <row r="312">
      <c r="A312" s="15">
        <v>44402.0</v>
      </c>
      <c r="B312" s="86">
        <v>0.0786</v>
      </c>
      <c r="C312" s="86">
        <v>1.0321</v>
      </c>
      <c r="D312" s="86">
        <v>0.7166</v>
      </c>
      <c r="E312" s="86">
        <v>1.283</v>
      </c>
      <c r="F312" s="87">
        <f>Sheet9!C309</f>
        <v>4063.04</v>
      </c>
      <c r="G312" s="88">
        <f>Sheet9!L308</f>
        <v>20.67</v>
      </c>
    </row>
    <row r="313">
      <c r="A313" s="15">
        <v>44400.0</v>
      </c>
      <c r="B313" s="86">
        <v>0.071</v>
      </c>
      <c r="C313" s="86">
        <v>1.0275</v>
      </c>
      <c r="D313" s="86">
        <v>0.7134</v>
      </c>
      <c r="E313" s="86">
        <v>1.281</v>
      </c>
      <c r="F313" s="87">
        <f>Sheet9!C310</f>
        <v>4152.1</v>
      </c>
      <c r="G313" s="88">
        <f>Sheet9!L309</f>
        <v>22.18</v>
      </c>
    </row>
    <row r="314">
      <c r="A314" s="15">
        <v>44399.0</v>
      </c>
      <c r="B314" s="86">
        <v>0.071</v>
      </c>
      <c r="C314" s="86">
        <v>1.0301</v>
      </c>
      <c r="D314" s="86">
        <v>0.7201</v>
      </c>
      <c r="E314" s="86">
        <v>1.277</v>
      </c>
      <c r="F314" s="87">
        <f>Sheet9!C311</f>
        <v>4188.43</v>
      </c>
      <c r="G314" s="88">
        <f>Sheet9!L310</f>
        <v>21.34</v>
      </c>
    </row>
    <row r="315">
      <c r="A315" s="15">
        <v>44398.0</v>
      </c>
      <c r="B315" s="86">
        <v>0.071</v>
      </c>
      <c r="C315" s="86">
        <v>1.0464</v>
      </c>
      <c r="D315" s="86">
        <v>0.7378</v>
      </c>
      <c r="E315" s="86">
        <v>1.292</v>
      </c>
      <c r="F315" s="87">
        <f>Sheet9!C312</f>
        <v>4232.6</v>
      </c>
      <c r="G315" s="88">
        <f>Sheet9!L311</f>
        <v>19.72</v>
      </c>
    </row>
    <row r="316">
      <c r="A316" s="15">
        <v>44397.0</v>
      </c>
      <c r="B316" s="86">
        <v>0.074</v>
      </c>
      <c r="C316" s="86">
        <v>0.9793</v>
      </c>
      <c r="D316" s="86">
        <v>0.685</v>
      </c>
      <c r="E316" s="86">
        <v>1.222</v>
      </c>
      <c r="F316" s="87">
        <f>Sheet9!C313</f>
        <v>4201.62</v>
      </c>
      <c r="G316" s="88">
        <f>Sheet9!L312</f>
        <v>18.81</v>
      </c>
    </row>
    <row r="317">
      <c r="A317" s="15">
        <v>44396.0</v>
      </c>
      <c r="B317" s="86">
        <v>0.074</v>
      </c>
      <c r="C317" s="86">
        <v>0.9817</v>
      </c>
      <c r="D317" s="86">
        <v>0.7075</v>
      </c>
      <c r="E317" s="86">
        <v>1.199</v>
      </c>
      <c r="F317" s="87">
        <f>Sheet9!C314</f>
        <v>4167.59</v>
      </c>
      <c r="G317" s="88">
        <f>Sheet9!L313</f>
        <v>23.13</v>
      </c>
    </row>
    <row r="318">
      <c r="A318" s="15">
        <v>44395.0</v>
      </c>
      <c r="B318" s="86">
        <v>0.0761</v>
      </c>
      <c r="C318" s="86">
        <v>1.0431</v>
      </c>
      <c r="D318" s="86">
        <v>0.7573</v>
      </c>
      <c r="E318" s="86">
        <v>1.269</v>
      </c>
      <c r="F318" s="87">
        <f>Sheet9!C315</f>
        <v>4164.66</v>
      </c>
      <c r="G318" s="88">
        <f>Sheet9!L314</f>
        <v>27.59</v>
      </c>
    </row>
    <row r="319">
      <c r="A319" s="15">
        <v>44393.0</v>
      </c>
      <c r="B319" s="86">
        <v>0.076</v>
      </c>
      <c r="C319" s="86">
        <v>1.0722</v>
      </c>
      <c r="D319" s="86">
        <v>0.7815</v>
      </c>
      <c r="E319" s="86">
        <v>1.3</v>
      </c>
      <c r="F319" s="87">
        <f>Sheet9!C316</f>
        <v>4192.66</v>
      </c>
      <c r="G319" s="88">
        <f>Sheet9!L315</f>
        <v>21.84</v>
      </c>
    </row>
    <row r="320">
      <c r="A320" s="15">
        <v>44392.0</v>
      </c>
      <c r="B320" s="86">
        <v>0.074</v>
      </c>
      <c r="C320" s="86">
        <v>1.0724</v>
      </c>
      <c r="D320" s="86">
        <v>0.78</v>
      </c>
      <c r="E320" s="86">
        <v>1.301</v>
      </c>
      <c r="F320" s="87">
        <f>Sheet9!C317</f>
        <v>4181.17</v>
      </c>
      <c r="G320" s="88">
        <f>Sheet9!L316</f>
        <v>19.66</v>
      </c>
    </row>
    <row r="321">
      <c r="A321" s="15">
        <v>44391.0</v>
      </c>
      <c r="B321" s="86">
        <v>0.074</v>
      </c>
      <c r="C321" s="86">
        <v>1.1026</v>
      </c>
      <c r="D321" s="86">
        <v>0.7945</v>
      </c>
      <c r="E321" s="86">
        <v>1.349</v>
      </c>
      <c r="F321" s="87">
        <f>Sheet9!C318</f>
        <v>4211.47</v>
      </c>
      <c r="G321" s="88">
        <f>Sheet9!L317</f>
        <v>16.69</v>
      </c>
    </row>
    <row r="322">
      <c r="A322" s="15">
        <v>44390.0</v>
      </c>
      <c r="B322" s="86">
        <v>0.074</v>
      </c>
      <c r="C322" s="86">
        <v>1.1656</v>
      </c>
      <c r="D322" s="86">
        <v>0.846</v>
      </c>
      <c r="E322" s="86">
        <v>1.418</v>
      </c>
      <c r="F322" s="87">
        <f>Sheet9!C319</f>
        <v>4183.18</v>
      </c>
      <c r="G322" s="88">
        <f>Sheet9!L318</f>
        <v>18.39</v>
      </c>
    </row>
    <row r="323">
      <c r="A323" s="15">
        <v>44389.0</v>
      </c>
      <c r="B323" s="86">
        <v>0.068</v>
      </c>
      <c r="C323" s="86">
        <v>1.1156</v>
      </c>
      <c r="D323" s="86">
        <v>0.7946</v>
      </c>
      <c r="E323" s="86">
        <v>1.368</v>
      </c>
      <c r="F323" s="87">
        <f>Sheet9!C320</f>
        <v>4186.72</v>
      </c>
      <c r="G323" s="88">
        <f>Sheet9!L319</f>
        <v>19.15</v>
      </c>
    </row>
    <row r="324">
      <c r="A324" s="15">
        <v>44388.0</v>
      </c>
      <c r="B324" s="86">
        <v>0.071</v>
      </c>
      <c r="C324" s="86">
        <v>1.1144</v>
      </c>
      <c r="D324" s="86">
        <v>0.7866</v>
      </c>
      <c r="E324" s="86">
        <v>1.363</v>
      </c>
      <c r="F324" s="87">
        <f>Sheet9!C321</f>
        <v>4187.62</v>
      </c>
      <c r="G324" s="88">
        <f>Sheet9!L320</f>
        <v>19.48</v>
      </c>
    </row>
    <row r="325">
      <c r="A325" s="15">
        <v>44386.0</v>
      </c>
      <c r="B325" s="86">
        <v>0.068</v>
      </c>
      <c r="C325" s="86">
        <v>1.1144</v>
      </c>
      <c r="D325" s="86">
        <v>0.7866</v>
      </c>
      <c r="E325" s="86">
        <v>1.361</v>
      </c>
      <c r="F325" s="87">
        <f>Sheet9!C322</f>
        <v>4180.17</v>
      </c>
      <c r="G325" s="88">
        <f>Sheet9!L321</f>
        <v>18.31</v>
      </c>
    </row>
    <row r="326">
      <c r="A326" s="15">
        <v>44385.0</v>
      </c>
      <c r="B326" s="86">
        <v>0.063</v>
      </c>
      <c r="C326" s="86">
        <v>1.0613</v>
      </c>
      <c r="D326" s="86">
        <v>0.742</v>
      </c>
      <c r="E326" s="86">
        <v>1.294</v>
      </c>
      <c r="F326" s="87">
        <f>Sheet9!C323</f>
        <v>4134.98</v>
      </c>
      <c r="G326" s="88">
        <f>Sheet9!L322</f>
        <v>18.61</v>
      </c>
    </row>
    <row r="327">
      <c r="A327" s="15">
        <v>44384.0</v>
      </c>
      <c r="B327" s="86">
        <v>0.068</v>
      </c>
      <c r="C327" s="86">
        <v>1.0961</v>
      </c>
      <c r="D327" s="86">
        <v>0.7852</v>
      </c>
      <c r="E327" s="86">
        <v>1.323</v>
      </c>
      <c r="F327" s="87">
        <f>Sheet9!C324</f>
        <v>4173.42</v>
      </c>
      <c r="G327" s="88">
        <f>Sheet9!L323</f>
        <v>17.61</v>
      </c>
    </row>
    <row r="328">
      <c r="A328" s="15">
        <v>44383.0</v>
      </c>
      <c r="B328" s="86">
        <v>0.066</v>
      </c>
      <c r="C328" s="86">
        <v>1.117</v>
      </c>
      <c r="D328" s="86">
        <v>0.7965</v>
      </c>
      <c r="E328" s="86">
        <v>1.352</v>
      </c>
      <c r="F328" s="87">
        <f>Sheet9!C325</f>
        <v>4134.94</v>
      </c>
      <c r="G328" s="88">
        <f>Sheet9!L324</f>
        <v>17.28</v>
      </c>
    </row>
    <row r="329">
      <c r="A329" s="15">
        <v>44382.0</v>
      </c>
      <c r="B329" s="86">
        <v>0.0761</v>
      </c>
      <c r="C329" s="86">
        <v>1.1985</v>
      </c>
      <c r="D329" s="86">
        <v>0.8606</v>
      </c>
      <c r="E329" s="86">
        <v>1.436</v>
      </c>
      <c r="F329" s="87">
        <f>Sheet9!C326</f>
        <v>4163.26</v>
      </c>
      <c r="G329" s="88">
        <f>Sheet9!L325</f>
        <v>17.56</v>
      </c>
    </row>
    <row r="330">
      <c r="A330" s="15">
        <v>44379.0</v>
      </c>
      <c r="B330" s="86">
        <v>0.071</v>
      </c>
      <c r="C330" s="86">
        <v>1.1939</v>
      </c>
      <c r="D330" s="86">
        <v>0.859</v>
      </c>
      <c r="E330" s="86">
        <v>1.431</v>
      </c>
      <c r="F330" s="87">
        <f>Sheet9!C327</f>
        <v>4185.47</v>
      </c>
      <c r="G330" s="88">
        <f>Sheet9!L326</f>
        <v>17.64</v>
      </c>
    </row>
    <row r="331">
      <c r="A331" s="15">
        <v>44378.0</v>
      </c>
      <c r="B331" s="86">
        <v>0.071</v>
      </c>
      <c r="C331" s="86">
        <v>1.2313</v>
      </c>
      <c r="D331" s="86">
        <v>0.8926</v>
      </c>
      <c r="E331" s="86">
        <v>1.459</v>
      </c>
      <c r="F331" s="87">
        <f>Sheet9!C328</f>
        <v>4170.42</v>
      </c>
      <c r="G331" s="88">
        <f>Sheet9!L327</f>
        <v>17.33</v>
      </c>
    </row>
    <row r="332">
      <c r="A332" s="15">
        <v>44377.0</v>
      </c>
      <c r="B332" s="86">
        <v>0.071</v>
      </c>
      <c r="C332" s="86">
        <v>1.2383</v>
      </c>
      <c r="D332" s="86">
        <v>0.891</v>
      </c>
      <c r="E332" s="86">
        <v>1.468</v>
      </c>
      <c r="F332" s="87">
        <f>Sheet9!C329</f>
        <v>4124.66</v>
      </c>
      <c r="G332" s="88">
        <f>Sheet9!L328</f>
        <v>18.71</v>
      </c>
    </row>
    <row r="333">
      <c r="A333" s="15">
        <v>44376.0</v>
      </c>
      <c r="B333" s="86">
        <v>0.074</v>
      </c>
      <c r="C333" s="86">
        <v>1.243</v>
      </c>
      <c r="D333" s="86">
        <v>0.891</v>
      </c>
      <c r="E333" s="86">
        <v>1.475</v>
      </c>
      <c r="F333" s="87">
        <f>Sheet9!C330</f>
        <v>4141.59</v>
      </c>
      <c r="G333" s="88">
        <f>Sheet9!L329</f>
        <v>17.5</v>
      </c>
    </row>
    <row r="334">
      <c r="A334" s="15">
        <v>44375.0</v>
      </c>
      <c r="B334" s="86">
        <v>0.076</v>
      </c>
      <c r="C334" s="86">
        <v>1.25</v>
      </c>
      <c r="D334" s="86">
        <v>0.899</v>
      </c>
      <c r="E334" s="86">
        <v>1.482</v>
      </c>
      <c r="F334" s="87">
        <f>Sheet9!C331</f>
        <v>4127.99</v>
      </c>
      <c r="G334" s="88">
        <f>Sheet9!L330</f>
        <v>18.68</v>
      </c>
    </row>
    <row r="335">
      <c r="A335" s="15">
        <v>44374.0</v>
      </c>
      <c r="B335" s="86">
        <v>0.0812</v>
      </c>
      <c r="C335" s="86">
        <v>1.2851</v>
      </c>
      <c r="D335" s="86">
        <v>0.9247</v>
      </c>
      <c r="E335" s="86">
        <v>1.528</v>
      </c>
      <c r="F335" s="87">
        <f>Sheet9!C332</f>
        <v>4128.8</v>
      </c>
      <c r="G335" s="88">
        <f>Sheet9!L331</f>
        <v>17.29</v>
      </c>
    </row>
    <row r="336">
      <c r="A336" s="15">
        <v>44372.0</v>
      </c>
      <c r="B336" s="86">
        <v>0.0812</v>
      </c>
      <c r="C336" s="86">
        <v>1.2828</v>
      </c>
      <c r="D336" s="86">
        <v>0.9247</v>
      </c>
      <c r="E336" s="86">
        <v>1.524</v>
      </c>
      <c r="F336" s="87">
        <f>Sheet9!C333</f>
        <v>4097.17</v>
      </c>
      <c r="G336" s="88">
        <f>Sheet9!L332</f>
        <v>16.25</v>
      </c>
    </row>
    <row r="337">
      <c r="A337" s="15">
        <v>44371.0</v>
      </c>
      <c r="B337" s="86">
        <v>0.081</v>
      </c>
      <c r="C337" s="86">
        <v>1.2535</v>
      </c>
      <c r="D337" s="86">
        <v>0.915</v>
      </c>
      <c r="E337" s="86">
        <v>1.499</v>
      </c>
      <c r="F337" s="87">
        <f>Sheet9!C334</f>
        <v>4079.95</v>
      </c>
      <c r="G337" s="88">
        <f>Sheet9!L333</f>
        <v>16.57</v>
      </c>
    </row>
    <row r="338">
      <c r="A338" s="15">
        <v>44370.0</v>
      </c>
      <c r="B338" s="86">
        <v>0.084</v>
      </c>
      <c r="C338" s="86">
        <v>1.2405</v>
      </c>
      <c r="D338" s="86">
        <v>0.8797</v>
      </c>
      <c r="E338" s="86">
        <v>1.485</v>
      </c>
      <c r="F338" s="87">
        <f>Sheet9!C335</f>
        <v>4073.94</v>
      </c>
      <c r="G338" s="88">
        <f>Sheet9!L334</f>
        <v>16.99</v>
      </c>
    </row>
    <row r="339">
      <c r="A339" s="15">
        <v>44369.0</v>
      </c>
      <c r="B339" s="86">
        <v>0.081</v>
      </c>
      <c r="C339" s="86">
        <v>1.217</v>
      </c>
      <c r="D339" s="86">
        <v>0.8569</v>
      </c>
      <c r="E339" s="86">
        <v>1.467</v>
      </c>
      <c r="F339" s="87">
        <f>Sheet9!C336</f>
        <v>4077.91</v>
      </c>
      <c r="G339" s="88">
        <f>Sheet9!L335</f>
        <v>16.65</v>
      </c>
    </row>
    <row r="340">
      <c r="A340" s="15">
        <v>44368.0</v>
      </c>
      <c r="B340" s="86">
        <v>0.089</v>
      </c>
      <c r="C340" s="86">
        <v>1.2429</v>
      </c>
      <c r="D340" s="86">
        <v>0.8877</v>
      </c>
      <c r="E340" s="86">
        <v>1.497</v>
      </c>
      <c r="F340" s="87">
        <f>Sheet9!C337</f>
        <v>4019.87</v>
      </c>
      <c r="G340" s="88">
        <f>Sheet9!L336</f>
        <v>16.91</v>
      </c>
    </row>
    <row r="341">
      <c r="A341" s="15">
        <v>44367.0</v>
      </c>
      <c r="B341" s="86">
        <v>0.0888</v>
      </c>
      <c r="C341" s="86">
        <v>1.2123</v>
      </c>
      <c r="D341" s="86">
        <v>0.8811</v>
      </c>
      <c r="E341" s="86">
        <v>1.441</v>
      </c>
      <c r="F341" s="87">
        <f>Sheet9!C338</f>
        <v>3972.89</v>
      </c>
      <c r="G341" s="88">
        <f>Sheet9!L337</f>
        <v>16.69</v>
      </c>
    </row>
    <row r="342">
      <c r="A342" s="15">
        <v>44365.0</v>
      </c>
      <c r="B342" s="86">
        <v>0.089</v>
      </c>
      <c r="C342" s="86">
        <v>1.2123</v>
      </c>
      <c r="D342" s="86">
        <v>0.8762</v>
      </c>
      <c r="E342" s="86">
        <v>1.443</v>
      </c>
      <c r="F342" s="87">
        <f>Sheet9!C339</f>
        <v>3958.55</v>
      </c>
      <c r="G342" s="88">
        <f>Sheet9!L338</f>
        <v>16.95</v>
      </c>
    </row>
    <row r="343">
      <c r="A343" s="15">
        <v>44364.0</v>
      </c>
      <c r="B343" s="86">
        <v>0.071</v>
      </c>
      <c r="C343" s="86">
        <v>1.2547</v>
      </c>
      <c r="D343" s="86">
        <v>0.8809</v>
      </c>
      <c r="E343" s="86">
        <v>1.511</v>
      </c>
      <c r="F343" s="87">
        <f>Sheet9!C340</f>
        <v>3971.09</v>
      </c>
      <c r="G343" s="88">
        <f>Sheet9!L339</f>
        <v>17.16</v>
      </c>
    </row>
    <row r="344">
      <c r="A344" s="15">
        <v>44363.0</v>
      </c>
      <c r="B344" s="86">
        <v>0.084</v>
      </c>
      <c r="C344" s="86">
        <v>1.2995</v>
      </c>
      <c r="D344" s="86">
        <v>0.897</v>
      </c>
      <c r="E344" s="86">
        <v>1.581</v>
      </c>
      <c r="F344" s="87">
        <f>Sheet9!C341</f>
        <v>3974.54</v>
      </c>
      <c r="G344" s="88">
        <f>Sheet9!L340</f>
        <v>18.12</v>
      </c>
    </row>
    <row r="345">
      <c r="A345" s="15">
        <v>44362.0</v>
      </c>
      <c r="B345" s="86">
        <v>0.061</v>
      </c>
      <c r="C345" s="86">
        <v>1.1866</v>
      </c>
      <c r="D345" s="86">
        <v>0.779</v>
      </c>
      <c r="E345" s="86">
        <v>1.489</v>
      </c>
      <c r="F345" s="87">
        <f>Sheet9!C342</f>
        <v>3909.52</v>
      </c>
      <c r="G345" s="88">
        <f>Sheet9!L341</f>
        <v>17.91</v>
      </c>
    </row>
    <row r="346">
      <c r="A346" s="15">
        <v>44361.0</v>
      </c>
      <c r="B346" s="86">
        <v>0.051</v>
      </c>
      <c r="C346" s="86">
        <v>1.196</v>
      </c>
      <c r="D346" s="86">
        <v>0.787</v>
      </c>
      <c r="E346" s="86">
        <v>1.497</v>
      </c>
      <c r="F346" s="87">
        <f>Sheet9!C343</f>
        <v>3889.14</v>
      </c>
      <c r="G346" s="88">
        <f>Sheet9!L342</f>
        <v>17.33</v>
      </c>
    </row>
    <row r="347">
      <c r="A347" s="15">
        <v>44360.0</v>
      </c>
      <c r="B347" s="86">
        <v>0.0507</v>
      </c>
      <c r="C347" s="86">
        <v>1.1516</v>
      </c>
      <c r="D347" s="86">
        <v>0.7484</v>
      </c>
      <c r="E347" s="86">
        <v>1.46</v>
      </c>
      <c r="F347" s="87">
        <f>Sheet9!C344</f>
        <v>3910.52</v>
      </c>
      <c r="G347" s="88">
        <f>Sheet9!L343</f>
        <v>17.33</v>
      </c>
    </row>
    <row r="348">
      <c r="A348" s="15">
        <v>44358.0</v>
      </c>
      <c r="B348" s="86">
        <v>0.051</v>
      </c>
      <c r="C348" s="86">
        <v>1.1469</v>
      </c>
      <c r="D348" s="86">
        <v>0.7436</v>
      </c>
      <c r="E348" s="86">
        <v>1.454</v>
      </c>
      <c r="F348" s="87">
        <f>Sheet9!C345</f>
        <v>3940.59</v>
      </c>
      <c r="G348" s="88">
        <f>Sheet9!L344</f>
        <v>19.4</v>
      </c>
    </row>
    <row r="349">
      <c r="A349" s="15">
        <v>44357.0</v>
      </c>
      <c r="B349" s="86">
        <v>0.048</v>
      </c>
      <c r="C349" s="86">
        <v>1.1238</v>
      </c>
      <c r="D349" s="86">
        <v>0.7163</v>
      </c>
      <c r="E349" s="86">
        <v>1.437</v>
      </c>
      <c r="F349" s="87">
        <f>Sheet9!C346</f>
        <v>3913.1</v>
      </c>
      <c r="G349" s="88">
        <f>Sheet9!L345</f>
        <v>19.61</v>
      </c>
    </row>
    <row r="350">
      <c r="A350" s="15">
        <v>44356.0</v>
      </c>
      <c r="B350" s="86">
        <v>0.051</v>
      </c>
      <c r="C350" s="86">
        <v>1.1681</v>
      </c>
      <c r="D350" s="86">
        <v>0.75</v>
      </c>
      <c r="E350" s="86">
        <v>1.492</v>
      </c>
      <c r="F350" s="87">
        <f>Sheet9!C347</f>
        <v>3915.46</v>
      </c>
      <c r="G350" s="88">
        <f>Sheet9!L346</f>
        <v>20.74</v>
      </c>
    </row>
    <row r="351">
      <c r="A351" s="15">
        <v>44355.0</v>
      </c>
      <c r="B351" s="86">
        <v>0.051</v>
      </c>
      <c r="C351" s="86">
        <v>1.2102</v>
      </c>
      <c r="D351" s="86">
        <v>0.7757</v>
      </c>
      <c r="E351" s="86">
        <v>1.538</v>
      </c>
      <c r="F351" s="87">
        <f>Sheet9!C348</f>
        <v>3974.12</v>
      </c>
      <c r="G351" s="88">
        <f>Sheet9!L347</f>
        <v>18.86</v>
      </c>
    </row>
    <row r="352">
      <c r="A352" s="15">
        <v>44354.0</v>
      </c>
      <c r="B352" s="86">
        <v>0.051</v>
      </c>
      <c r="C352" s="86">
        <v>1.2383</v>
      </c>
      <c r="D352" s="86">
        <v>0.7933</v>
      </c>
      <c r="E352" s="86">
        <v>1.569</v>
      </c>
      <c r="F352" s="87">
        <f>Sheet9!C349</f>
        <v>3962.71</v>
      </c>
      <c r="G352" s="88">
        <f>Sheet9!L348</f>
        <v>19.81</v>
      </c>
    </row>
    <row r="353">
      <c r="A353" s="15">
        <v>44353.0</v>
      </c>
      <c r="B353" s="86">
        <v>0.0482</v>
      </c>
      <c r="C353" s="86">
        <v>1.2371</v>
      </c>
      <c r="D353" s="86">
        <v>0.7901</v>
      </c>
      <c r="E353" s="86">
        <v>1.569</v>
      </c>
      <c r="F353" s="87">
        <f>Sheet9!C350</f>
        <v>3968.94</v>
      </c>
      <c r="G353" s="88">
        <f>Sheet9!L349</f>
        <v>21.2</v>
      </c>
    </row>
    <row r="354">
      <c r="A354" s="15">
        <v>44351.0</v>
      </c>
      <c r="B354" s="86">
        <v>0.046</v>
      </c>
      <c r="C354" s="86">
        <v>1.2277</v>
      </c>
      <c r="D354" s="86">
        <v>0.7804</v>
      </c>
      <c r="E354" s="86">
        <v>1.557</v>
      </c>
      <c r="F354" s="87">
        <f>Sheet9!C351</f>
        <v>3943.34</v>
      </c>
      <c r="G354" s="88">
        <f>Sheet9!L350</f>
        <v>20.3</v>
      </c>
    </row>
    <row r="355">
      <c r="A355" s="15">
        <v>44350.0</v>
      </c>
      <c r="B355" s="86">
        <v>0.046</v>
      </c>
      <c r="C355" s="86">
        <v>1.2946</v>
      </c>
      <c r="D355" s="86">
        <v>0.8397</v>
      </c>
      <c r="E355" s="86">
        <v>1.625</v>
      </c>
      <c r="F355" s="87">
        <f>Sheet9!C352</f>
        <v>3939.34</v>
      </c>
      <c r="G355" s="88">
        <f>Sheet9!L351</f>
        <v>18.88</v>
      </c>
    </row>
    <row r="356">
      <c r="A356" s="15">
        <v>44349.0</v>
      </c>
      <c r="B356" s="86">
        <v>0.046</v>
      </c>
      <c r="C356" s="86">
        <v>1.257</v>
      </c>
      <c r="D356" s="86">
        <v>0.7948</v>
      </c>
      <c r="E356" s="86">
        <v>1.589</v>
      </c>
      <c r="F356" s="87">
        <f>Sheet9!C353</f>
        <v>3898.81</v>
      </c>
      <c r="G356" s="88">
        <f>Sheet9!L352</f>
        <v>20.95</v>
      </c>
    </row>
    <row r="357">
      <c r="A357" s="15">
        <v>44348.0</v>
      </c>
      <c r="B357" s="86">
        <v>0.043</v>
      </c>
      <c r="C357" s="86">
        <v>1.2687</v>
      </c>
      <c r="D357" s="86">
        <v>0.8028</v>
      </c>
      <c r="E357" s="86">
        <v>1.606</v>
      </c>
      <c r="F357" s="87">
        <f>Sheet9!C354</f>
        <v>3875.44</v>
      </c>
      <c r="G357" s="88">
        <f>Sheet9!L353</f>
        <v>21.58</v>
      </c>
    </row>
    <row r="358">
      <c r="A358" s="15">
        <v>44347.0</v>
      </c>
      <c r="B358" s="86">
        <v>0.0431</v>
      </c>
      <c r="C358" s="86">
        <v>1.2746</v>
      </c>
      <c r="D358" s="86">
        <v>0.8075</v>
      </c>
      <c r="E358" s="86">
        <v>1.61</v>
      </c>
      <c r="F358" s="87">
        <f>Sheet9!C355</f>
        <v>3821.35</v>
      </c>
      <c r="G358" s="88">
        <f>Sheet9!L354</f>
        <v>19.23</v>
      </c>
    </row>
    <row r="359">
      <c r="A359" s="15">
        <v>44344.0</v>
      </c>
      <c r="B359" s="86">
        <v>0.043</v>
      </c>
      <c r="C359" s="86">
        <v>1.2477</v>
      </c>
      <c r="D359" s="86">
        <v>0.7883</v>
      </c>
      <c r="E359" s="86">
        <v>1.581</v>
      </c>
      <c r="F359" s="87">
        <f>Sheet9!C356</f>
        <v>3841.94</v>
      </c>
      <c r="G359" s="88">
        <f>Sheet9!L355</f>
        <v>19.79</v>
      </c>
    </row>
    <row r="360">
      <c r="A360" s="15">
        <v>44343.0</v>
      </c>
      <c r="B360" s="86">
        <v>0.041</v>
      </c>
      <c r="C360" s="86">
        <v>1.2571</v>
      </c>
      <c r="D360" s="86">
        <v>0.8139</v>
      </c>
      <c r="E360" s="86">
        <v>1.606</v>
      </c>
      <c r="F360" s="87">
        <f>Sheet9!C357</f>
        <v>3768.47</v>
      </c>
      <c r="G360" s="88">
        <f>Sheet9!L356</f>
        <v>20.03</v>
      </c>
    </row>
    <row r="361">
      <c r="A361" s="15">
        <v>44342.0</v>
      </c>
      <c r="B361" s="86">
        <v>0.041</v>
      </c>
      <c r="C361" s="86">
        <v>1.2358</v>
      </c>
      <c r="D361" s="86">
        <v>0.7824</v>
      </c>
      <c r="E361" s="86">
        <v>1.581</v>
      </c>
      <c r="F361" s="87">
        <f>Sheet9!C358</f>
        <v>3819.72</v>
      </c>
      <c r="G361" s="88">
        <f>Sheet9!L357</f>
        <v>20.69</v>
      </c>
    </row>
    <row r="362">
      <c r="A362" s="15">
        <v>44341.0</v>
      </c>
      <c r="B362" s="86">
        <v>0.043</v>
      </c>
      <c r="C362" s="86">
        <v>1.2217</v>
      </c>
      <c r="D362" s="86">
        <v>0.7743</v>
      </c>
      <c r="E362" s="86">
        <v>1.56</v>
      </c>
      <c r="F362" s="87">
        <f>Sheet9!C359</f>
        <v>3870.29</v>
      </c>
      <c r="G362" s="88">
        <f>Sheet9!L358</f>
        <v>21.91</v>
      </c>
    </row>
    <row r="363">
      <c r="A363" s="15">
        <v>44340.0</v>
      </c>
      <c r="B363" s="86">
        <v>0.041</v>
      </c>
      <c r="C363" s="86">
        <v>1.2618</v>
      </c>
      <c r="D363" s="86">
        <v>0.8034</v>
      </c>
      <c r="E363" s="86">
        <v>1.603</v>
      </c>
      <c r="F363" s="87">
        <f>Sheet9!C360</f>
        <v>3901.82</v>
      </c>
      <c r="G363" s="88">
        <f>Sheet9!L359</f>
        <v>22.56</v>
      </c>
    </row>
    <row r="364">
      <c r="A364" s="15">
        <v>44339.0</v>
      </c>
      <c r="B364" s="86">
        <v>0.0482</v>
      </c>
      <c r="C364" s="86">
        <v>1.2771</v>
      </c>
      <c r="D364" s="86">
        <v>0.8212</v>
      </c>
      <c r="E364" s="86">
        <v>1.62</v>
      </c>
      <c r="F364" s="87">
        <f>Sheet9!C361</f>
        <v>3811.15</v>
      </c>
      <c r="G364" s="88">
        <f>Sheet9!L360</f>
        <v>24.03</v>
      </c>
    </row>
    <row r="365">
      <c r="A365" s="15">
        <v>44337.0</v>
      </c>
      <c r="B365" s="86">
        <v>0.043</v>
      </c>
      <c r="C365" s="86">
        <v>1.2795</v>
      </c>
      <c r="D365" s="86">
        <v>0.8212</v>
      </c>
      <c r="E365" s="86">
        <v>1.623</v>
      </c>
      <c r="F365" s="87">
        <f>Sheet9!C362</f>
        <v>3829.34</v>
      </c>
      <c r="G365" s="88">
        <f>Sheet9!L361</f>
        <v>25.47</v>
      </c>
    </row>
    <row r="366">
      <c r="A366" s="15">
        <v>44336.0</v>
      </c>
      <c r="B366" s="86">
        <v>0.041</v>
      </c>
      <c r="C366" s="86">
        <v>1.2783</v>
      </c>
      <c r="D366" s="86">
        <v>0.8146</v>
      </c>
      <c r="E366" s="86">
        <v>1.628</v>
      </c>
      <c r="F366" s="87">
        <f>Sheet9!C363</f>
        <v>3925.43</v>
      </c>
      <c r="G366" s="88">
        <f>Sheet9!L362</f>
        <v>24.66</v>
      </c>
    </row>
    <row r="367">
      <c r="A367" s="15">
        <v>44335.0</v>
      </c>
      <c r="B367" s="86">
        <v>0.048</v>
      </c>
      <c r="C367" s="86">
        <v>1.3267</v>
      </c>
      <c r="D367" s="86">
        <v>0.8599</v>
      </c>
      <c r="E367" s="86">
        <v>1.676</v>
      </c>
      <c r="F367" s="87">
        <f>Sheet9!C364</f>
        <v>3881.37</v>
      </c>
      <c r="G367" s="88">
        <f>Sheet9!L363</f>
        <v>28.57</v>
      </c>
    </row>
    <row r="368">
      <c r="A368" s="15">
        <v>44334.0</v>
      </c>
      <c r="B368" s="86">
        <v>0.048</v>
      </c>
      <c r="C368" s="86">
        <v>1.2842</v>
      </c>
      <c r="D368" s="86">
        <v>0.8194</v>
      </c>
      <c r="E368" s="86">
        <v>1.64</v>
      </c>
      <c r="F368" s="87">
        <f>Sheet9!C365</f>
        <v>3876.5</v>
      </c>
      <c r="G368" s="88">
        <f>Sheet9!L364</f>
        <v>26.67</v>
      </c>
    </row>
    <row r="369">
      <c r="A369" s="15">
        <v>44333.0</v>
      </c>
      <c r="B369" s="86">
        <v>0.048</v>
      </c>
      <c r="C369" s="86">
        <v>1.3019</v>
      </c>
      <c r="D369" s="86">
        <v>0.8355</v>
      </c>
      <c r="E369" s="86">
        <v>1.652</v>
      </c>
      <c r="F369" s="87">
        <f>Sheet9!C366</f>
        <v>3906.71</v>
      </c>
      <c r="G369" s="88">
        <f>Sheet9!L365</f>
        <v>24.1</v>
      </c>
    </row>
    <row r="370">
      <c r="A370" s="15">
        <v>44332.0</v>
      </c>
      <c r="B370" s="86">
        <v>0.0456</v>
      </c>
      <c r="C370" s="86">
        <v>1.2841</v>
      </c>
      <c r="D370" s="86">
        <v>0.8177</v>
      </c>
      <c r="E370" s="86">
        <v>1.633</v>
      </c>
      <c r="F370" s="87">
        <f>Sheet9!C367</f>
        <v>3913.97</v>
      </c>
      <c r="G370" s="88">
        <f>Sheet9!L366</f>
        <v>23.35</v>
      </c>
    </row>
    <row r="371">
      <c r="A371" s="15">
        <v>44330.0</v>
      </c>
      <c r="B371" s="86">
        <v>0.048</v>
      </c>
      <c r="C371" s="86">
        <v>1.2829</v>
      </c>
      <c r="D371" s="86">
        <v>0.8177</v>
      </c>
      <c r="E371" s="86">
        <v>1.635</v>
      </c>
      <c r="F371" s="87">
        <f>Sheet9!C368</f>
        <v>3931.33</v>
      </c>
      <c r="G371" s="88">
        <f>Sheet9!L367</f>
        <v>27.95</v>
      </c>
    </row>
    <row r="372">
      <c r="A372" s="15">
        <v>44329.0</v>
      </c>
      <c r="B372" s="86">
        <v>0.046</v>
      </c>
      <c r="C372" s="86">
        <v>1.3041</v>
      </c>
      <c r="D372" s="86">
        <v>0.8289</v>
      </c>
      <c r="E372" s="86">
        <v>1.659</v>
      </c>
      <c r="F372" s="87">
        <f>Sheet9!C369</f>
        <v>3932.59</v>
      </c>
      <c r="G372" s="88">
        <f>Sheet9!L368</f>
        <v>28.89</v>
      </c>
    </row>
    <row r="373">
      <c r="A373" s="15">
        <v>44328.0</v>
      </c>
      <c r="B373" s="86">
        <v>0.048</v>
      </c>
      <c r="C373" s="86">
        <v>1.3419</v>
      </c>
      <c r="D373" s="86">
        <v>0.8644</v>
      </c>
      <c r="E373" s="86">
        <v>1.693</v>
      </c>
      <c r="F373" s="87">
        <f>Sheet9!C370</f>
        <v>3934.83</v>
      </c>
      <c r="G373" s="88">
        <f>Sheet9!L369</f>
        <v>21.34</v>
      </c>
    </row>
    <row r="374">
      <c r="A374" s="15">
        <v>44327.0</v>
      </c>
      <c r="B374" s="86">
        <v>0.048</v>
      </c>
      <c r="C374" s="86">
        <v>1.2735</v>
      </c>
      <c r="D374" s="86">
        <v>0.8014</v>
      </c>
      <c r="E374" s="86">
        <v>1.622</v>
      </c>
      <c r="F374" s="87">
        <f>Sheet9!C371</f>
        <v>3916.38</v>
      </c>
      <c r="G374" s="88">
        <f>Sheet9!L370</f>
        <v>23.11</v>
      </c>
    </row>
    <row r="375">
      <c r="A375" s="15">
        <v>44326.0</v>
      </c>
      <c r="B375" s="86">
        <v>0.048</v>
      </c>
      <c r="C375" s="86">
        <v>1.257</v>
      </c>
      <c r="D375" s="86">
        <v>0.7853</v>
      </c>
      <c r="E375" s="86">
        <v>1.604</v>
      </c>
      <c r="F375" s="87">
        <f>Sheet9!C372</f>
        <v>3909.88</v>
      </c>
      <c r="G375" s="88">
        <f>Sheet9!L371</f>
        <v>23.45</v>
      </c>
    </row>
    <row r="376">
      <c r="A376" s="15">
        <v>44325.0</v>
      </c>
      <c r="B376" s="86">
        <v>0.0507</v>
      </c>
      <c r="C376" s="86">
        <v>1.2406</v>
      </c>
      <c r="D376" s="86">
        <v>0.7741</v>
      </c>
      <c r="E376" s="86">
        <v>1.584</v>
      </c>
      <c r="F376" s="87">
        <f>Sheet9!C373</f>
        <v>3911.23</v>
      </c>
      <c r="G376" s="88">
        <f>Sheet9!L372</f>
        <v>22.05</v>
      </c>
    </row>
    <row r="377">
      <c r="A377" s="15">
        <v>44323.0</v>
      </c>
      <c r="B377" s="86">
        <v>0.051</v>
      </c>
      <c r="C377" s="86">
        <v>1.2383</v>
      </c>
      <c r="D377" s="86">
        <v>0.7741</v>
      </c>
      <c r="E377" s="86">
        <v>1.579</v>
      </c>
      <c r="F377" s="87">
        <f>Sheet9!C374</f>
        <v>3915.59</v>
      </c>
      <c r="G377" s="88">
        <f>Sheet9!L373</f>
        <v>22.49</v>
      </c>
    </row>
    <row r="378">
      <c r="A378" s="15">
        <v>44322.0</v>
      </c>
      <c r="B378" s="86">
        <v>0.053</v>
      </c>
      <c r="C378" s="86">
        <v>1.25</v>
      </c>
      <c r="D378" s="86">
        <v>0.8029</v>
      </c>
      <c r="E378" s="86">
        <v>1.57</v>
      </c>
      <c r="F378" s="87">
        <f>Sheet9!C375</f>
        <v>3886.83</v>
      </c>
      <c r="G378" s="88">
        <f>Sheet9!L374</f>
        <v>21.5</v>
      </c>
    </row>
    <row r="379">
      <c r="A379" s="15">
        <v>44321.0</v>
      </c>
      <c r="B379" s="86">
        <v>0.056</v>
      </c>
      <c r="C379" s="86">
        <v>1.2477</v>
      </c>
      <c r="D379" s="86">
        <v>0.7948</v>
      </c>
      <c r="E379" s="86">
        <v>1.571</v>
      </c>
      <c r="F379" s="87">
        <f>Sheet9!C376</f>
        <v>3871.74</v>
      </c>
      <c r="G379" s="88">
        <f>Sheet9!L375</f>
        <v>21.46</v>
      </c>
    </row>
    <row r="380">
      <c r="A380" s="15">
        <v>44320.0</v>
      </c>
      <c r="B380" s="86">
        <v>0.056</v>
      </c>
      <c r="C380" s="86">
        <v>1.2711</v>
      </c>
      <c r="D380" s="86">
        <v>0.8189</v>
      </c>
      <c r="E380" s="86">
        <v>1.591</v>
      </c>
      <c r="F380" s="87">
        <f>Sheet9!C377</f>
        <v>3830.17</v>
      </c>
      <c r="G380" s="88">
        <f>Sheet9!L376</f>
        <v>19.97</v>
      </c>
    </row>
    <row r="381">
      <c r="A381" s="15">
        <v>44319.0</v>
      </c>
      <c r="B381" s="86">
        <v>0.056</v>
      </c>
      <c r="C381" s="86">
        <v>1.2805</v>
      </c>
      <c r="D381" s="86">
        <v>0.8253</v>
      </c>
      <c r="E381" s="86">
        <v>1.599</v>
      </c>
      <c r="F381" s="87">
        <f>Sheet9!C378</f>
        <v>3826.31</v>
      </c>
      <c r="G381" s="88">
        <f>Sheet9!L377</f>
        <v>21.25</v>
      </c>
    </row>
    <row r="382">
      <c r="A382" s="15">
        <v>44318.0</v>
      </c>
      <c r="B382" s="86">
        <v>0.0507</v>
      </c>
      <c r="C382" s="86">
        <v>1.311</v>
      </c>
      <c r="D382" s="86">
        <v>0.8493</v>
      </c>
      <c r="E382" s="86">
        <v>1.626</v>
      </c>
      <c r="F382" s="87">
        <f>Sheet9!C379</f>
        <v>3773.86</v>
      </c>
      <c r="G382" s="88">
        <f>Sheet9!L378</f>
        <v>21.99</v>
      </c>
    </row>
    <row r="383">
      <c r="A383" s="15">
        <v>44316.0</v>
      </c>
      <c r="B383" s="86">
        <v>0.053</v>
      </c>
      <c r="C383" s="86">
        <v>1.311</v>
      </c>
      <c r="D383" s="86">
        <v>0.8493</v>
      </c>
      <c r="E383" s="86">
        <v>1.626</v>
      </c>
      <c r="F383" s="87">
        <f>Sheet9!C380</f>
        <v>3714.24</v>
      </c>
      <c r="G383" s="88">
        <f>Sheet9!L379</f>
        <v>21.63</v>
      </c>
    </row>
    <row r="384">
      <c r="A384" s="15">
        <v>44315.0</v>
      </c>
      <c r="B384" s="86">
        <v>0.051</v>
      </c>
      <c r="C384" s="86">
        <v>1.3274</v>
      </c>
      <c r="D384" s="86">
        <v>0.8668</v>
      </c>
      <c r="E384" s="86">
        <v>1.641</v>
      </c>
      <c r="F384" s="87">
        <f>Sheet9!C381</f>
        <v>3787.38</v>
      </c>
      <c r="G384" s="88">
        <f>Sheet9!L380</f>
        <v>21.24</v>
      </c>
    </row>
    <row r="385">
      <c r="A385" s="15">
        <v>44314.0</v>
      </c>
      <c r="B385" s="86">
        <v>0.053</v>
      </c>
      <c r="C385" s="86">
        <v>1.3015</v>
      </c>
      <c r="D385" s="86">
        <v>0.8524</v>
      </c>
      <c r="E385" s="86">
        <v>1.611</v>
      </c>
      <c r="F385" s="87">
        <f>Sheet9!C382</f>
        <v>3750.77</v>
      </c>
      <c r="G385" s="88">
        <f>Sheet9!L381</f>
        <v>20.87</v>
      </c>
    </row>
    <row r="386">
      <c r="A386" s="15">
        <v>44313.0</v>
      </c>
      <c r="B386" s="86">
        <v>0.058</v>
      </c>
      <c r="C386" s="86">
        <v>1.3044</v>
      </c>
      <c r="D386" s="86">
        <v>0.8812</v>
      </c>
      <c r="E386" s="86">
        <v>1.625</v>
      </c>
      <c r="F386" s="87">
        <f>Sheet9!C383</f>
        <v>3849.62</v>
      </c>
      <c r="G386" s="88">
        <f>Sheet9!L382</f>
        <v>21.77</v>
      </c>
    </row>
    <row r="387">
      <c r="A387" s="15">
        <v>44312.0</v>
      </c>
      <c r="B387" s="86">
        <v>0.061</v>
      </c>
      <c r="C387" s="86">
        <v>1.2618</v>
      </c>
      <c r="D387" s="86">
        <v>0.8311</v>
      </c>
      <c r="E387" s="86">
        <v>1.568</v>
      </c>
      <c r="F387" s="87">
        <f>Sheet9!C384</f>
        <v>3855.36</v>
      </c>
      <c r="G387" s="88">
        <f>Sheet9!L383</f>
        <v>22.91</v>
      </c>
    </row>
    <row r="388">
      <c r="A388" s="15">
        <v>44311.0</v>
      </c>
      <c r="B388" s="86">
        <v>0.0609</v>
      </c>
      <c r="C388" s="86">
        <v>1.2523</v>
      </c>
      <c r="D388" s="86">
        <v>0.8213</v>
      </c>
      <c r="E388" s="86">
        <v>1.563</v>
      </c>
      <c r="F388" s="87">
        <f>Sheet9!C385</f>
        <v>3841.47</v>
      </c>
      <c r="G388" s="88">
        <f>Sheet9!L384</f>
        <v>25.56</v>
      </c>
    </row>
    <row r="389">
      <c r="A389" s="15">
        <v>44309.0</v>
      </c>
      <c r="B389" s="86">
        <v>0.061</v>
      </c>
      <c r="C389" s="86">
        <v>1.2488</v>
      </c>
      <c r="D389" s="86">
        <v>0.8164</v>
      </c>
      <c r="E389" s="86">
        <v>1.559</v>
      </c>
      <c r="F389" s="87">
        <f>Sheet9!C386</f>
        <v>3853.07</v>
      </c>
      <c r="G389" s="88">
        <f>Sheet9!L385</f>
        <v>30.24</v>
      </c>
    </row>
    <row r="390">
      <c r="A390" s="15">
        <v>44308.0</v>
      </c>
      <c r="B390" s="86">
        <v>0.063</v>
      </c>
      <c r="C390" s="86">
        <v>1.2264</v>
      </c>
      <c r="D390" s="86">
        <v>0.7936</v>
      </c>
      <c r="E390" s="86">
        <v>1.542</v>
      </c>
      <c r="F390" s="87">
        <f>Sheet9!C387</f>
        <v>3851.85</v>
      </c>
      <c r="G390" s="88">
        <f>Sheet9!L386</f>
        <v>33.09</v>
      </c>
    </row>
    <row r="391">
      <c r="A391" s="15">
        <v>44307.0</v>
      </c>
      <c r="B391" s="86">
        <v>0.063</v>
      </c>
      <c r="C391" s="86">
        <v>1.2358</v>
      </c>
      <c r="D391" s="86">
        <v>0.8001</v>
      </c>
      <c r="E391" s="86">
        <v>1.559</v>
      </c>
      <c r="F391" s="87">
        <f>Sheet9!C388</f>
        <v>3798.91</v>
      </c>
      <c r="G391" s="88">
        <f>Sheet9!L387</f>
        <v>30.21</v>
      </c>
    </row>
    <row r="392">
      <c r="A392" s="15">
        <v>44306.0</v>
      </c>
      <c r="B392" s="86">
        <v>0.058</v>
      </c>
      <c r="C392" s="86">
        <v>1.2382</v>
      </c>
      <c r="D392" s="86">
        <v>0.7984</v>
      </c>
      <c r="E392" s="86">
        <v>1.566</v>
      </c>
      <c r="F392" s="87">
        <f>Sheet9!C389</f>
        <v>3768.25</v>
      </c>
      <c r="G392" s="88">
        <f>Sheet9!L388</f>
        <v>37.21</v>
      </c>
    </row>
    <row r="393">
      <c r="A393" s="15">
        <v>44305.0</v>
      </c>
      <c r="B393" s="86">
        <v>0.061</v>
      </c>
      <c r="C393" s="86">
        <v>1.2794</v>
      </c>
      <c r="D393" s="86">
        <v>0.834</v>
      </c>
      <c r="E393" s="86">
        <v>1.61</v>
      </c>
      <c r="F393" s="87">
        <f>Sheet9!C390</f>
        <v>3795.54</v>
      </c>
      <c r="G393" s="88">
        <f>Sheet9!L389</f>
        <v>23.02</v>
      </c>
    </row>
    <row r="394">
      <c r="A394" s="15">
        <v>44304.0</v>
      </c>
      <c r="B394" s="86">
        <v>0.0659</v>
      </c>
      <c r="C394" s="86">
        <v>1.257</v>
      </c>
      <c r="D394" s="86">
        <v>0.8259</v>
      </c>
      <c r="E394" s="86">
        <v>1.578</v>
      </c>
      <c r="F394" s="87">
        <f>Sheet9!C391</f>
        <v>3809.84</v>
      </c>
      <c r="G394" s="88">
        <f>Sheet9!L390</f>
        <v>23.19</v>
      </c>
    </row>
    <row r="395">
      <c r="A395" s="15">
        <v>44302.0</v>
      </c>
      <c r="B395" s="86">
        <v>0.063</v>
      </c>
      <c r="C395" s="86">
        <v>1.27</v>
      </c>
      <c r="D395" s="86">
        <v>0.8372</v>
      </c>
      <c r="E395" s="86">
        <v>1.59</v>
      </c>
      <c r="F395" s="87">
        <f>Sheet9!C392</f>
        <v>3801.19</v>
      </c>
      <c r="G395" s="88">
        <f>Sheet9!L391</f>
        <v>21.91</v>
      </c>
    </row>
    <row r="396">
      <c r="A396" s="15">
        <v>44301.0</v>
      </c>
      <c r="B396" s="86">
        <v>0.063</v>
      </c>
      <c r="C396" s="86">
        <v>1.25</v>
      </c>
      <c r="D396" s="86">
        <v>0.8161</v>
      </c>
      <c r="E396" s="86">
        <v>1.574</v>
      </c>
      <c r="F396" s="87">
        <f>Sheet9!C393</f>
        <v>3799.61</v>
      </c>
      <c r="G396" s="88">
        <f>Sheet9!L392</f>
        <v>21.32</v>
      </c>
    </row>
    <row r="397">
      <c r="A397" s="15">
        <v>44300.0</v>
      </c>
      <c r="B397" s="86">
        <v>0.061</v>
      </c>
      <c r="C397" s="86">
        <v>1.3065</v>
      </c>
      <c r="D397" s="86">
        <v>0.8596</v>
      </c>
      <c r="E397" s="86">
        <v>1.634</v>
      </c>
      <c r="F397" s="87">
        <f>Sheet9!C394</f>
        <v>3824.68</v>
      </c>
      <c r="G397" s="88">
        <f>Sheet9!L393</f>
        <v>21.58</v>
      </c>
    </row>
    <row r="398">
      <c r="A398" s="15">
        <v>44299.0</v>
      </c>
      <c r="B398" s="86">
        <v>0.061</v>
      </c>
      <c r="C398" s="86">
        <v>1.2876</v>
      </c>
      <c r="D398" s="86">
        <v>0.8386</v>
      </c>
      <c r="E398" s="86">
        <v>1.62</v>
      </c>
      <c r="F398" s="87">
        <f>Sheet9!C395</f>
        <v>3803.79</v>
      </c>
      <c r="G398" s="88">
        <f>Sheet9!L394</f>
        <v>23.24</v>
      </c>
    </row>
    <row r="399">
      <c r="A399" s="15">
        <v>44298.0</v>
      </c>
      <c r="B399" s="86">
        <v>0.066</v>
      </c>
      <c r="C399" s="86">
        <v>1.3372</v>
      </c>
      <c r="D399" s="86">
        <v>0.8854</v>
      </c>
      <c r="E399" s="86">
        <v>1.669</v>
      </c>
      <c r="F399" s="87">
        <f>Sheet9!C396</f>
        <v>3748.14</v>
      </c>
      <c r="G399" s="88">
        <f>Sheet9!L395</f>
        <v>24.34</v>
      </c>
    </row>
    <row r="400">
      <c r="A400" s="15">
        <v>44297.0</v>
      </c>
      <c r="B400" s="86">
        <v>0.0609</v>
      </c>
      <c r="C400" s="86">
        <v>1.3383</v>
      </c>
      <c r="D400" s="86">
        <v>0.8789</v>
      </c>
      <c r="E400" s="86">
        <v>1.674</v>
      </c>
      <c r="F400" s="87">
        <f>Sheet9!C397</f>
        <v>3726.86</v>
      </c>
      <c r="G400" s="88">
        <f>Sheet9!L396</f>
        <v>23.25</v>
      </c>
    </row>
    <row r="401">
      <c r="A401" s="15">
        <v>44295.0</v>
      </c>
      <c r="B401" s="86">
        <v>0.058</v>
      </c>
      <c r="C401" s="86">
        <v>1.3253</v>
      </c>
      <c r="D401" s="86">
        <v>0.8659</v>
      </c>
      <c r="E401" s="86">
        <v>1.662</v>
      </c>
      <c r="F401" s="87">
        <f>Sheet9!C398</f>
        <v>3700.65</v>
      </c>
      <c r="G401" s="88">
        <f>Sheet9!L397</f>
        <v>22.21</v>
      </c>
    </row>
    <row r="402">
      <c r="A402" s="15">
        <v>44294.0</v>
      </c>
      <c r="B402" s="86">
        <v>0.056</v>
      </c>
      <c r="C402" s="86">
        <v>1.2911</v>
      </c>
      <c r="D402" s="86">
        <v>0.8384</v>
      </c>
      <c r="E402" s="86">
        <v>1.626</v>
      </c>
      <c r="F402" s="87">
        <f>Sheet9!C399</f>
        <v>3756.07</v>
      </c>
      <c r="G402" s="88">
        <f>Sheet9!L398</f>
        <v>23.33</v>
      </c>
    </row>
    <row r="403">
      <c r="A403" s="15">
        <v>44293.0</v>
      </c>
      <c r="B403" s="86">
        <v>0.058</v>
      </c>
      <c r="C403" s="86">
        <v>1.3394</v>
      </c>
      <c r="D403" s="86">
        <v>0.8738</v>
      </c>
      <c r="E403" s="86">
        <v>1.679</v>
      </c>
      <c r="F403" s="87">
        <f>Sheet9!C400</f>
        <v>3732.04</v>
      </c>
      <c r="G403" s="88">
        <f>Sheet9!L399</f>
        <v>24.08</v>
      </c>
    </row>
    <row r="404">
      <c r="A404" s="15">
        <v>44292.0</v>
      </c>
      <c r="B404" s="86">
        <v>0.056</v>
      </c>
      <c r="C404" s="86">
        <v>1.3323</v>
      </c>
      <c r="D404" s="86">
        <v>0.8704</v>
      </c>
      <c r="E404" s="86">
        <v>1.658</v>
      </c>
      <c r="F404" s="87">
        <f>Sheet9!C401</f>
        <v>3727.04</v>
      </c>
      <c r="G404" s="88">
        <f>Sheet9!L400</f>
        <v>21.56</v>
      </c>
    </row>
    <row r="405">
      <c r="A405" s="15">
        <v>44291.0</v>
      </c>
      <c r="B405" s="86">
        <v>0.061</v>
      </c>
      <c r="C405" s="86">
        <v>1.3901</v>
      </c>
      <c r="D405" s="86">
        <v>0.9301</v>
      </c>
      <c r="E405" s="86">
        <v>1.707</v>
      </c>
      <c r="F405" s="87">
        <f>Sheet9!C402</f>
        <v>3735.36</v>
      </c>
      <c r="G405" s="88">
        <f>Sheet9!L401</f>
        <v>22.37</v>
      </c>
    </row>
    <row r="406">
      <c r="A406" s="15">
        <v>44290.0</v>
      </c>
      <c r="B406" s="86">
        <v>0.0685</v>
      </c>
      <c r="C406" s="86">
        <v>1.4055</v>
      </c>
      <c r="D406" s="86">
        <v>0.9607</v>
      </c>
      <c r="E406" s="86">
        <v>1.705</v>
      </c>
      <c r="F406" s="87">
        <f>Sheet9!C403</f>
        <v>3703.06</v>
      </c>
      <c r="G406" s="88">
        <f>Sheet9!L402</f>
        <v>25.07</v>
      </c>
    </row>
    <row r="407">
      <c r="A407" s="15">
        <v>44288.0</v>
      </c>
      <c r="B407" s="86">
        <v>0.0685</v>
      </c>
      <c r="C407" s="86">
        <v>1.363</v>
      </c>
      <c r="D407" s="86">
        <v>0.906</v>
      </c>
      <c r="E407" s="86">
        <v>1.673</v>
      </c>
      <c r="F407" s="87">
        <f>Sheet9!C404</f>
        <v>3690.01</v>
      </c>
      <c r="G407" s="88">
        <f>Sheet9!L403</f>
        <v>25.34</v>
      </c>
    </row>
    <row r="408">
      <c r="A408" s="15">
        <v>44287.0</v>
      </c>
      <c r="B408" s="86">
        <v>0.063</v>
      </c>
      <c r="C408" s="86">
        <v>1.3629</v>
      </c>
      <c r="D408" s="86">
        <v>0.9058</v>
      </c>
      <c r="E408" s="86">
        <v>1.673</v>
      </c>
      <c r="F408" s="87">
        <f>Sheet9!C405</f>
        <v>3687.26</v>
      </c>
      <c r="G408" s="88">
        <f>Sheet9!L404</f>
        <v>26.97</v>
      </c>
    </row>
    <row r="409">
      <c r="A409" s="15">
        <v>44286.0</v>
      </c>
      <c r="B409" s="86">
        <v>0.063</v>
      </c>
      <c r="C409" s="86">
        <v>1.4195</v>
      </c>
      <c r="D409" s="86">
        <v>0.9377</v>
      </c>
      <c r="E409" s="86">
        <v>1.744</v>
      </c>
      <c r="F409" s="87">
        <f>Sheet9!C406</f>
        <v>3694.92</v>
      </c>
      <c r="G409" s="88">
        <f>Sheet9!L405</f>
        <v>22.75</v>
      </c>
    </row>
    <row r="410">
      <c r="A410" s="15">
        <v>44285.0</v>
      </c>
      <c r="B410" s="86">
        <v>0.061</v>
      </c>
      <c r="C410" s="86">
        <v>1.3768</v>
      </c>
      <c r="D410" s="86">
        <v>0.8989</v>
      </c>
      <c r="E410" s="86">
        <v>1.71</v>
      </c>
      <c r="F410" s="87">
        <f>Sheet9!C407</f>
        <v>3709.41</v>
      </c>
      <c r="G410" s="88">
        <f>Sheet9!L406</f>
        <v>22.77</v>
      </c>
    </row>
    <row r="411">
      <c r="A411" s="15">
        <v>44284.0</v>
      </c>
      <c r="B411" s="86">
        <v>0.061</v>
      </c>
      <c r="C411" s="86">
        <v>1.3721</v>
      </c>
      <c r="D411" s="86">
        <v>0.8925</v>
      </c>
      <c r="E411" s="86">
        <v>1.717</v>
      </c>
      <c r="F411" s="87">
        <f>Sheet9!C408</f>
        <v>3722.48</v>
      </c>
      <c r="G411" s="88">
        <f>Sheet9!L407</f>
        <v>23.08</v>
      </c>
    </row>
    <row r="412">
      <c r="A412" s="15">
        <v>44283.0</v>
      </c>
      <c r="B412" s="86">
        <v>0.0659</v>
      </c>
      <c r="C412" s="86">
        <v>1.3321</v>
      </c>
      <c r="D412" s="86">
        <v>0.8604</v>
      </c>
      <c r="E412" s="86">
        <v>1.672</v>
      </c>
      <c r="F412" s="87">
        <f>Sheet9!C409</f>
        <v>3701.17</v>
      </c>
      <c r="G412" s="88">
        <f>Sheet9!L408</f>
        <v>21.7</v>
      </c>
    </row>
    <row r="413">
      <c r="A413" s="15">
        <v>44281.0</v>
      </c>
      <c r="B413" s="86">
        <v>0.066</v>
      </c>
      <c r="C413" s="86">
        <v>1.3344</v>
      </c>
      <c r="D413" s="86">
        <v>0.8636</v>
      </c>
      <c r="E413" s="86">
        <v>1.674</v>
      </c>
      <c r="F413" s="87">
        <f>Sheet9!C410</f>
        <v>3694.62</v>
      </c>
      <c r="G413" s="88">
        <f>Sheet9!L409</f>
        <v>21.53</v>
      </c>
    </row>
    <row r="414">
      <c r="A414" s="15">
        <v>44280.0</v>
      </c>
      <c r="B414" s="86">
        <v>0.066</v>
      </c>
      <c r="C414" s="86">
        <v>1.281</v>
      </c>
      <c r="D414" s="86">
        <v>0.8347</v>
      </c>
      <c r="E414" s="86">
        <v>1.633</v>
      </c>
      <c r="F414" s="87">
        <f>Sheet9!C411</f>
        <v>3647.49</v>
      </c>
      <c r="G414" s="88">
        <f>Sheet9!L410</f>
        <v>21.53</v>
      </c>
    </row>
    <row r="415">
      <c r="A415" s="15">
        <v>44279.0</v>
      </c>
      <c r="B415" s="86">
        <v>0.071</v>
      </c>
      <c r="C415" s="86">
        <v>1.269</v>
      </c>
      <c r="D415" s="86">
        <v>0.8141</v>
      </c>
      <c r="E415" s="86">
        <v>1.614</v>
      </c>
      <c r="F415" s="87">
        <f>Sheet9!C412</f>
        <v>3663.46</v>
      </c>
      <c r="G415" s="88">
        <f>Sheet9!L411</f>
        <v>23.31</v>
      </c>
    </row>
    <row r="416">
      <c r="A416" s="15">
        <v>44278.0</v>
      </c>
      <c r="B416" s="86">
        <v>0.063</v>
      </c>
      <c r="C416" s="86">
        <v>1.2737</v>
      </c>
      <c r="D416" s="86">
        <v>0.8156</v>
      </c>
      <c r="E416" s="86">
        <v>1.622</v>
      </c>
      <c r="F416" s="87">
        <f>Sheet9!C413</f>
        <v>3668.1</v>
      </c>
      <c r="G416" s="88">
        <f>Sheet9!L412</f>
        <v>24.23</v>
      </c>
    </row>
    <row r="417">
      <c r="A417" s="15">
        <v>44277.0</v>
      </c>
      <c r="B417" s="86">
        <v>0.066</v>
      </c>
      <c r="C417" s="86">
        <v>1.3415</v>
      </c>
      <c r="D417" s="86">
        <v>0.8628</v>
      </c>
      <c r="E417" s="86">
        <v>1.695</v>
      </c>
      <c r="F417" s="87">
        <f>Sheet9!C414</f>
        <v>3672.82</v>
      </c>
      <c r="G417" s="88">
        <f>Sheet9!L413</f>
        <v>25.16</v>
      </c>
    </row>
    <row r="418">
      <c r="A418" s="15">
        <v>44276.0</v>
      </c>
      <c r="B418" s="86">
        <v>0.0634</v>
      </c>
      <c r="C418" s="86">
        <v>1.3521</v>
      </c>
      <c r="D418" s="86">
        <v>0.8708</v>
      </c>
      <c r="E418" s="86">
        <v>1.707</v>
      </c>
      <c r="F418" s="87">
        <f>Sheet9!C415</f>
        <v>3702.25</v>
      </c>
      <c r="G418" s="88">
        <f>Sheet9!L414</f>
        <v>21.57</v>
      </c>
    </row>
    <row r="419">
      <c r="A419" s="15">
        <v>44274.0</v>
      </c>
      <c r="B419" s="86">
        <v>0.061</v>
      </c>
      <c r="C419" s="86">
        <v>1.3736</v>
      </c>
      <c r="D419" s="86">
        <v>0.8871</v>
      </c>
      <c r="E419" s="86">
        <v>1.73</v>
      </c>
      <c r="F419" s="87">
        <f>Sheet9!C416</f>
        <v>3691.96</v>
      </c>
      <c r="G419" s="88">
        <f>Sheet9!L415</f>
        <v>21.93</v>
      </c>
    </row>
    <row r="420">
      <c r="A420" s="15">
        <v>44273.0</v>
      </c>
      <c r="B420" s="86">
        <v>0.071</v>
      </c>
      <c r="C420" s="86">
        <v>1.3471</v>
      </c>
      <c r="D420" s="86">
        <v>0.8604</v>
      </c>
      <c r="E420" s="86">
        <v>1.706</v>
      </c>
      <c r="F420" s="87">
        <f>Sheet9!C417</f>
        <v>3699.12</v>
      </c>
      <c r="G420" s="88">
        <f>Sheet9!L416</f>
        <v>22.5</v>
      </c>
    </row>
    <row r="421">
      <c r="A421" s="15">
        <v>44272.0</v>
      </c>
      <c r="B421" s="86">
        <v>0.068</v>
      </c>
      <c r="C421" s="86">
        <v>1.2805</v>
      </c>
      <c r="D421" s="86">
        <v>0.8015</v>
      </c>
      <c r="E421" s="86">
        <v>1.646</v>
      </c>
      <c r="F421" s="87">
        <f>Sheet9!C418</f>
        <v>3666.72</v>
      </c>
      <c r="G421" s="88">
        <f>Sheet9!L417</f>
        <v>22.89</v>
      </c>
    </row>
    <row r="422">
      <c r="A422" s="15">
        <v>44271.0</v>
      </c>
      <c r="B422" s="86">
        <v>0.074</v>
      </c>
      <c r="C422" s="86">
        <v>1.2804</v>
      </c>
      <c r="D422" s="86">
        <v>0.829</v>
      </c>
      <c r="E422" s="86">
        <v>1.621</v>
      </c>
      <c r="F422" s="87">
        <f>Sheet9!C419</f>
        <v>3669.01</v>
      </c>
      <c r="G422" s="88">
        <f>Sheet9!L418</f>
        <v>24.72</v>
      </c>
    </row>
    <row r="423">
      <c r="A423" s="15">
        <v>44270.0</v>
      </c>
      <c r="B423" s="86">
        <v>0.076</v>
      </c>
      <c r="C423" s="86">
        <v>1.2733</v>
      </c>
      <c r="D423" s="86">
        <v>0.8288</v>
      </c>
      <c r="E423" s="86">
        <v>1.607</v>
      </c>
      <c r="F423" s="87">
        <f>Sheet9!C420</f>
        <v>3662.45</v>
      </c>
      <c r="G423" s="88">
        <f>Sheet9!L419</f>
        <v>23.31</v>
      </c>
    </row>
    <row r="424">
      <c r="A424" s="15">
        <v>44269.0</v>
      </c>
      <c r="B424" s="86">
        <v>0.0761</v>
      </c>
      <c r="C424" s="86">
        <v>1.2945</v>
      </c>
      <c r="D424" s="86">
        <v>0.8482</v>
      </c>
      <c r="E424" s="86">
        <v>1.637</v>
      </c>
      <c r="F424" s="87">
        <f>Sheet9!C421</f>
        <v>3621.63</v>
      </c>
      <c r="G424" s="88">
        <f>Sheet9!L420</f>
        <v>22.52</v>
      </c>
    </row>
    <row r="425">
      <c r="A425" s="15">
        <v>44267.0</v>
      </c>
      <c r="B425" s="86">
        <v>0.076</v>
      </c>
      <c r="C425" s="86">
        <v>1.2851</v>
      </c>
      <c r="D425" s="86">
        <v>0.8417</v>
      </c>
      <c r="E425" s="86">
        <v>1.625</v>
      </c>
      <c r="F425" s="87">
        <f>Sheet9!C422</f>
        <v>3638.35</v>
      </c>
      <c r="G425" s="88">
        <f>Sheet9!L421</f>
        <v>22.27</v>
      </c>
    </row>
    <row r="426">
      <c r="A426" s="15">
        <v>44266.0</v>
      </c>
      <c r="B426" s="86">
        <v>0.081</v>
      </c>
      <c r="C426" s="86">
        <v>1.2047</v>
      </c>
      <c r="D426" s="86">
        <v>0.786</v>
      </c>
      <c r="E426" s="86">
        <v>1.535</v>
      </c>
      <c r="F426" s="87">
        <f>Sheet9!C423</f>
        <v>3629.65</v>
      </c>
      <c r="G426" s="88">
        <f>Sheet9!L422</f>
        <v>20.68</v>
      </c>
    </row>
    <row r="427">
      <c r="A427" s="15">
        <v>44265.0</v>
      </c>
      <c r="B427" s="86">
        <v>0.086</v>
      </c>
      <c r="C427" s="86">
        <v>1.2023</v>
      </c>
      <c r="D427" s="86">
        <v>0.7891</v>
      </c>
      <c r="E427" s="86">
        <v>1.521</v>
      </c>
      <c r="F427" s="87">
        <f>Sheet9!C424</f>
        <v>3635.41</v>
      </c>
      <c r="G427" s="88">
        <f>Sheet9!L423</f>
        <v>21.3</v>
      </c>
    </row>
    <row r="428">
      <c r="A428" s="15">
        <v>44264.0</v>
      </c>
      <c r="B428" s="86">
        <v>0.089</v>
      </c>
      <c r="C428" s="86">
        <v>1.2188</v>
      </c>
      <c r="D428" s="86">
        <v>0.8083</v>
      </c>
      <c r="E428" s="86">
        <v>1.528</v>
      </c>
      <c r="F428" s="87">
        <f>Sheet9!C425</f>
        <v>3577.59</v>
      </c>
      <c r="G428" s="88">
        <f>Sheet9!L424</f>
        <v>20.79</v>
      </c>
    </row>
    <row r="429">
      <c r="A429" s="15">
        <v>44263.0</v>
      </c>
      <c r="B429" s="86">
        <v>0.084</v>
      </c>
      <c r="C429" s="86">
        <v>1.2894</v>
      </c>
      <c r="D429" s="86">
        <v>0.86</v>
      </c>
      <c r="E429" s="86">
        <v>1.603</v>
      </c>
      <c r="F429" s="87">
        <f>Sheet9!C426</f>
        <v>3557.54</v>
      </c>
      <c r="G429" s="88">
        <f>Sheet9!L425</f>
        <v>21.28</v>
      </c>
    </row>
    <row r="430">
      <c r="A430" s="15">
        <v>44262.0</v>
      </c>
      <c r="B430" s="86">
        <v>0.0812</v>
      </c>
      <c r="C430" s="86">
        <v>1.2646</v>
      </c>
      <c r="D430" s="86">
        <v>0.8226</v>
      </c>
      <c r="E430" s="86">
        <v>1.599</v>
      </c>
      <c r="F430" s="87">
        <f>Sheet9!C427</f>
        <v>3581.87</v>
      </c>
      <c r="G430" s="88">
        <f>Sheet9!L426</f>
        <v>21.17</v>
      </c>
    </row>
    <row r="431">
      <c r="A431" s="15">
        <v>44260.0</v>
      </c>
      <c r="B431" s="86">
        <v>0.081</v>
      </c>
      <c r="C431" s="86">
        <v>1.2422</v>
      </c>
      <c r="D431" s="86">
        <v>0.8032</v>
      </c>
      <c r="E431" s="86">
        <v>1.577</v>
      </c>
      <c r="F431" s="87">
        <f>Sheet9!C428</f>
        <v>3567.79</v>
      </c>
      <c r="G431" s="88">
        <f>Sheet9!L427</f>
        <v>20.77</v>
      </c>
    </row>
    <row r="432">
      <c r="A432" s="15">
        <v>44259.0</v>
      </c>
      <c r="B432" s="86">
        <v>0.079</v>
      </c>
      <c r="C432" s="86">
        <v>1.2186</v>
      </c>
      <c r="D432" s="86">
        <v>0.7817</v>
      </c>
      <c r="E432" s="86">
        <v>1.557</v>
      </c>
      <c r="F432" s="87">
        <f>Sheet9!C429</f>
        <v>3609.53</v>
      </c>
      <c r="G432" s="88">
        <f>Sheet9!L428</f>
        <v>20.57</v>
      </c>
    </row>
    <row r="433">
      <c r="A433" s="15">
        <v>44258.0</v>
      </c>
      <c r="B433" s="86">
        <v>0.079</v>
      </c>
      <c r="C433" s="86">
        <v>1.153</v>
      </c>
      <c r="D433" s="86">
        <v>0.7316</v>
      </c>
      <c r="E433" s="86">
        <v>1.484</v>
      </c>
      <c r="F433" s="87">
        <f>Sheet9!C430</f>
        <v>3626.91</v>
      </c>
      <c r="G433" s="88">
        <f>Sheet9!L429</f>
        <v>20.84</v>
      </c>
    </row>
    <row r="434">
      <c r="A434" s="15">
        <v>44257.0</v>
      </c>
      <c r="B434" s="86">
        <v>0.076</v>
      </c>
      <c r="C434" s="86">
        <v>1.0634</v>
      </c>
      <c r="D434" s="86">
        <v>0.6626</v>
      </c>
      <c r="E434" s="86">
        <v>1.398</v>
      </c>
      <c r="F434" s="87">
        <f>Sheet9!C431</f>
        <v>3585.15</v>
      </c>
      <c r="G434" s="88">
        <f>Sheet9!L430</f>
        <v>21.25</v>
      </c>
    </row>
    <row r="435">
      <c r="A435" s="15">
        <v>44256.0</v>
      </c>
      <c r="B435" s="86">
        <v>0.076</v>
      </c>
      <c r="C435" s="86">
        <v>1.1017</v>
      </c>
      <c r="D435" s="86">
        <v>0.6977</v>
      </c>
      <c r="E435" s="86">
        <v>1.426</v>
      </c>
      <c r="F435" s="87">
        <f>Sheet9!C432</f>
        <v>3537.01</v>
      </c>
      <c r="G435" s="88">
        <f>Sheet9!L431</f>
        <v>21.25</v>
      </c>
    </row>
    <row r="436">
      <c r="A436" s="15">
        <v>44255.0</v>
      </c>
      <c r="B436" s="86">
        <v>0.0812</v>
      </c>
      <c r="C436" s="86">
        <v>1.0971</v>
      </c>
      <c r="D436" s="86">
        <v>0.704</v>
      </c>
      <c r="E436" s="86">
        <v>1.395</v>
      </c>
      <c r="F436" s="87">
        <f>Sheet9!C433</f>
        <v>3572.66</v>
      </c>
      <c r="G436" s="88">
        <f>Sheet9!L432</f>
        <v>21.64</v>
      </c>
    </row>
    <row r="437">
      <c r="A437" s="15">
        <v>44253.0</v>
      </c>
      <c r="B437" s="86">
        <v>0.079</v>
      </c>
      <c r="C437" s="86">
        <v>1.1203</v>
      </c>
      <c r="D437" s="86">
        <v>0.7297</v>
      </c>
      <c r="E437" s="86">
        <v>1.407</v>
      </c>
      <c r="F437" s="87">
        <f>Sheet9!C434</f>
        <v>3545.53</v>
      </c>
      <c r="G437" s="88">
        <f>Sheet9!L433</f>
        <v>22.66</v>
      </c>
    </row>
    <row r="438">
      <c r="A438" s="15">
        <v>44252.0</v>
      </c>
      <c r="B438" s="86">
        <v>0.089</v>
      </c>
      <c r="C438" s="86">
        <v>1.2026</v>
      </c>
      <c r="D438" s="86">
        <v>0.8198</v>
      </c>
      <c r="E438" s="86">
        <v>1.53</v>
      </c>
      <c r="F438" s="87">
        <f>Sheet9!C435</f>
        <v>3550.5</v>
      </c>
      <c r="G438" s="88">
        <f>Sheet9!L434</f>
        <v>23.7</v>
      </c>
    </row>
    <row r="439">
      <c r="A439" s="15">
        <v>44251.0</v>
      </c>
      <c r="B439" s="86">
        <v>0.076</v>
      </c>
      <c r="C439" s="86">
        <v>1.0026</v>
      </c>
      <c r="D439" s="86">
        <v>0.6021</v>
      </c>
      <c r="E439" s="86">
        <v>1.372</v>
      </c>
      <c r="F439" s="87">
        <f>Sheet9!C436</f>
        <v>3509.44</v>
      </c>
      <c r="G439" s="88">
        <f>Sheet9!L435</f>
        <v>23.11</v>
      </c>
    </row>
    <row r="440">
      <c r="A440" s="15">
        <v>44250.0</v>
      </c>
      <c r="B440" s="86">
        <v>0.074</v>
      </c>
      <c r="C440" s="86">
        <v>0.9707</v>
      </c>
      <c r="D440" s="86">
        <v>0.5696</v>
      </c>
      <c r="E440" s="86">
        <v>1.343</v>
      </c>
      <c r="F440" s="87">
        <f>Sheet9!C437</f>
        <v>3510.45</v>
      </c>
      <c r="G440" s="88">
        <f>Sheet9!L436</f>
        <v>23.84</v>
      </c>
    </row>
    <row r="441">
      <c r="A441" s="15">
        <v>44249.0</v>
      </c>
      <c r="B441" s="86">
        <v>0.056</v>
      </c>
      <c r="C441" s="86">
        <v>0.9977</v>
      </c>
      <c r="D441" s="86">
        <v>0.6002</v>
      </c>
      <c r="E441" s="86">
        <v>1.369</v>
      </c>
      <c r="F441" s="87">
        <f>Sheet9!C438</f>
        <v>3443.44</v>
      </c>
      <c r="G441" s="88">
        <f>Sheet9!L437</f>
        <v>22.71</v>
      </c>
    </row>
    <row r="442">
      <c r="A442" s="15">
        <v>44248.0</v>
      </c>
      <c r="B442" s="86">
        <v>0.0558</v>
      </c>
      <c r="C442" s="86">
        <v>0.9953</v>
      </c>
      <c r="D442" s="86">
        <v>0.5968</v>
      </c>
      <c r="E442" s="86">
        <v>1.362</v>
      </c>
      <c r="F442" s="87">
        <f>Sheet9!C439</f>
        <v>3369.16</v>
      </c>
      <c r="G442" s="88">
        <f>Sheet9!L438</f>
        <v>22.45</v>
      </c>
    </row>
    <row r="443">
      <c r="A443" s="15">
        <v>44246.0</v>
      </c>
      <c r="B443" s="86">
        <v>0.056</v>
      </c>
      <c r="C443" s="86">
        <v>0.9717</v>
      </c>
      <c r="D443" s="86">
        <v>0.5774</v>
      </c>
      <c r="E443" s="86">
        <v>1.34</v>
      </c>
      <c r="F443" s="87">
        <f>Sheet9!C440</f>
        <v>3310.24</v>
      </c>
      <c r="G443" s="88">
        <f>Sheet9!L439</f>
        <v>23.1</v>
      </c>
    </row>
    <row r="444">
      <c r="A444" s="15">
        <v>44245.0</v>
      </c>
      <c r="B444" s="86">
        <v>0.056</v>
      </c>
      <c r="C444" s="86">
        <v>0.9374</v>
      </c>
      <c r="D444" s="86">
        <v>0.5545</v>
      </c>
      <c r="E444" s="86">
        <v>1.297</v>
      </c>
      <c r="F444" s="87">
        <f>Sheet9!C441</f>
        <v>3269.96</v>
      </c>
      <c r="G444" s="88">
        <f>Sheet9!L440</f>
        <v>25.35</v>
      </c>
    </row>
    <row r="445">
      <c r="A445" s="15">
        <v>44244.0</v>
      </c>
      <c r="B445" s="86">
        <v>0.068</v>
      </c>
      <c r="C445" s="86">
        <v>0.9268</v>
      </c>
      <c r="D445" s="86">
        <v>0.5544</v>
      </c>
      <c r="E445" s="86">
        <v>1.282</v>
      </c>
      <c r="F445" s="87">
        <f>Sheet9!C442</f>
        <v>3310.11</v>
      </c>
      <c r="G445" s="88">
        <f>Sheet9!L441</f>
        <v>23.45</v>
      </c>
    </row>
    <row r="446">
      <c r="A446" s="15">
        <v>44243.0</v>
      </c>
      <c r="B446" s="86">
        <v>0.068</v>
      </c>
      <c r="C446" s="86">
        <v>0.9455</v>
      </c>
      <c r="D446" s="86">
        <v>0.572</v>
      </c>
      <c r="E446" s="86">
        <v>1.311</v>
      </c>
      <c r="F446" s="87">
        <f>Sheet9!C443</f>
        <v>3271.03</v>
      </c>
      <c r="G446" s="88">
        <f>Sheet9!L442</f>
        <v>24.8</v>
      </c>
    </row>
    <row r="447">
      <c r="A447" s="15">
        <v>44242.0</v>
      </c>
      <c r="B447" s="86">
        <v>0.0685</v>
      </c>
      <c r="C447" s="86">
        <v>0.8846</v>
      </c>
      <c r="D447" s="86">
        <v>0.5221</v>
      </c>
      <c r="E447" s="86">
        <v>1.25</v>
      </c>
      <c r="F447" s="87">
        <f>Sheet9!C444</f>
        <v>3390.68</v>
      </c>
      <c r="G447" s="88">
        <f>Sheet9!L443</f>
        <v>25.75</v>
      </c>
    </row>
    <row r="448">
      <c r="A448" s="15">
        <v>44239.0</v>
      </c>
      <c r="B448" s="86">
        <v>0.066</v>
      </c>
      <c r="C448" s="86">
        <v>0.8473</v>
      </c>
      <c r="D448" s="86">
        <v>0.4932</v>
      </c>
      <c r="E448" s="86">
        <v>1.21</v>
      </c>
      <c r="F448" s="87">
        <f>Sheet9!C445</f>
        <v>3400.97</v>
      </c>
      <c r="G448" s="88">
        <f>Sheet9!L444</f>
        <v>24.86</v>
      </c>
    </row>
    <row r="449">
      <c r="A449" s="15">
        <v>44238.0</v>
      </c>
      <c r="B449" s="86">
        <v>0.071</v>
      </c>
      <c r="C449" s="86">
        <v>0.8101</v>
      </c>
      <c r="D449" s="86">
        <v>0.4642</v>
      </c>
      <c r="E449" s="86">
        <v>1.165</v>
      </c>
      <c r="F449" s="87">
        <f>Sheet9!C446</f>
        <v>3465.39</v>
      </c>
      <c r="G449" s="88">
        <f>Sheet9!L445</f>
        <v>27.58</v>
      </c>
    </row>
    <row r="450">
      <c r="A450" s="15">
        <v>44237.0</v>
      </c>
      <c r="B450" s="86">
        <v>0.071</v>
      </c>
      <c r="C450" s="86">
        <v>0.7939</v>
      </c>
      <c r="D450" s="86">
        <v>0.4514</v>
      </c>
      <c r="E450" s="86">
        <v>1.124</v>
      </c>
      <c r="F450" s="87">
        <f>Sheet9!C447</f>
        <v>3453.49</v>
      </c>
      <c r="G450" s="88">
        <f>Sheet9!L446</f>
        <v>29.57</v>
      </c>
    </row>
    <row r="451">
      <c r="A451" s="15">
        <v>44236.0</v>
      </c>
      <c r="B451" s="86">
        <v>0.074</v>
      </c>
      <c r="C451" s="86">
        <v>0.8239</v>
      </c>
      <c r="D451" s="86">
        <v>0.4753</v>
      </c>
      <c r="E451" s="86">
        <v>1.16</v>
      </c>
      <c r="F451" s="87">
        <f>Sheet9!C448</f>
        <v>3435.56</v>
      </c>
      <c r="G451" s="88">
        <f>Sheet9!L447</f>
        <v>35.55</v>
      </c>
    </row>
    <row r="452">
      <c r="A452" s="15">
        <v>44235.0</v>
      </c>
      <c r="B452" s="86">
        <v>0.066</v>
      </c>
      <c r="C452" s="86">
        <v>0.8366</v>
      </c>
      <c r="D452" s="86">
        <v>0.4816</v>
      </c>
      <c r="E452" s="86">
        <v>1.176</v>
      </c>
      <c r="F452" s="87">
        <f>Sheet9!C449</f>
        <v>3443.12</v>
      </c>
      <c r="G452" s="88">
        <f>Sheet9!L448</f>
        <v>37.13</v>
      </c>
    </row>
    <row r="453">
      <c r="A453" s="15">
        <v>44234.0</v>
      </c>
      <c r="B453" s="86">
        <v>0.071</v>
      </c>
      <c r="C453" s="86">
        <v>0.8285</v>
      </c>
      <c r="D453" s="86">
        <v>0.4688</v>
      </c>
      <c r="E453" s="86">
        <v>1.174</v>
      </c>
      <c r="F453" s="87">
        <f>Sheet9!C450</f>
        <v>3426.92</v>
      </c>
      <c r="G453" s="88">
        <f>Sheet9!L449</f>
        <v>38.02</v>
      </c>
    </row>
    <row r="454">
      <c r="A454" s="15">
        <v>44232.0</v>
      </c>
      <c r="B454" s="86">
        <v>0.063</v>
      </c>
      <c r="C454" s="86">
        <v>0.8239</v>
      </c>
      <c r="D454" s="86">
        <v>0.4656</v>
      </c>
      <c r="E454" s="86">
        <v>1.169</v>
      </c>
      <c r="F454" s="87">
        <f>Sheet9!C451</f>
        <v>3483.81</v>
      </c>
      <c r="G454" s="88">
        <f>Sheet9!L450</f>
        <v>37.59</v>
      </c>
    </row>
    <row r="455">
      <c r="A455" s="15">
        <v>44231.0</v>
      </c>
      <c r="B455" s="86">
        <v>0.071</v>
      </c>
      <c r="C455" s="86">
        <v>0.803</v>
      </c>
      <c r="D455" s="86">
        <v>0.4575</v>
      </c>
      <c r="E455" s="86">
        <v>1.136</v>
      </c>
      <c r="F455" s="87">
        <f>Sheet9!C452</f>
        <v>3483.34</v>
      </c>
      <c r="G455" s="88">
        <f>Sheet9!L451</f>
        <v>40.28</v>
      </c>
    </row>
    <row r="456">
      <c r="A456" s="15">
        <v>44230.0</v>
      </c>
      <c r="B456" s="86">
        <v>0.076</v>
      </c>
      <c r="C456" s="86">
        <v>0.8145</v>
      </c>
      <c r="D456" s="86">
        <v>0.4638</v>
      </c>
      <c r="E456" s="86">
        <v>1.139</v>
      </c>
      <c r="F456" s="87">
        <f>Sheet9!C453</f>
        <v>3488.67</v>
      </c>
      <c r="G456" s="88">
        <f>Sheet9!L452</f>
        <v>33.35</v>
      </c>
    </row>
    <row r="457">
      <c r="A457" s="15">
        <v>44229.0</v>
      </c>
      <c r="B457" s="86">
        <v>0.081</v>
      </c>
      <c r="C457" s="86">
        <v>0.7799</v>
      </c>
      <c r="D457" s="86">
        <v>0.4384</v>
      </c>
      <c r="E457" s="86">
        <v>1.095</v>
      </c>
      <c r="F457" s="87">
        <f>Sheet9!C454</f>
        <v>3511.93</v>
      </c>
      <c r="G457" s="88">
        <f>Sheet9!L453</f>
        <v>32.46</v>
      </c>
    </row>
    <row r="458">
      <c r="A458" s="15">
        <v>44228.0</v>
      </c>
      <c r="B458" s="86">
        <v>0.079</v>
      </c>
      <c r="C458" s="86">
        <v>0.7638</v>
      </c>
      <c r="D458" s="86">
        <v>0.4241</v>
      </c>
      <c r="E458" s="86">
        <v>1.079</v>
      </c>
      <c r="F458" s="87">
        <f>Sheet9!C455</f>
        <v>3534.22</v>
      </c>
      <c r="G458" s="88">
        <f>Sheet9!L454</f>
        <v>27.55</v>
      </c>
    </row>
    <row r="459">
      <c r="A459" s="15">
        <v>44227.0</v>
      </c>
      <c r="B459" s="86">
        <v>0.0913</v>
      </c>
      <c r="C459" s="86">
        <v>0.7592</v>
      </c>
      <c r="D459" s="86">
        <v>0.424</v>
      </c>
      <c r="E459" s="86">
        <v>1.071</v>
      </c>
      <c r="F459" s="87">
        <f>Sheet9!C456</f>
        <v>3477.13</v>
      </c>
      <c r="G459" s="88">
        <f>Sheet9!L455</f>
        <v>28.11</v>
      </c>
    </row>
    <row r="460">
      <c r="A460" s="15">
        <v>44225.0</v>
      </c>
      <c r="B460" s="86">
        <v>0.084</v>
      </c>
      <c r="C460" s="86">
        <v>0.7615</v>
      </c>
      <c r="D460" s="86">
        <v>0.4256</v>
      </c>
      <c r="E460" s="86">
        <v>1.071</v>
      </c>
      <c r="F460" s="87">
        <f>Sheet9!C457</f>
        <v>3446.83</v>
      </c>
      <c r="G460" s="88">
        <f>Sheet9!L456</f>
        <v>28.65</v>
      </c>
    </row>
    <row r="461">
      <c r="A461" s="15">
        <v>44224.0</v>
      </c>
      <c r="B461" s="86">
        <v>0.086</v>
      </c>
      <c r="C461" s="86">
        <v>0.7398</v>
      </c>
      <c r="D461" s="86">
        <v>0.4319</v>
      </c>
      <c r="E461" s="86">
        <v>1.052</v>
      </c>
      <c r="F461" s="87">
        <f>Sheet9!C458</f>
        <v>3419.45</v>
      </c>
      <c r="G461" s="88">
        <f>Sheet9!L457</f>
        <v>29.35</v>
      </c>
    </row>
    <row r="462">
      <c r="A462" s="15">
        <v>44223.0</v>
      </c>
      <c r="B462" s="86">
        <v>0.091</v>
      </c>
      <c r="C462" s="86">
        <v>0.7061</v>
      </c>
      <c r="D462" s="86">
        <v>0.4098</v>
      </c>
      <c r="E462" s="86">
        <v>1.013</v>
      </c>
      <c r="F462" s="87">
        <f>Sheet9!C459</f>
        <v>3360.95</v>
      </c>
      <c r="G462" s="88">
        <f>Sheet9!L458</f>
        <v>29.18</v>
      </c>
    </row>
    <row r="463">
      <c r="A463" s="15">
        <v>44222.0</v>
      </c>
      <c r="B463" s="86">
        <v>0.091</v>
      </c>
      <c r="C463" s="86">
        <v>0.7223</v>
      </c>
      <c r="D463" s="86">
        <v>0.4087</v>
      </c>
      <c r="E463" s="86">
        <v>1.033</v>
      </c>
      <c r="F463" s="87">
        <f>Sheet9!C460</f>
        <v>3408.63</v>
      </c>
      <c r="G463" s="88">
        <f>Sheet9!L459</f>
        <v>27.41</v>
      </c>
    </row>
    <row r="464">
      <c r="A464" s="15">
        <v>44221.0</v>
      </c>
      <c r="B464" s="86">
        <v>0.091</v>
      </c>
      <c r="C464" s="86">
        <v>0.7199</v>
      </c>
      <c r="D464" s="86">
        <v>0.4054</v>
      </c>
      <c r="E464" s="86">
        <v>1.033</v>
      </c>
      <c r="F464" s="87">
        <f>Sheet9!C461</f>
        <v>3348.44</v>
      </c>
      <c r="G464" s="88">
        <f>Sheet9!L460</f>
        <v>26.97</v>
      </c>
    </row>
    <row r="465">
      <c r="A465" s="15">
        <v>44220.0</v>
      </c>
      <c r="B465" s="86">
        <v>0.104</v>
      </c>
      <c r="C465" s="86">
        <v>0.7711</v>
      </c>
      <c r="D465" s="86">
        <v>0.4375</v>
      </c>
      <c r="E465" s="86">
        <v>1.096</v>
      </c>
      <c r="F465" s="87">
        <f>Sheet9!C462</f>
        <v>3380.8</v>
      </c>
      <c r="G465" s="88">
        <f>Sheet9!L461</f>
        <v>26.4</v>
      </c>
    </row>
    <row r="466">
      <c r="A466" s="15">
        <v>44218.0</v>
      </c>
      <c r="B466" s="86">
        <v>0.094</v>
      </c>
      <c r="C466" s="86">
        <v>0.7618</v>
      </c>
      <c r="D466" s="86">
        <v>0.4327</v>
      </c>
      <c r="E466" s="86">
        <v>1.086</v>
      </c>
      <c r="F466" s="87">
        <f>Sheet9!C463</f>
        <v>3363</v>
      </c>
      <c r="G466" s="88">
        <f>Sheet9!L462</f>
        <v>26.07</v>
      </c>
    </row>
    <row r="467">
      <c r="A467" s="15">
        <v>44217.0</v>
      </c>
      <c r="B467" s="86">
        <v>0.096</v>
      </c>
      <c r="C467" s="86">
        <v>0.7803</v>
      </c>
      <c r="D467" s="86">
        <v>0.447</v>
      </c>
      <c r="E467" s="86">
        <v>1.109</v>
      </c>
      <c r="F467" s="87">
        <f>Sheet9!C464</f>
        <v>3335.47</v>
      </c>
      <c r="G467" s="88">
        <f>Sheet9!L463</f>
        <v>25.07</v>
      </c>
    </row>
    <row r="468">
      <c r="A468" s="15">
        <v>44216.0</v>
      </c>
      <c r="B468" s="86">
        <v>0.099</v>
      </c>
      <c r="C468" s="86">
        <v>0.7616</v>
      </c>
      <c r="D468" s="86">
        <v>0.4406</v>
      </c>
      <c r="E468" s="86">
        <v>1.077</v>
      </c>
      <c r="F468" s="87">
        <f>Sheet9!C465</f>
        <v>3351.6</v>
      </c>
      <c r="G468" s="88">
        <f>Sheet9!L464</f>
        <v>25</v>
      </c>
    </row>
    <row r="469">
      <c r="A469" s="15">
        <v>44215.0</v>
      </c>
      <c r="B469" s="86">
        <v>0.101</v>
      </c>
      <c r="C469" s="86">
        <v>0.7732</v>
      </c>
      <c r="D469" s="86">
        <v>0.447</v>
      </c>
      <c r="E469" s="86">
        <v>1.092</v>
      </c>
      <c r="F469" s="87">
        <f>Sheet9!C466</f>
        <v>3298.46</v>
      </c>
      <c r="G469" s="88">
        <f>Sheet9!L465</f>
        <v>26.36</v>
      </c>
    </row>
    <row r="470">
      <c r="A470" s="15">
        <v>44214.0</v>
      </c>
      <c r="B470" s="86">
        <v>0.1015</v>
      </c>
      <c r="C470" s="86">
        <v>0.7847</v>
      </c>
      <c r="D470" s="86">
        <v>0.4597</v>
      </c>
      <c r="E470" s="86">
        <v>1.1</v>
      </c>
      <c r="F470" s="87">
        <f>Sheet9!C467</f>
        <v>3246.59</v>
      </c>
      <c r="G470" s="88">
        <f>Sheet9!L466</f>
        <v>28.06</v>
      </c>
    </row>
    <row r="471">
      <c r="A471" s="15">
        <v>44211.0</v>
      </c>
      <c r="B471" s="86">
        <v>0.101</v>
      </c>
      <c r="C471" s="86">
        <v>0.7731</v>
      </c>
      <c r="D471" s="86">
        <v>0.4517</v>
      </c>
      <c r="E471" s="86">
        <v>1.087</v>
      </c>
      <c r="F471" s="87">
        <f>Sheet9!C468</f>
        <v>3236.92</v>
      </c>
      <c r="G471" s="88">
        <f>Sheet9!L467</f>
        <v>29.48</v>
      </c>
    </row>
    <row r="472">
      <c r="A472" s="15">
        <v>44210.0</v>
      </c>
      <c r="B472" s="86">
        <v>0.099</v>
      </c>
      <c r="C472" s="86">
        <v>0.8148</v>
      </c>
      <c r="D472" s="86">
        <v>0.4835</v>
      </c>
      <c r="E472" s="86">
        <v>1.129</v>
      </c>
      <c r="F472" s="87">
        <f>Sheet9!C469</f>
        <v>3315.57</v>
      </c>
      <c r="G472" s="88">
        <f>Sheet9!L468</f>
        <v>27.96</v>
      </c>
    </row>
    <row r="473">
      <c r="A473" s="15">
        <v>44209.0</v>
      </c>
      <c r="B473" s="86">
        <v>0.101</v>
      </c>
      <c r="C473" s="86">
        <v>0.7937</v>
      </c>
      <c r="D473" s="86">
        <v>0.4755</v>
      </c>
      <c r="E473" s="86">
        <v>1.092</v>
      </c>
      <c r="F473" s="87">
        <f>Sheet9!C470</f>
        <v>3281.06</v>
      </c>
      <c r="G473" s="88">
        <f>Sheet9!L469</f>
        <v>27.63</v>
      </c>
    </row>
    <row r="474">
      <c r="A474" s="15">
        <v>44208.0</v>
      </c>
      <c r="B474" s="86">
        <v>0.104</v>
      </c>
      <c r="C474" s="86">
        <v>0.8298</v>
      </c>
      <c r="D474" s="86">
        <v>0.4978</v>
      </c>
      <c r="E474" s="86">
        <v>1.129</v>
      </c>
      <c r="F474" s="87">
        <f>Sheet9!C471</f>
        <v>3319.47</v>
      </c>
      <c r="G474" s="88">
        <f>Sheet9!L470</f>
        <v>26.7</v>
      </c>
    </row>
    <row r="475">
      <c r="A475" s="15">
        <v>44207.0</v>
      </c>
      <c r="B475" s="86">
        <v>0.104</v>
      </c>
      <c r="C475" s="86">
        <v>0.8413</v>
      </c>
      <c r="D475" s="86">
        <v>0.5058</v>
      </c>
      <c r="E475" s="86">
        <v>1.144</v>
      </c>
      <c r="F475" s="87">
        <f>Sheet9!C472</f>
        <v>3357.01</v>
      </c>
      <c r="G475" s="88">
        <f>Sheet9!L471</f>
        <v>26.37</v>
      </c>
    </row>
    <row r="476">
      <c r="A476" s="15">
        <v>44206.0</v>
      </c>
      <c r="B476" s="86">
        <v>0.104</v>
      </c>
      <c r="C476" s="86">
        <v>0.8121</v>
      </c>
      <c r="D476" s="86">
        <v>0.4865</v>
      </c>
      <c r="E476" s="86">
        <v>1.119</v>
      </c>
      <c r="F476" s="87">
        <f>Sheet9!C473</f>
        <v>3385.49</v>
      </c>
      <c r="G476" s="88">
        <f>Sheet9!L472</f>
        <v>26.27</v>
      </c>
    </row>
    <row r="477">
      <c r="A477" s="15">
        <v>44204.0</v>
      </c>
      <c r="B477" s="86">
        <v>0.101</v>
      </c>
      <c r="C477" s="86">
        <v>0.8133</v>
      </c>
      <c r="D477" s="86">
        <v>0.4865</v>
      </c>
      <c r="E477" s="86">
        <v>1.119</v>
      </c>
      <c r="F477" s="87">
        <f>Sheet9!C474</f>
        <v>3401.2</v>
      </c>
      <c r="G477" s="88">
        <f>Sheet9!L473</f>
        <v>26.19</v>
      </c>
    </row>
    <row r="478">
      <c r="A478" s="15">
        <v>44203.0</v>
      </c>
      <c r="B478" s="86">
        <v>0.107</v>
      </c>
      <c r="C478" s="86">
        <v>0.7771</v>
      </c>
      <c r="D478" s="86">
        <v>0.4576</v>
      </c>
      <c r="E478" s="86">
        <v>1.081</v>
      </c>
      <c r="F478" s="87">
        <f>Sheet9!C475</f>
        <v>3383.54</v>
      </c>
      <c r="G478" s="88">
        <f>Sheet9!L474</f>
        <v>26.38</v>
      </c>
    </row>
    <row r="479">
      <c r="A479" s="15">
        <v>44202.0</v>
      </c>
      <c r="B479" s="86">
        <v>0.109</v>
      </c>
      <c r="C479" s="86">
        <v>0.7366</v>
      </c>
      <c r="D479" s="86">
        <v>0.4274</v>
      </c>
      <c r="E479" s="86">
        <v>1.039</v>
      </c>
      <c r="F479" s="87">
        <f>Sheet9!C476</f>
        <v>3340.97</v>
      </c>
      <c r="G479" s="88">
        <f>Sheet9!L475</f>
        <v>28.51</v>
      </c>
    </row>
    <row r="480">
      <c r="A480" s="15">
        <v>44201.0</v>
      </c>
      <c r="B480" s="86">
        <v>0.101</v>
      </c>
      <c r="C480" s="86">
        <v>0.6674</v>
      </c>
      <c r="D480" s="86">
        <v>0.3766</v>
      </c>
      <c r="E480" s="86">
        <v>0.955</v>
      </c>
      <c r="F480" s="87">
        <f>Sheet9!C477</f>
        <v>3339.19</v>
      </c>
      <c r="G480" s="88">
        <f>Sheet9!L476</f>
        <v>28.58</v>
      </c>
    </row>
    <row r="481">
      <c r="A481" s="15">
        <v>44200.0</v>
      </c>
      <c r="B481" s="86">
        <v>0.104</v>
      </c>
      <c r="C481" s="86">
        <v>0.6364</v>
      </c>
      <c r="D481" s="86">
        <v>0.3528</v>
      </c>
      <c r="E481" s="86">
        <v>0.918</v>
      </c>
      <c r="F481" s="87">
        <f>Sheet9!C478</f>
        <v>3398.96</v>
      </c>
      <c r="G481" s="88">
        <f>Sheet9!L477</f>
        <v>26.86</v>
      </c>
    </row>
    <row r="482">
      <c r="A482" s="15">
        <v>44199.0</v>
      </c>
      <c r="B482" s="86">
        <v>0.1116</v>
      </c>
      <c r="C482" s="86">
        <v>0.6571</v>
      </c>
      <c r="D482" s="86">
        <v>0.3687</v>
      </c>
      <c r="E482" s="86">
        <v>0.93</v>
      </c>
      <c r="F482" s="87">
        <f>Sheet9!C479</f>
        <v>3331.84</v>
      </c>
      <c r="G482" s="88">
        <f>Sheet9!L478</f>
        <v>27.78</v>
      </c>
    </row>
    <row r="483">
      <c r="A483" s="15">
        <v>44196.0</v>
      </c>
      <c r="B483" s="86">
        <v>0.112</v>
      </c>
      <c r="C483" s="86">
        <v>0.6479</v>
      </c>
      <c r="D483" s="86">
        <v>0.3608</v>
      </c>
      <c r="E483" s="86">
        <v>0.916</v>
      </c>
      <c r="F483" s="87">
        <f>Sheet9!C480</f>
        <v>3426.96</v>
      </c>
      <c r="G483" s="88">
        <f>Sheet9!L479</f>
        <v>25.83</v>
      </c>
    </row>
    <row r="484">
      <c r="A484" s="15">
        <v>44195.0</v>
      </c>
      <c r="B484" s="86">
        <v>0.112</v>
      </c>
      <c r="C484" s="86">
        <v>0.6559</v>
      </c>
      <c r="D484" s="86">
        <v>0.3703</v>
      </c>
      <c r="E484" s="86">
        <v>0.926</v>
      </c>
      <c r="F484" s="87">
        <f>Sheet9!C481</f>
        <v>3455.06</v>
      </c>
      <c r="G484" s="88">
        <f>Sheet9!L480</f>
        <v>26.46</v>
      </c>
    </row>
    <row r="485">
      <c r="A485" s="15">
        <v>44194.0</v>
      </c>
      <c r="B485" s="86">
        <v>0.107</v>
      </c>
      <c r="C485" s="86">
        <v>0.6481</v>
      </c>
      <c r="D485" s="86">
        <v>0.3813</v>
      </c>
      <c r="E485" s="86">
        <v>0.94</v>
      </c>
      <c r="F485" s="87">
        <f>Sheet9!C482</f>
        <v>3580.84</v>
      </c>
      <c r="G485" s="88">
        <f>Sheet9!L481</f>
        <v>26.04</v>
      </c>
    </row>
    <row r="486">
      <c r="A486" s="15">
        <v>44193.0</v>
      </c>
      <c r="B486" s="86">
        <v>0.104</v>
      </c>
      <c r="C486" s="86">
        <v>0.6389</v>
      </c>
      <c r="D486" s="86">
        <v>0.3574</v>
      </c>
      <c r="E486" s="86">
        <v>0.923</v>
      </c>
      <c r="F486" s="87">
        <f>Sheet9!C483</f>
        <v>3526.65</v>
      </c>
      <c r="G486" s="88">
        <f>Sheet9!L482</f>
        <v>25.59</v>
      </c>
    </row>
    <row r="487">
      <c r="A487" s="15">
        <v>44192.0</v>
      </c>
      <c r="B487" s="86">
        <v>0.0964</v>
      </c>
      <c r="C487" s="86">
        <v>0.6562</v>
      </c>
      <c r="D487" s="86">
        <v>0.3718</v>
      </c>
      <c r="E487" s="86">
        <v>0.938</v>
      </c>
      <c r="F487" s="87">
        <f>Sheet9!C484</f>
        <v>3500.31</v>
      </c>
      <c r="G487" s="88">
        <f>Sheet9!L483</f>
        <v>25.85</v>
      </c>
    </row>
    <row r="488">
      <c r="A488" s="15">
        <v>44189.0</v>
      </c>
      <c r="B488" s="86">
        <v>0.096</v>
      </c>
      <c r="C488" s="86">
        <v>0.6469</v>
      </c>
      <c r="D488" s="86">
        <v>0.3638</v>
      </c>
      <c r="E488" s="86">
        <v>0.926</v>
      </c>
      <c r="F488" s="87">
        <f>Sheet9!C485</f>
        <v>3508.01</v>
      </c>
      <c r="G488" s="88">
        <f>Sheet9!L484</f>
        <v>26.87</v>
      </c>
    </row>
    <row r="489">
      <c r="A489" s="15">
        <v>44188.0</v>
      </c>
      <c r="B489" s="86">
        <v>0.091</v>
      </c>
      <c r="C489" s="86">
        <v>0.6573</v>
      </c>
      <c r="D489" s="86">
        <v>0.3718</v>
      </c>
      <c r="E489" s="86">
        <v>0.945</v>
      </c>
      <c r="F489" s="87">
        <f>Sheet9!C486</f>
        <v>3484.55</v>
      </c>
      <c r="G489" s="88">
        <f>Sheet9!L485</f>
        <v>29.71</v>
      </c>
    </row>
    <row r="490">
      <c r="A490" s="15">
        <v>44187.0</v>
      </c>
      <c r="B490" s="86">
        <v>0.089</v>
      </c>
      <c r="C490" s="86">
        <v>0.64</v>
      </c>
      <c r="D490" s="86">
        <v>0.3654</v>
      </c>
      <c r="E490" s="86">
        <v>0.921</v>
      </c>
      <c r="F490" s="87">
        <f>Sheet9!C487</f>
        <v>3478.73</v>
      </c>
      <c r="G490" s="88">
        <f>Sheet9!L486</f>
        <v>28.81</v>
      </c>
    </row>
    <row r="491">
      <c r="A491" s="15">
        <v>44186.0</v>
      </c>
      <c r="B491" s="86">
        <v>0.091</v>
      </c>
      <c r="C491" s="86">
        <v>0.6585</v>
      </c>
      <c r="D491" s="86">
        <v>0.3814</v>
      </c>
      <c r="E491" s="86">
        <v>0.938</v>
      </c>
      <c r="F491" s="87">
        <f>Sheet9!C488</f>
        <v>3443.62</v>
      </c>
      <c r="G491" s="88">
        <f>Sheet9!L487</f>
        <v>31.46</v>
      </c>
    </row>
    <row r="492">
      <c r="A492" s="15">
        <v>44185.0</v>
      </c>
      <c r="B492" s="86">
        <v>0.0913</v>
      </c>
      <c r="C492" s="86">
        <v>0.6527</v>
      </c>
      <c r="D492" s="86">
        <v>0.375</v>
      </c>
      <c r="E492" s="86">
        <v>0.938</v>
      </c>
      <c r="F492" s="87">
        <f>Sheet9!C489</f>
        <v>3431.28</v>
      </c>
      <c r="G492" s="88">
        <f>Sheet9!L488</f>
        <v>30.75</v>
      </c>
    </row>
    <row r="493">
      <c r="A493" s="15">
        <v>44183.0</v>
      </c>
      <c r="B493" s="86">
        <v>0.091</v>
      </c>
      <c r="C493" s="86">
        <v>0.6596</v>
      </c>
      <c r="D493" s="86">
        <v>0.3814</v>
      </c>
      <c r="E493" s="86">
        <v>0.945</v>
      </c>
      <c r="F493" s="87">
        <f>Sheet9!C490</f>
        <v>3397.16</v>
      </c>
      <c r="G493" s="88">
        <f>Sheet9!L489</f>
        <v>33.6</v>
      </c>
    </row>
    <row r="494">
      <c r="A494" s="15">
        <v>44182.0</v>
      </c>
      <c r="B494" s="86">
        <v>0.094</v>
      </c>
      <c r="C494" s="86">
        <v>0.6549</v>
      </c>
      <c r="D494" s="86">
        <v>0.3782</v>
      </c>
      <c r="E494" s="86">
        <v>0.935</v>
      </c>
      <c r="F494" s="87">
        <f>Sheet9!C491</f>
        <v>3385.51</v>
      </c>
      <c r="G494" s="88">
        <f>Sheet9!L490</f>
        <v>26.57</v>
      </c>
    </row>
    <row r="495">
      <c r="A495" s="15">
        <v>44181.0</v>
      </c>
      <c r="B495" s="86">
        <v>0.089</v>
      </c>
      <c r="C495" s="86">
        <v>0.6434</v>
      </c>
      <c r="D495" s="86">
        <v>0.3686</v>
      </c>
      <c r="E495" s="86">
        <v>0.92</v>
      </c>
      <c r="F495" s="87">
        <f>Sheet9!C492</f>
        <v>3374.85</v>
      </c>
      <c r="G495" s="88">
        <f>Sheet9!L491</f>
        <v>26.12</v>
      </c>
    </row>
    <row r="496">
      <c r="A496" s="15">
        <v>44180.0</v>
      </c>
      <c r="B496" s="86">
        <v>0.091</v>
      </c>
      <c r="C496" s="86">
        <v>0.6388</v>
      </c>
      <c r="D496" s="86">
        <v>0.367</v>
      </c>
      <c r="E496" s="86">
        <v>0.911</v>
      </c>
      <c r="F496" s="87">
        <f>Sheet9!C493</f>
        <v>3389.78</v>
      </c>
      <c r="G496" s="88">
        <f>Sheet9!L492</f>
        <v>26.41</v>
      </c>
    </row>
    <row r="497">
      <c r="A497" s="15">
        <v>44179.0</v>
      </c>
      <c r="B497" s="86">
        <v>0.089</v>
      </c>
      <c r="C497" s="86">
        <v>0.6296</v>
      </c>
      <c r="D497" s="86">
        <v>0.3623</v>
      </c>
      <c r="E497" s="86">
        <v>0.898</v>
      </c>
      <c r="F497" s="87">
        <f>Sheet9!C494</f>
        <v>3381.99</v>
      </c>
      <c r="G497" s="88">
        <f>Sheet9!L493</f>
        <v>22.96</v>
      </c>
    </row>
    <row r="498">
      <c r="A498" s="15">
        <v>44176.0</v>
      </c>
      <c r="B498" s="86">
        <v>0.086</v>
      </c>
      <c r="C498" s="86">
        <v>0.6388</v>
      </c>
      <c r="D498" s="86">
        <v>0.3702</v>
      </c>
      <c r="E498" s="86">
        <v>0.91</v>
      </c>
      <c r="F498" s="87">
        <f>Sheet9!C495</f>
        <v>3372.85</v>
      </c>
      <c r="G498" s="88">
        <f>Sheet9!L494</f>
        <v>24.47</v>
      </c>
    </row>
    <row r="499">
      <c r="A499" s="15">
        <v>44175.0</v>
      </c>
      <c r="B499" s="86">
        <v>0.099</v>
      </c>
      <c r="C499" s="86">
        <v>0.6273</v>
      </c>
      <c r="D499" s="86">
        <v>0.3639</v>
      </c>
      <c r="E499" s="86">
        <v>0.896</v>
      </c>
      <c r="F499" s="87">
        <f>Sheet9!C496</f>
        <v>3373.43</v>
      </c>
      <c r="G499" s="88">
        <f>Sheet9!L495</f>
        <v>23.27</v>
      </c>
    </row>
    <row r="500">
      <c r="A500" s="15">
        <v>44174.0</v>
      </c>
      <c r="B500" s="86">
        <v>0.101</v>
      </c>
      <c r="C500" s="86">
        <v>0.648</v>
      </c>
      <c r="D500" s="86">
        <v>0.3845</v>
      </c>
      <c r="E500" s="86">
        <v>0.906</v>
      </c>
      <c r="F500" s="87">
        <f>Sheet9!C497</f>
        <v>3380.35</v>
      </c>
      <c r="G500" s="88">
        <f>Sheet9!L496</f>
        <v>22.03</v>
      </c>
    </row>
    <row r="501">
      <c r="A501" s="15">
        <v>44173.0</v>
      </c>
      <c r="B501" s="86">
        <v>0.107</v>
      </c>
      <c r="C501" s="86">
        <v>0.6744</v>
      </c>
      <c r="D501" s="86">
        <v>0.4068</v>
      </c>
      <c r="E501" s="86">
        <v>0.938</v>
      </c>
      <c r="F501" s="87">
        <f>Sheet9!C498</f>
        <v>3333.69</v>
      </c>
      <c r="G501" s="88">
        <f>Sheet9!L497</f>
        <v>22.37</v>
      </c>
    </row>
    <row r="502">
      <c r="A502" s="15">
        <v>44172.0</v>
      </c>
      <c r="B502" s="86">
        <v>0.104</v>
      </c>
      <c r="C502" s="86">
        <v>0.6617</v>
      </c>
      <c r="D502" s="86">
        <v>0.394</v>
      </c>
      <c r="E502" s="86">
        <v>0.921</v>
      </c>
      <c r="F502" s="87">
        <f>Sheet9!C499</f>
        <v>3360.47</v>
      </c>
      <c r="G502" s="88">
        <f>Sheet9!L498</f>
        <v>22.54</v>
      </c>
    </row>
    <row r="503">
      <c r="A503" s="15">
        <v>44169.0</v>
      </c>
      <c r="B503" s="86">
        <v>0.104</v>
      </c>
      <c r="C503" s="86">
        <v>0.6629</v>
      </c>
      <c r="D503" s="86">
        <v>0.3909</v>
      </c>
      <c r="E503" s="86">
        <v>0.928</v>
      </c>
      <c r="F503" s="87">
        <f>Sheet9!C500</f>
        <v>3351.28</v>
      </c>
      <c r="G503" s="88">
        <f>Sheet9!L499</f>
        <v>22.72</v>
      </c>
    </row>
    <row r="504">
      <c r="A504" s="15">
        <v>44168.0</v>
      </c>
      <c r="B504" s="86">
        <v>0.107</v>
      </c>
      <c r="C504" s="86">
        <v>0.7054</v>
      </c>
      <c r="D504" s="86">
        <v>0.4226</v>
      </c>
      <c r="E504" s="86">
        <v>0.973</v>
      </c>
      <c r="F504" s="87">
        <f>Sheet9!C501</f>
        <v>3349.16</v>
      </c>
      <c r="G504" s="88">
        <f>Sheet9!L500</f>
        <v>22.54</v>
      </c>
    </row>
    <row r="505">
      <c r="A505" s="15">
        <v>44167.0</v>
      </c>
      <c r="B505" s="86">
        <v>0.112</v>
      </c>
      <c r="C505" s="86">
        <v>0.6617</v>
      </c>
      <c r="D505" s="86">
        <v>0.3956</v>
      </c>
      <c r="E505" s="86">
        <v>0.911</v>
      </c>
      <c r="F505" s="87">
        <f>Sheet9!C502</f>
        <v>3327.77</v>
      </c>
      <c r="G505" s="88">
        <f>Sheet9!L501</f>
        <v>21.51</v>
      </c>
    </row>
    <row r="506">
      <c r="A506" s="15">
        <v>44166.0</v>
      </c>
      <c r="B506" s="86">
        <v>0.107</v>
      </c>
      <c r="C506" s="86">
        <v>0.6892</v>
      </c>
      <c r="D506" s="86">
        <v>0.4162</v>
      </c>
      <c r="E506" s="86">
        <v>0.938</v>
      </c>
      <c r="F506" s="87">
        <f>Sheet9!C503</f>
        <v>3306.51</v>
      </c>
      <c r="G506" s="88">
        <f>Sheet9!L502</f>
        <v>21.35</v>
      </c>
    </row>
    <row r="507">
      <c r="A507" s="15">
        <v>44165.0</v>
      </c>
      <c r="B507" s="86">
        <v>0.107</v>
      </c>
      <c r="C507" s="86">
        <v>0.6869</v>
      </c>
      <c r="D507" s="86">
        <v>0.4193</v>
      </c>
      <c r="E507" s="86">
        <v>0.929</v>
      </c>
      <c r="F507" s="87">
        <f>Sheet9!C504</f>
        <v>3294.61</v>
      </c>
      <c r="G507" s="88">
        <f>Sheet9!L503</f>
        <v>22.05</v>
      </c>
    </row>
    <row r="508">
      <c r="A508" s="15">
        <v>44162.0</v>
      </c>
      <c r="B508" s="86">
        <v>0.107</v>
      </c>
      <c r="C508" s="86">
        <v>0.617</v>
      </c>
      <c r="D508" s="86">
        <v>0.3639</v>
      </c>
      <c r="E508" s="86">
        <v>0.842</v>
      </c>
      <c r="F508" s="87">
        <f>Sheet9!C505</f>
        <v>3271.12</v>
      </c>
      <c r="G508" s="88">
        <f>Sheet9!L504</f>
        <v>22.13</v>
      </c>
    </row>
    <row r="509">
      <c r="A509" s="15">
        <v>44161.0</v>
      </c>
      <c r="B509" s="86">
        <v>0.1065</v>
      </c>
      <c r="C509" s="86">
        <v>0.6181</v>
      </c>
      <c r="D509" s="86">
        <v>0.3703</v>
      </c>
      <c r="E509" s="86">
        <v>0.844</v>
      </c>
      <c r="F509" s="87">
        <f>Sheet9!C506</f>
        <v>3246.22</v>
      </c>
      <c r="G509" s="88">
        <f>Sheet9!L505</f>
        <v>22.28</v>
      </c>
    </row>
    <row r="510">
      <c r="A510" s="15">
        <v>44160.0</v>
      </c>
      <c r="B510" s="86">
        <v>0.107</v>
      </c>
      <c r="C510" s="86">
        <v>0.6136</v>
      </c>
      <c r="D510" s="86">
        <v>0.3687</v>
      </c>
      <c r="E510" s="86">
        <v>0.842</v>
      </c>
      <c r="F510" s="87">
        <f>Sheet9!C507</f>
        <v>3258.44</v>
      </c>
      <c r="G510" s="88">
        <f>Sheet9!L506</f>
        <v>24.03</v>
      </c>
    </row>
    <row r="511">
      <c r="A511" s="15">
        <v>44159.0</v>
      </c>
      <c r="B511" s="86">
        <v>0.107</v>
      </c>
      <c r="C511" s="86">
        <v>0.6296</v>
      </c>
      <c r="D511" s="86">
        <v>0.3797</v>
      </c>
      <c r="E511" s="86">
        <v>0.859</v>
      </c>
      <c r="F511" s="87">
        <f>Sheet9!C508</f>
        <v>3218.44</v>
      </c>
      <c r="G511" s="88">
        <f>Sheet9!L507</f>
        <v>22.13</v>
      </c>
    </row>
    <row r="512">
      <c r="A512" s="15">
        <v>44158.0</v>
      </c>
      <c r="B512" s="86">
        <v>0.104</v>
      </c>
      <c r="C512" s="86">
        <v>0.6479</v>
      </c>
      <c r="D512" s="86">
        <v>0.3924</v>
      </c>
      <c r="E512" s="86">
        <v>0.882</v>
      </c>
      <c r="F512" s="87">
        <f>Sheet9!C509</f>
        <v>3239.41</v>
      </c>
      <c r="G512" s="88">
        <f>Sheet9!L508</f>
        <v>22.21</v>
      </c>
    </row>
    <row r="513">
      <c r="A513" s="15">
        <v>44157.0</v>
      </c>
      <c r="B513" s="86">
        <v>0.104</v>
      </c>
      <c r="C513" s="86">
        <v>0.6478</v>
      </c>
      <c r="D513" s="86">
        <v>0.4003</v>
      </c>
      <c r="E513" s="86">
        <v>0.885</v>
      </c>
      <c r="F513" s="87">
        <f>Sheet9!C510</f>
        <v>3215.63</v>
      </c>
      <c r="G513" s="88">
        <f>Sheet9!L509</f>
        <v>22.65</v>
      </c>
    </row>
    <row r="514">
      <c r="A514" s="15">
        <v>44155.0</v>
      </c>
      <c r="B514" s="86">
        <v>0.101</v>
      </c>
      <c r="C514" s="86">
        <v>0.6315</v>
      </c>
      <c r="D514" s="86">
        <v>0.3876</v>
      </c>
      <c r="E514" s="86">
        <v>0.859</v>
      </c>
      <c r="F514" s="87">
        <f>Sheet9!C511</f>
        <v>3235.66</v>
      </c>
      <c r="G514" s="88">
        <f>Sheet9!L510</f>
        <v>22.99</v>
      </c>
    </row>
    <row r="515">
      <c r="A515" s="15">
        <v>44154.0</v>
      </c>
      <c r="B515" s="86">
        <v>0.104</v>
      </c>
      <c r="C515" s="86">
        <v>0.606</v>
      </c>
      <c r="D515" s="86">
        <v>0.3731</v>
      </c>
      <c r="E515" s="86">
        <v>0.824</v>
      </c>
      <c r="F515" s="87">
        <f>Sheet9!C512</f>
        <v>3276.02</v>
      </c>
      <c r="G515" s="88">
        <f>Sheet9!L511</f>
        <v>23.76</v>
      </c>
    </row>
    <row r="516">
      <c r="A516" s="15">
        <v>44153.0</v>
      </c>
      <c r="B516" s="86">
        <v>0.109</v>
      </c>
      <c r="C516" s="86">
        <v>0.606</v>
      </c>
      <c r="D516" s="86">
        <v>0.3731</v>
      </c>
      <c r="E516" s="86">
        <v>0.824</v>
      </c>
      <c r="F516" s="87">
        <f>Sheet9!C513</f>
        <v>3257.3</v>
      </c>
      <c r="G516" s="88">
        <f>Sheet9!L512</f>
        <v>24.28</v>
      </c>
    </row>
    <row r="517">
      <c r="A517" s="15">
        <v>44152.0</v>
      </c>
      <c r="B517" s="86">
        <v>0.112</v>
      </c>
      <c r="C517" s="86">
        <v>0.6151</v>
      </c>
      <c r="D517" s="86">
        <v>0.3809</v>
      </c>
      <c r="E517" s="86">
        <v>0.842</v>
      </c>
      <c r="F517" s="87">
        <f>Sheet9!C514</f>
        <v>3251.84</v>
      </c>
      <c r="G517" s="88">
        <f>Sheet9!L513</f>
        <v>24.46</v>
      </c>
    </row>
    <row r="518">
      <c r="A518" s="15">
        <v>44151.0</v>
      </c>
      <c r="B518" s="86">
        <v>0.117</v>
      </c>
      <c r="C518" s="86">
        <v>0.6359</v>
      </c>
      <c r="D518" s="86">
        <v>0.3952</v>
      </c>
      <c r="E518" s="86">
        <v>0.87</v>
      </c>
      <c r="F518" s="87">
        <f>Sheet9!C515</f>
        <v>3224.73</v>
      </c>
      <c r="G518" s="88">
        <f>Sheet9!L514</f>
        <v>24.76</v>
      </c>
    </row>
    <row r="519">
      <c r="A519" s="15">
        <v>44150.0</v>
      </c>
      <c r="B519" s="86">
        <v>0.1243</v>
      </c>
      <c r="C519" s="86">
        <v>0.6231</v>
      </c>
      <c r="D519" s="86">
        <v>0.3808</v>
      </c>
      <c r="E519" s="86">
        <v>0.862</v>
      </c>
      <c r="F519" s="87">
        <f>Sheet9!C516</f>
        <v>3215.57</v>
      </c>
      <c r="G519" s="88">
        <f>Sheet9!L515</f>
        <v>24.1</v>
      </c>
    </row>
    <row r="520">
      <c r="A520" s="15">
        <v>44148.0</v>
      </c>
      <c r="B520" s="86">
        <v>0.122</v>
      </c>
      <c r="C520" s="86">
        <v>0.6612</v>
      </c>
      <c r="D520" s="86">
        <v>0.4079</v>
      </c>
      <c r="E520" s="86">
        <v>0.911</v>
      </c>
      <c r="F520" s="87">
        <f>Sheet9!C517</f>
        <v>3226.56</v>
      </c>
      <c r="G520" s="88">
        <f>Sheet9!L516</f>
        <v>25.44</v>
      </c>
    </row>
    <row r="521">
      <c r="A521" s="15">
        <v>44147.0</v>
      </c>
      <c r="B521" s="86">
        <v>0.119</v>
      </c>
      <c r="C521" s="86">
        <v>0.6565</v>
      </c>
      <c r="D521" s="86">
        <v>0.4094</v>
      </c>
      <c r="E521" s="86">
        <v>0.901</v>
      </c>
      <c r="F521" s="87">
        <f>Sheet9!C518</f>
        <v>3197.52</v>
      </c>
      <c r="G521" s="88">
        <f>Sheet9!L517</f>
        <v>24.74</v>
      </c>
    </row>
    <row r="522">
      <c r="A522" s="15">
        <v>44146.0</v>
      </c>
      <c r="B522" s="86">
        <v>0.1243</v>
      </c>
      <c r="C522" s="86">
        <v>0.6542</v>
      </c>
      <c r="D522" s="86">
        <v>0.4094</v>
      </c>
      <c r="E522" s="86">
        <v>0.898</v>
      </c>
      <c r="F522" s="87">
        <f>Sheet9!C519</f>
        <v>3155.22</v>
      </c>
      <c r="G522" s="88">
        <f>Sheet9!L518</f>
        <v>25.84</v>
      </c>
    </row>
    <row r="523">
      <c r="A523" s="15">
        <v>44145.0</v>
      </c>
      <c r="B523" s="86">
        <v>0.124</v>
      </c>
      <c r="C523" s="86">
        <v>0.6378</v>
      </c>
      <c r="D523" s="86">
        <v>0.3932</v>
      </c>
      <c r="E523" s="86">
        <v>0.883</v>
      </c>
      <c r="F523" s="87">
        <f>Sheet9!C520</f>
        <v>3185.04</v>
      </c>
      <c r="G523" s="88">
        <f>Sheet9!L519</f>
        <v>26.08</v>
      </c>
    </row>
    <row r="524">
      <c r="A524" s="15">
        <v>44144.0</v>
      </c>
      <c r="B524" s="86">
        <v>0.127</v>
      </c>
      <c r="C524" s="86">
        <v>0.7003</v>
      </c>
      <c r="D524" s="86">
        <v>0.4538</v>
      </c>
      <c r="E524" s="86">
        <v>0.977</v>
      </c>
      <c r="F524" s="87">
        <f>Sheet9!C521</f>
        <v>3152.05</v>
      </c>
      <c r="G524" s="88">
        <f>Sheet9!L520</f>
        <v>24.32</v>
      </c>
    </row>
    <row r="525">
      <c r="A525" s="15">
        <v>44143.0</v>
      </c>
      <c r="B525" s="86">
        <v>0.1243</v>
      </c>
      <c r="C525" s="86">
        <v>0.7165</v>
      </c>
      <c r="D525" s="86">
        <v>0.4538</v>
      </c>
      <c r="E525" s="86">
        <v>0.96</v>
      </c>
      <c r="F525" s="87">
        <f>Sheet9!C522</f>
        <v>3169.94</v>
      </c>
      <c r="G525" s="88">
        <f>Sheet9!L521</f>
        <v>24.84</v>
      </c>
    </row>
    <row r="526">
      <c r="A526" s="15">
        <v>44141.0</v>
      </c>
      <c r="B526" s="86">
        <v>0.124</v>
      </c>
      <c r="C526" s="86">
        <v>0.6839</v>
      </c>
      <c r="D526" s="86">
        <v>0.428</v>
      </c>
      <c r="E526" s="86">
        <v>0.924</v>
      </c>
      <c r="F526" s="87">
        <f>Sheet9!C523</f>
        <v>3145.32</v>
      </c>
      <c r="G526" s="88">
        <f>Sheet9!L522</f>
        <v>24.46</v>
      </c>
    </row>
    <row r="527">
      <c r="A527" s="15">
        <v>44140.0</v>
      </c>
      <c r="B527" s="86">
        <v>0.122</v>
      </c>
      <c r="C527" s="86">
        <v>0.6008</v>
      </c>
      <c r="D527" s="86">
        <v>0.3658</v>
      </c>
      <c r="E527" s="86">
        <v>0.83</v>
      </c>
      <c r="F527" s="87">
        <f>Sheet9!C524</f>
        <v>3179.72</v>
      </c>
      <c r="G527" s="88">
        <f>Sheet9!L523</f>
        <v>25.68</v>
      </c>
    </row>
    <row r="528">
      <c r="A528" s="15">
        <v>44139.0</v>
      </c>
      <c r="B528" s="86">
        <v>0.124</v>
      </c>
      <c r="C528" s="86">
        <v>0.5916</v>
      </c>
      <c r="D528" s="86">
        <v>0.361</v>
      </c>
      <c r="E528" s="86">
        <v>0.82</v>
      </c>
      <c r="F528" s="87">
        <f>Sheet9!C525</f>
        <v>3130.01</v>
      </c>
      <c r="G528" s="88">
        <f>Sheet9!L524</f>
        <v>28</v>
      </c>
    </row>
    <row r="529">
      <c r="A529" s="15">
        <v>44138.0</v>
      </c>
      <c r="B529" s="86">
        <v>0.119</v>
      </c>
      <c r="C529" s="86">
        <v>0.5502</v>
      </c>
      <c r="D529" s="86">
        <v>0.3291</v>
      </c>
      <c r="E529" s="86">
        <v>0.766</v>
      </c>
      <c r="F529" s="87">
        <f>Sheet9!C526</f>
        <v>3115.86</v>
      </c>
      <c r="G529" s="88">
        <f>Sheet9!L525</f>
        <v>27.76</v>
      </c>
    </row>
    <row r="530">
      <c r="A530" s="15">
        <v>44137.0</v>
      </c>
      <c r="B530" s="86">
        <v>0.122</v>
      </c>
      <c r="C530" s="86">
        <v>0.5571</v>
      </c>
      <c r="D530" s="86">
        <v>0.3322</v>
      </c>
      <c r="E530" s="86">
        <v>0.771</v>
      </c>
      <c r="F530" s="87">
        <f>Sheet9!C527</f>
        <v>3100.29</v>
      </c>
      <c r="G530" s="88">
        <f>Sheet9!L526</f>
        <v>29.52</v>
      </c>
    </row>
    <row r="531">
      <c r="A531" s="15">
        <v>44136.0</v>
      </c>
      <c r="B531" s="86">
        <v>0.1268</v>
      </c>
      <c r="C531" s="86">
        <v>0.6581</v>
      </c>
      <c r="D531" s="86">
        <v>0.394</v>
      </c>
      <c r="E531" s="86">
        <v>0.896</v>
      </c>
      <c r="F531" s="87">
        <f>Sheet9!C528</f>
        <v>3053.24</v>
      </c>
      <c r="G531" s="88">
        <f>Sheet9!L527</f>
        <v>32.19</v>
      </c>
    </row>
    <row r="532">
      <c r="A532" s="15">
        <v>44134.0</v>
      </c>
      <c r="B532" s="86">
        <v>0.127</v>
      </c>
      <c r="C532" s="86">
        <v>0.6304</v>
      </c>
      <c r="D532" s="86">
        <v>0.3797</v>
      </c>
      <c r="E532" s="86">
        <v>0.852</v>
      </c>
      <c r="F532" s="87">
        <f>Sheet9!C529</f>
        <v>3009.05</v>
      </c>
      <c r="G532" s="88">
        <f>Sheet9!L528</f>
        <v>27.29</v>
      </c>
    </row>
    <row r="533">
      <c r="A533" s="15">
        <v>44133.0</v>
      </c>
      <c r="B533" s="86">
        <v>0.127</v>
      </c>
      <c r="C533" s="86">
        <v>0.6304</v>
      </c>
      <c r="D533" s="86">
        <v>0.3749</v>
      </c>
      <c r="E533" s="86">
        <v>0.859</v>
      </c>
      <c r="F533" s="87">
        <f>Sheet9!C530</f>
        <v>3083.76</v>
      </c>
      <c r="G533" s="88">
        <f>Sheet9!L529</f>
        <v>29.26</v>
      </c>
    </row>
    <row r="534">
      <c r="A534" s="15">
        <v>44132.0</v>
      </c>
      <c r="B534" s="86">
        <v>0.122</v>
      </c>
      <c r="C534" s="86">
        <v>0.6442</v>
      </c>
      <c r="D534" s="86">
        <v>0.3844</v>
      </c>
      <c r="E534" s="86">
        <v>0.874</v>
      </c>
      <c r="F534" s="87">
        <f>Sheet9!C531</f>
        <v>3050.33</v>
      </c>
      <c r="G534" s="88">
        <f>Sheet9!L530</f>
        <v>28.08</v>
      </c>
    </row>
    <row r="535">
      <c r="A535" s="15">
        <v>44131.0</v>
      </c>
      <c r="B535" s="86">
        <v>0.122</v>
      </c>
      <c r="C535" s="86">
        <v>0.6013</v>
      </c>
      <c r="D535" s="86">
        <v>0.3749</v>
      </c>
      <c r="E535" s="86">
        <v>0.831</v>
      </c>
      <c r="F535" s="87">
        <f>Sheet9!C532</f>
        <v>3131.29</v>
      </c>
      <c r="G535" s="88">
        <f>Sheet9!L531</f>
        <v>29.43</v>
      </c>
    </row>
    <row r="536">
      <c r="A536" s="15">
        <v>44130.0</v>
      </c>
      <c r="B536" s="86">
        <v>0.124</v>
      </c>
      <c r="C536" s="86">
        <v>0.5524</v>
      </c>
      <c r="D536" s="86">
        <v>0.3317</v>
      </c>
      <c r="E536" s="86">
        <v>0.774</v>
      </c>
      <c r="F536" s="87">
        <f>Sheet9!C533</f>
        <v>3117.86</v>
      </c>
      <c r="G536" s="88">
        <f>Sheet9!L532</f>
        <v>27.94</v>
      </c>
    </row>
    <row r="537">
      <c r="A537" s="15">
        <v>44127.0</v>
      </c>
      <c r="B537" s="86">
        <v>0.127</v>
      </c>
      <c r="C537" s="86">
        <v>0.5477</v>
      </c>
      <c r="D537" s="86">
        <v>0.3317</v>
      </c>
      <c r="E537" s="86">
        <v>0.771</v>
      </c>
      <c r="F537" s="87">
        <f>Sheet9!C534</f>
        <v>3097.74</v>
      </c>
      <c r="G537" s="88">
        <f>Sheet9!L533</f>
        <v>27.68</v>
      </c>
    </row>
    <row r="538">
      <c r="A538" s="15">
        <v>44126.0</v>
      </c>
      <c r="B538" s="86">
        <v>0.127</v>
      </c>
      <c r="C538" s="86">
        <v>0.5732</v>
      </c>
      <c r="D538" s="86">
        <v>0.3509</v>
      </c>
      <c r="E538" s="86">
        <v>0.803</v>
      </c>
      <c r="F538" s="87">
        <f>Sheet9!C535</f>
        <v>3115.34</v>
      </c>
      <c r="G538" s="88">
        <f>Sheet9!L534</f>
        <v>27.68</v>
      </c>
    </row>
    <row r="539">
      <c r="A539" s="15">
        <v>44125.0</v>
      </c>
      <c r="B539" s="86">
        <v>0.129</v>
      </c>
      <c r="C539" s="86">
        <v>0.6056</v>
      </c>
      <c r="D539" s="86">
        <v>0.3733</v>
      </c>
      <c r="E539" s="86">
        <v>0.841</v>
      </c>
      <c r="F539" s="87">
        <f>Sheet9!C536</f>
        <v>3113.49</v>
      </c>
      <c r="G539" s="88">
        <f>Sheet9!L535</f>
        <v>28.62</v>
      </c>
    </row>
    <row r="540">
      <c r="A540" s="15">
        <v>44124.0</v>
      </c>
      <c r="B540" s="86">
        <v>0.127</v>
      </c>
      <c r="C540" s="86">
        <v>0.617</v>
      </c>
      <c r="D540" s="86">
        <v>0.3795</v>
      </c>
      <c r="E540" s="86">
        <v>0.861</v>
      </c>
      <c r="F540" s="87">
        <f>Sheet9!C537</f>
        <v>3124.74</v>
      </c>
      <c r="G540" s="88">
        <f>Sheet9!L536</f>
        <v>30.43</v>
      </c>
    </row>
    <row r="541">
      <c r="A541" s="15">
        <v>44123.0</v>
      </c>
      <c r="B541" s="86">
        <v>0.132</v>
      </c>
      <c r="C541" s="86">
        <v>0.5867</v>
      </c>
      <c r="D541" s="86">
        <v>0.3554</v>
      </c>
      <c r="E541" s="86">
        <v>0.821</v>
      </c>
      <c r="F541" s="87">
        <f>Sheet9!C538</f>
        <v>3066.59</v>
      </c>
      <c r="G541" s="88">
        <f>Sheet9!L537</f>
        <v>31.78</v>
      </c>
    </row>
    <row r="542">
      <c r="A542" s="15">
        <v>44122.0</v>
      </c>
      <c r="B542" s="86">
        <v>0.1294</v>
      </c>
      <c r="C542" s="86">
        <v>0.5565</v>
      </c>
      <c r="D542" s="86">
        <v>0.3361</v>
      </c>
      <c r="E542" s="86">
        <v>0.786</v>
      </c>
      <c r="F542" s="87">
        <f>Sheet9!C539</f>
        <v>3041.31</v>
      </c>
      <c r="G542" s="88">
        <f>Sheet9!L538</f>
        <v>34.73</v>
      </c>
    </row>
    <row r="543">
      <c r="A543" s="15">
        <v>44120.0</v>
      </c>
      <c r="B543" s="86">
        <v>0.127</v>
      </c>
      <c r="C543" s="86">
        <v>0.5495</v>
      </c>
      <c r="D543" s="86">
        <v>0.3361</v>
      </c>
      <c r="E543" s="86">
        <v>0.772</v>
      </c>
      <c r="F543" s="87">
        <f>Sheet9!C540</f>
        <v>3002.1</v>
      </c>
      <c r="G543" s="88">
        <f>Sheet9!L539</f>
        <v>32.22</v>
      </c>
    </row>
    <row r="544">
      <c r="A544" s="15">
        <v>44119.0</v>
      </c>
      <c r="B544" s="86">
        <v>0.127</v>
      </c>
      <c r="C544" s="86">
        <v>0.539</v>
      </c>
      <c r="D544" s="86">
        <v>0.3297</v>
      </c>
      <c r="E544" s="86">
        <v>0.761</v>
      </c>
      <c r="F544" s="87">
        <f>Sheet9!C541</f>
        <v>3190.14</v>
      </c>
      <c r="G544" s="88">
        <f>Sheet9!L540</f>
        <v>33.84</v>
      </c>
    </row>
    <row r="545">
      <c r="A545" s="15">
        <v>44118.0</v>
      </c>
      <c r="B545" s="86">
        <v>0.127</v>
      </c>
      <c r="C545" s="86">
        <v>0.531</v>
      </c>
      <c r="D545" s="86">
        <v>0.3249</v>
      </c>
      <c r="E545" s="86">
        <v>0.749</v>
      </c>
      <c r="F545" s="87">
        <f>Sheet9!C542</f>
        <v>3207.18</v>
      </c>
      <c r="G545" s="88">
        <f>Sheet9!L541</f>
        <v>31.37</v>
      </c>
    </row>
    <row r="546">
      <c r="A546" s="15">
        <v>44117.0</v>
      </c>
      <c r="B546" s="86">
        <v>0.129</v>
      </c>
      <c r="C546" s="86">
        <v>0.5216</v>
      </c>
      <c r="D546" s="86">
        <v>0.3168</v>
      </c>
      <c r="E546" s="86">
        <v>0.739</v>
      </c>
      <c r="F546" s="87">
        <f>Sheet9!C543</f>
        <v>3232.39</v>
      </c>
      <c r="G546" s="88">
        <f>Sheet9!L542</f>
        <v>31.77</v>
      </c>
    </row>
    <row r="547">
      <c r="A547" s="15">
        <v>44113.0</v>
      </c>
      <c r="B547" s="86">
        <v>0.134</v>
      </c>
      <c r="C547" s="86">
        <v>0.5077</v>
      </c>
      <c r="D547" s="86">
        <v>0.3056</v>
      </c>
      <c r="E547" s="86">
        <v>0.727</v>
      </c>
      <c r="F547" s="87">
        <f>Sheet9!C544</f>
        <v>3193.93</v>
      </c>
      <c r="G547" s="88">
        <f>Sheet9!L543</f>
        <v>35.12</v>
      </c>
    </row>
    <row r="548">
      <c r="A548" s="15">
        <v>44112.0</v>
      </c>
      <c r="B548" s="86">
        <v>0.132</v>
      </c>
      <c r="C548" s="86">
        <v>0.5076</v>
      </c>
      <c r="D548" s="86">
        <v>0.3056</v>
      </c>
      <c r="E548" s="86">
        <v>0.729</v>
      </c>
      <c r="F548" s="87">
        <f>Sheet9!C545</f>
        <v>3112.35</v>
      </c>
      <c r="G548" s="88">
        <f>Sheet9!L544</f>
        <v>32.94</v>
      </c>
    </row>
    <row r="549">
      <c r="A549" s="15">
        <v>44111.0</v>
      </c>
      <c r="B549" s="86">
        <v>0.132</v>
      </c>
      <c r="C549" s="86">
        <v>0.5513</v>
      </c>
      <c r="D549" s="86">
        <v>0.331</v>
      </c>
      <c r="E549" s="86">
        <v>0.764</v>
      </c>
      <c r="F549" s="87">
        <f>Sheet9!C546</f>
        <v>3122.87</v>
      </c>
      <c r="G549" s="88">
        <f>Sheet9!L545</f>
        <v>33.47</v>
      </c>
    </row>
    <row r="550">
      <c r="A550" s="15">
        <v>44110.0</v>
      </c>
      <c r="B550" s="86">
        <v>0.124</v>
      </c>
      <c r="C550" s="86">
        <v>0.5465</v>
      </c>
      <c r="D550" s="86">
        <v>0.3405</v>
      </c>
      <c r="E550" s="86">
        <v>0.779</v>
      </c>
      <c r="F550" s="87">
        <f>Sheet9!C547</f>
        <v>3080.82</v>
      </c>
      <c r="G550" s="88">
        <f>Sheet9!L546</f>
        <v>33.67</v>
      </c>
    </row>
    <row r="551">
      <c r="A551" s="15">
        <v>44109.0</v>
      </c>
      <c r="B551" s="86">
        <v>0.124</v>
      </c>
      <c r="C551" s="86">
        <v>0.5556</v>
      </c>
      <c r="D551" s="86">
        <v>0.334</v>
      </c>
      <c r="E551" s="86">
        <v>0.779</v>
      </c>
      <c r="F551" s="87">
        <f>Sheet9!C548</f>
        <v>3055.73</v>
      </c>
      <c r="G551" s="88">
        <f>Sheet9!L547</f>
        <v>34.4</v>
      </c>
    </row>
    <row r="552">
      <c r="A552" s="15">
        <v>44108.0</v>
      </c>
      <c r="B552" s="86">
        <v>0.1192</v>
      </c>
      <c r="C552" s="86">
        <v>0.5119</v>
      </c>
      <c r="D552" s="86">
        <v>0.3387</v>
      </c>
      <c r="E552" s="86">
        <v>0.784</v>
      </c>
      <c r="F552" s="87">
        <f>Sheet9!C549</f>
        <v>3044.31</v>
      </c>
      <c r="G552" s="88">
        <f>Sheet9!L548</f>
        <v>36.09</v>
      </c>
    </row>
    <row r="553">
      <c r="A553" s="15">
        <v>44106.0</v>
      </c>
      <c r="B553" s="86">
        <v>0.117</v>
      </c>
      <c r="C553" s="86">
        <v>0.5497</v>
      </c>
      <c r="D553" s="86">
        <v>0.3101</v>
      </c>
      <c r="E553" s="86">
        <v>0.734</v>
      </c>
      <c r="F553" s="87">
        <f>Sheet9!C550</f>
        <v>3029.73</v>
      </c>
      <c r="G553" s="88">
        <f>Sheet9!L549</f>
        <v>40.79</v>
      </c>
    </row>
    <row r="554">
      <c r="A554" s="15">
        <v>44105.0</v>
      </c>
      <c r="B554" s="86">
        <v>0.117</v>
      </c>
      <c r="C554" s="86">
        <v>0.4866</v>
      </c>
      <c r="D554" s="86">
        <v>0.3323</v>
      </c>
      <c r="E554" s="86">
        <v>0.778</v>
      </c>
      <c r="F554" s="87">
        <f>Sheet9!C551</f>
        <v>3036.13</v>
      </c>
      <c r="G554" s="88">
        <f>Sheet9!L550</f>
        <v>27.57</v>
      </c>
    </row>
    <row r="555">
      <c r="A555" s="15">
        <v>44104.0</v>
      </c>
      <c r="B555" s="86">
        <v>0.119</v>
      </c>
      <c r="C555" s="86">
        <v>0.4855</v>
      </c>
      <c r="D555" s="86">
        <v>0.2895</v>
      </c>
      <c r="E555" s="86">
        <v>0.706</v>
      </c>
      <c r="F555" s="87">
        <f>Sheet9!C552</f>
        <v>2991.77</v>
      </c>
      <c r="G555" s="88">
        <f>Sheet9!L551</f>
        <v>27.57</v>
      </c>
    </row>
    <row r="556">
      <c r="A556" s="15">
        <v>44103.0</v>
      </c>
      <c r="B556" s="86">
        <v>0.117</v>
      </c>
      <c r="C556" s="86">
        <v>0.4682</v>
      </c>
      <c r="D556" s="86">
        <v>0.2879</v>
      </c>
      <c r="E556" s="86">
        <v>0.704</v>
      </c>
      <c r="F556" s="87">
        <f>Sheet9!C553</f>
        <v>2955.45</v>
      </c>
      <c r="G556" s="88">
        <f>Sheet9!L552</f>
        <v>25.81</v>
      </c>
    </row>
    <row r="557">
      <c r="A557" s="15">
        <v>44102.0</v>
      </c>
      <c r="B557" s="86">
        <v>0.119</v>
      </c>
      <c r="C557" s="86">
        <v>0.4716</v>
      </c>
      <c r="D557" s="86">
        <v>0.2752</v>
      </c>
      <c r="E557" s="86">
        <v>0.679</v>
      </c>
      <c r="F557" s="87">
        <f>Sheet9!C554</f>
        <v>2948.51</v>
      </c>
      <c r="G557" s="88">
        <f>Sheet9!L553</f>
        <v>24.52</v>
      </c>
    </row>
    <row r="558">
      <c r="A558" s="15">
        <v>44101.0</v>
      </c>
      <c r="B558" s="86">
        <v>0.1218</v>
      </c>
      <c r="C558" s="86">
        <v>0.4454</v>
      </c>
      <c r="D558" s="86">
        <v>0.2784</v>
      </c>
      <c r="E558" s="86">
        <v>0.686</v>
      </c>
      <c r="F558" s="87">
        <f>Sheet9!C555</f>
        <v>2971.61</v>
      </c>
      <c r="G558" s="88">
        <f>Sheet9!L554</f>
        <v>25.81</v>
      </c>
    </row>
    <row r="559">
      <c r="A559" s="15">
        <v>44099.0</v>
      </c>
      <c r="B559" s="86">
        <v>0.119</v>
      </c>
      <c r="C559" s="86">
        <v>0.4522</v>
      </c>
      <c r="D559" s="86">
        <v>0.2531</v>
      </c>
      <c r="E559" s="86">
        <v>0.651</v>
      </c>
      <c r="F559" s="87">
        <f>Sheet9!C556</f>
        <v>2922.94</v>
      </c>
      <c r="G559" s="88">
        <f>Sheet9!L555</f>
        <v>25.66</v>
      </c>
    </row>
    <row r="560">
      <c r="A560" s="15">
        <v>44098.0</v>
      </c>
      <c r="B560" s="86">
        <v>0.122</v>
      </c>
      <c r="C560" s="86">
        <v>0.4545</v>
      </c>
      <c r="D560" s="86">
        <v>0.2626</v>
      </c>
      <c r="E560" s="86">
        <v>0.658</v>
      </c>
      <c r="F560" s="87">
        <f>Sheet9!C557</f>
        <v>2953.91</v>
      </c>
      <c r="G560" s="88">
        <f>Sheet9!L556</f>
        <v>26.84</v>
      </c>
    </row>
    <row r="561">
      <c r="A561" s="15">
        <v>44097.0</v>
      </c>
      <c r="B561" s="86">
        <v>0.119</v>
      </c>
      <c r="C561" s="86">
        <v>0.4567</v>
      </c>
      <c r="D561" s="86">
        <v>0.2673</v>
      </c>
      <c r="E561" s="86">
        <v>0.658</v>
      </c>
      <c r="F561" s="87">
        <f>Sheet9!C558</f>
        <v>2863.7</v>
      </c>
      <c r="G561" s="88">
        <f>Sheet9!L557</f>
        <v>28.23</v>
      </c>
    </row>
    <row r="562">
      <c r="A562" s="15">
        <v>44096.0</v>
      </c>
      <c r="B562" s="86">
        <v>0.122</v>
      </c>
      <c r="C562" s="86">
        <v>0.4564</v>
      </c>
      <c r="D562" s="86">
        <v>0.2673</v>
      </c>
      <c r="E562" s="86">
        <v>0.656</v>
      </c>
      <c r="F562" s="87">
        <f>Sheet9!C559</f>
        <v>2852.5</v>
      </c>
      <c r="G562" s="88">
        <f>Sheet9!L558</f>
        <v>27.51</v>
      </c>
    </row>
    <row r="563">
      <c r="A563" s="15">
        <v>44095.0</v>
      </c>
      <c r="B563" s="86">
        <v>0.119</v>
      </c>
      <c r="C563" s="86">
        <v>0.4645</v>
      </c>
      <c r="D563" s="86">
        <v>0.2768</v>
      </c>
      <c r="E563" s="86">
        <v>0.668</v>
      </c>
      <c r="F563" s="87">
        <f>Sheet9!C560</f>
        <v>2820</v>
      </c>
      <c r="G563" s="88">
        <f>Sheet9!L559</f>
        <v>28.59</v>
      </c>
    </row>
    <row r="564">
      <c r="A564" s="15">
        <v>44092.0</v>
      </c>
      <c r="B564" s="86">
        <v>0.122</v>
      </c>
      <c r="C564" s="86">
        <v>0.4553</v>
      </c>
      <c r="D564" s="86">
        <v>0.2755</v>
      </c>
      <c r="E564" s="86">
        <v>0.677</v>
      </c>
      <c r="F564" s="87">
        <f>Sheet9!C561</f>
        <v>2870.12</v>
      </c>
      <c r="G564" s="88">
        <f>Sheet9!L560</f>
        <v>27.62</v>
      </c>
    </row>
    <row r="565">
      <c r="A565" s="15">
        <v>44091.0</v>
      </c>
      <c r="B565" s="86">
        <v>0.119</v>
      </c>
      <c r="C565" s="86">
        <v>0.4565</v>
      </c>
      <c r="D565" s="86">
        <v>0.2659</v>
      </c>
      <c r="E565" s="86">
        <v>0.671</v>
      </c>
      <c r="F565" s="87">
        <f>Sheet9!C562</f>
        <v>2930.32</v>
      </c>
      <c r="G565" s="88">
        <f>Sheet9!L561</f>
        <v>28.01</v>
      </c>
    </row>
    <row r="566">
      <c r="A566" s="15">
        <v>44090.0</v>
      </c>
      <c r="B566" s="86">
        <v>0.124</v>
      </c>
      <c r="C566" s="86">
        <v>0.4794</v>
      </c>
      <c r="D566" s="86">
        <v>0.2691</v>
      </c>
      <c r="E566" s="86">
        <v>0.669</v>
      </c>
      <c r="F566" s="87">
        <f>Sheet9!C563</f>
        <v>2929.8</v>
      </c>
      <c r="G566" s="88">
        <f>Sheet9!L562</f>
        <v>28.16</v>
      </c>
    </row>
    <row r="567">
      <c r="A567" s="15">
        <v>44089.0</v>
      </c>
      <c r="B567" s="86">
        <v>0.129</v>
      </c>
      <c r="C567" s="86">
        <v>0.4703</v>
      </c>
      <c r="D567" s="86">
        <v>0.2835</v>
      </c>
      <c r="E567" s="86">
        <v>0.697</v>
      </c>
      <c r="F567" s="87">
        <f>Sheet9!C564</f>
        <v>2881.19</v>
      </c>
      <c r="G567" s="88">
        <f>Sheet9!L563</f>
        <v>29.53</v>
      </c>
    </row>
    <row r="568">
      <c r="A568" s="15">
        <v>44088.0</v>
      </c>
      <c r="B568" s="86">
        <v>0.132</v>
      </c>
      <c r="C568" s="86">
        <v>0.4771</v>
      </c>
      <c r="D568" s="86">
        <v>0.2786</v>
      </c>
      <c r="E568" s="86">
        <v>0.689</v>
      </c>
      <c r="F568" s="87">
        <f>Sheet9!C565</f>
        <v>2848.42</v>
      </c>
      <c r="G568" s="88">
        <f>Sheet9!L564</f>
        <v>27.99</v>
      </c>
    </row>
    <row r="569">
      <c r="A569" s="15">
        <v>44087.0</v>
      </c>
      <c r="B569" s="86">
        <v>0.1345</v>
      </c>
      <c r="C569" s="86">
        <v>0.4612</v>
      </c>
      <c r="D569" s="86">
        <v>0.2834</v>
      </c>
      <c r="E569" s="86">
        <v>0.698</v>
      </c>
      <c r="F569" s="87">
        <f>Sheet9!C566</f>
        <v>2868.44</v>
      </c>
      <c r="G569" s="88">
        <f>Sheet9!L565</f>
        <v>30.53</v>
      </c>
    </row>
    <row r="570">
      <c r="A570" s="15">
        <v>44085.0</v>
      </c>
      <c r="B570" s="86">
        <v>0.137</v>
      </c>
      <c r="C570" s="86">
        <v>0.4566</v>
      </c>
      <c r="D570" s="86">
        <v>0.2722</v>
      </c>
      <c r="E570" s="86">
        <v>0.68</v>
      </c>
      <c r="F570" s="87">
        <f>Sheet9!C567</f>
        <v>2842.74</v>
      </c>
      <c r="G570" s="88">
        <f>Sheet9!L566</f>
        <v>29.3</v>
      </c>
    </row>
    <row r="571">
      <c r="A571" s="15">
        <v>44084.0</v>
      </c>
      <c r="B571" s="86">
        <v>0.14</v>
      </c>
      <c r="C571" s="86">
        <v>0.4498</v>
      </c>
      <c r="D571" s="86">
        <v>0.2643</v>
      </c>
      <c r="E571" s="86">
        <v>0.676</v>
      </c>
      <c r="F571" s="87">
        <f>Sheet9!C568</f>
        <v>2830.71</v>
      </c>
      <c r="G571" s="88">
        <f>Sheet9!L567</f>
        <v>31.89</v>
      </c>
    </row>
    <row r="572">
      <c r="A572" s="15">
        <v>44083.0</v>
      </c>
      <c r="B572" s="86">
        <v>0.137</v>
      </c>
      <c r="C572" s="86">
        <v>0.4498</v>
      </c>
      <c r="D572" s="86">
        <v>0.2547</v>
      </c>
      <c r="E572" s="86">
        <v>0.671</v>
      </c>
      <c r="F572" s="87">
        <f>Sheet9!C569</f>
        <v>2912.43</v>
      </c>
      <c r="G572" s="88">
        <f>Sheet9!L568</f>
        <v>32.61</v>
      </c>
    </row>
    <row r="573">
      <c r="A573" s="15">
        <v>44082.0</v>
      </c>
      <c r="B573" s="86">
        <v>0.137</v>
      </c>
      <c r="C573" s="86">
        <v>0.4681</v>
      </c>
      <c r="D573" s="86">
        <v>0.2532</v>
      </c>
      <c r="E573" s="86">
        <v>0.669</v>
      </c>
      <c r="F573" s="87">
        <f>Sheet9!C570</f>
        <v>2939.51</v>
      </c>
      <c r="G573" s="88">
        <f>Sheet9!L569</f>
        <v>35.28</v>
      </c>
    </row>
    <row r="574">
      <c r="A574" s="15">
        <v>44078.0</v>
      </c>
      <c r="B574" s="86">
        <v>0.129</v>
      </c>
      <c r="C574" s="86">
        <v>0.4795</v>
      </c>
      <c r="D574" s="86">
        <v>0.269</v>
      </c>
      <c r="E574" s="86">
        <v>0.682</v>
      </c>
      <c r="F574" s="87">
        <f>Sheet9!C571</f>
        <v>2863.39</v>
      </c>
      <c r="G574" s="88">
        <f>Sheet9!L570</f>
        <v>33.04</v>
      </c>
    </row>
    <row r="575">
      <c r="A575" s="15">
        <v>44077.0</v>
      </c>
      <c r="B575" s="86">
        <v>0.119</v>
      </c>
      <c r="C575" s="86">
        <v>0.4681</v>
      </c>
      <c r="D575" s="86">
        <v>0.2785</v>
      </c>
      <c r="E575" s="86">
        <v>0.698</v>
      </c>
      <c r="F575" s="87">
        <f>Sheet9!C572</f>
        <v>2878.48</v>
      </c>
      <c r="G575" s="88">
        <f>Sheet9!L571</f>
        <v>27.57</v>
      </c>
    </row>
    <row r="576">
      <c r="A576" s="15">
        <v>44076.0</v>
      </c>
      <c r="B576" s="86">
        <v>0.124</v>
      </c>
      <c r="C576" s="86">
        <v>0.5046</v>
      </c>
      <c r="D576" s="86">
        <v>0.269</v>
      </c>
      <c r="E576" s="86">
        <v>0.682</v>
      </c>
      <c r="F576" s="87">
        <f>Sheet9!C573</f>
        <v>2836.74</v>
      </c>
      <c r="G576" s="88">
        <f>Sheet9!L572</f>
        <v>27.98</v>
      </c>
    </row>
    <row r="577">
      <c r="A577" s="15">
        <v>44075.0</v>
      </c>
      <c r="B577" s="86">
        <v>0.122</v>
      </c>
      <c r="C577" s="86">
        <v>0.4364</v>
      </c>
      <c r="D577" s="86">
        <v>0.2927</v>
      </c>
      <c r="E577" s="86">
        <v>0.72</v>
      </c>
      <c r="F577" s="87">
        <f>Sheet9!C574</f>
        <v>2797.8</v>
      </c>
      <c r="G577" s="88">
        <f>Sheet9!L573</f>
        <v>31.44</v>
      </c>
    </row>
    <row r="578">
      <c r="A578" s="15">
        <v>44074.0</v>
      </c>
      <c r="B578" s="86">
        <v>0.122</v>
      </c>
      <c r="C578" s="86">
        <v>0.4477</v>
      </c>
      <c r="D578" s="86">
        <v>0.3006</v>
      </c>
      <c r="E578" s="86">
        <v>0.721</v>
      </c>
      <c r="F578" s="87">
        <f>Sheet9!C575</f>
        <v>2799.31</v>
      </c>
      <c r="G578" s="88">
        <f>Sheet9!L574</f>
        <v>34.12</v>
      </c>
    </row>
    <row r="579">
      <c r="A579" s="15">
        <v>44071.0</v>
      </c>
      <c r="B579" s="86">
        <v>0.119</v>
      </c>
      <c r="C579" s="86">
        <v>0.4659</v>
      </c>
      <c r="D579" s="86">
        <v>0.2484</v>
      </c>
      <c r="E579" s="86">
        <v>0.636</v>
      </c>
      <c r="F579" s="87">
        <f>Sheet9!C576</f>
        <v>2736.56</v>
      </c>
      <c r="G579" s="88">
        <f>Sheet9!L575</f>
        <v>33.61</v>
      </c>
    </row>
    <row r="580">
      <c r="A580" s="15">
        <v>44070.0</v>
      </c>
      <c r="B580" s="86">
        <v>0.129</v>
      </c>
      <c r="C580" s="86">
        <v>0.4932</v>
      </c>
      <c r="D580" s="86">
        <v>0.2516</v>
      </c>
      <c r="E580" s="86">
        <v>0.648</v>
      </c>
      <c r="F580" s="87">
        <f>Sheet9!C577</f>
        <v>2823.16</v>
      </c>
      <c r="G580" s="88">
        <f>Sheet9!L576</f>
        <v>35.97</v>
      </c>
    </row>
    <row r="581">
      <c r="A581" s="15">
        <v>44069.0</v>
      </c>
      <c r="B581" s="86">
        <v>0.124</v>
      </c>
      <c r="C581" s="86">
        <v>0.4977</v>
      </c>
      <c r="D581" s="86">
        <v>0.2547</v>
      </c>
      <c r="E581" s="86">
        <v>0.672</v>
      </c>
      <c r="F581" s="87">
        <f>Sheet9!C578</f>
        <v>2874.56</v>
      </c>
      <c r="G581" s="88">
        <f>Sheet9!L577</f>
        <v>37.19</v>
      </c>
    </row>
    <row r="582">
      <c r="A582" s="15">
        <v>44068.0</v>
      </c>
      <c r="B582" s="86">
        <v>0.129</v>
      </c>
      <c r="C582" s="86">
        <v>0.5</v>
      </c>
      <c r="D582" s="86">
        <v>0.2689</v>
      </c>
      <c r="E582" s="86">
        <v>0.706</v>
      </c>
      <c r="F582" s="87">
        <f>Sheet9!C579</f>
        <v>2799.55</v>
      </c>
      <c r="G582" s="88">
        <f>Sheet9!L578</f>
        <v>34.15</v>
      </c>
    </row>
    <row r="583">
      <c r="A583" s="15">
        <v>44067.0</v>
      </c>
      <c r="B583" s="86">
        <v>0.129</v>
      </c>
      <c r="C583" s="86">
        <v>0.5338</v>
      </c>
      <c r="D583" s="86">
        <v>0.2705</v>
      </c>
      <c r="E583" s="86">
        <v>0.724</v>
      </c>
      <c r="F583" s="87">
        <f>Sheet9!C580</f>
        <v>2783.36</v>
      </c>
      <c r="G583" s="88">
        <f>Sheet9!L579</f>
        <v>31.23</v>
      </c>
    </row>
    <row r="584">
      <c r="A584" s="15">
        <v>44066.0</v>
      </c>
      <c r="B584" s="86">
        <v>0.1269</v>
      </c>
      <c r="C584" s="86">
        <v>0.4852</v>
      </c>
      <c r="D584" s="86">
        <v>0.272</v>
      </c>
      <c r="E584" s="86">
        <v>0.724</v>
      </c>
      <c r="F584" s="87">
        <f>Sheet9!C581</f>
        <v>2846.06</v>
      </c>
      <c r="G584" s="88">
        <f>Sheet9!L580</f>
        <v>33.57</v>
      </c>
    </row>
    <row r="585">
      <c r="A585" s="15">
        <v>44064.0</v>
      </c>
      <c r="B585" s="86">
        <v>0.127</v>
      </c>
      <c r="C585" s="86">
        <v>0.4898</v>
      </c>
      <c r="D585" s="86">
        <v>0.313</v>
      </c>
      <c r="E585" s="86">
        <v>0.754</v>
      </c>
      <c r="F585" s="87">
        <f>Sheet9!C582</f>
        <v>2761.63</v>
      </c>
      <c r="G585" s="88">
        <f>Sheet9!L581</f>
        <v>33.29</v>
      </c>
    </row>
    <row r="586">
      <c r="A586" s="15">
        <v>44063.0</v>
      </c>
      <c r="B586" s="86">
        <v>0.124</v>
      </c>
      <c r="C586" s="86">
        <v>0.4644</v>
      </c>
      <c r="D586" s="86">
        <v>0.2884</v>
      </c>
      <c r="E586" s="86">
        <v>0.688</v>
      </c>
      <c r="F586" s="87">
        <f>Sheet9!C583</f>
        <v>2789.82</v>
      </c>
      <c r="G586" s="88">
        <f>Sheet9!L582</f>
        <v>35.93</v>
      </c>
    </row>
    <row r="587">
      <c r="A587" s="15">
        <v>44062.0</v>
      </c>
      <c r="B587" s="86">
        <v>0.124</v>
      </c>
      <c r="C587" s="86">
        <v>0.446</v>
      </c>
      <c r="D587" s="86">
        <v>0.2963</v>
      </c>
      <c r="E587" s="86">
        <v>0.688</v>
      </c>
      <c r="F587" s="87">
        <f>Sheet9!C584</f>
        <v>2749.98</v>
      </c>
      <c r="G587" s="88">
        <f>Sheet9!L583</f>
        <v>41.38</v>
      </c>
    </row>
    <row r="588">
      <c r="A588" s="15">
        <v>44061.0</v>
      </c>
      <c r="B588" s="86">
        <v>0.127</v>
      </c>
      <c r="C588" s="86">
        <v>0.4483</v>
      </c>
      <c r="D588" s="86">
        <v>0.2819</v>
      </c>
      <c r="E588" s="86">
        <v>0.654</v>
      </c>
      <c r="F588" s="87">
        <f>Sheet9!C585</f>
        <v>2659.41</v>
      </c>
      <c r="G588" s="88">
        <f>Sheet9!L584</f>
        <v>41.98</v>
      </c>
    </row>
    <row r="589">
      <c r="A589" s="15">
        <v>44060.0</v>
      </c>
      <c r="B589" s="86">
        <v>0.127</v>
      </c>
      <c r="C589" s="86">
        <v>0.4597</v>
      </c>
      <c r="D589" s="86">
        <v>0.2659</v>
      </c>
      <c r="E589" s="86">
        <v>0.632</v>
      </c>
      <c r="F589" s="87">
        <f>Sheet9!C586</f>
        <v>2663.68</v>
      </c>
      <c r="G589" s="88">
        <f>Sheet9!L585</f>
        <v>45.41</v>
      </c>
    </row>
    <row r="590">
      <c r="A590" s="15">
        <v>44059.0</v>
      </c>
      <c r="B590" s="86">
        <v>0.1319</v>
      </c>
      <c r="C590" s="86">
        <v>0.4861</v>
      </c>
      <c r="D590" s="86">
        <v>0.2675</v>
      </c>
      <c r="E590" s="86">
        <v>0.636</v>
      </c>
      <c r="F590" s="87">
        <f>Sheet9!C587</f>
        <v>2488.65</v>
      </c>
      <c r="G590" s="88">
        <f>Sheet9!L586</f>
        <v>43.83</v>
      </c>
    </row>
    <row r="591">
      <c r="A591" s="15">
        <v>44057.0</v>
      </c>
      <c r="B591" s="86">
        <v>0.134</v>
      </c>
      <c r="C591" s="86">
        <v>0.4757</v>
      </c>
      <c r="D591" s="86">
        <v>0.2723</v>
      </c>
      <c r="E591" s="86">
        <v>0.652</v>
      </c>
      <c r="F591" s="87">
        <f>Sheet9!C588</f>
        <v>2526.9</v>
      </c>
      <c r="G591" s="88">
        <f>Sheet9!L587</f>
        <v>38.15</v>
      </c>
    </row>
    <row r="592">
      <c r="A592" s="15">
        <v>44056.0</v>
      </c>
      <c r="B592" s="86">
        <v>0.142</v>
      </c>
      <c r="C592" s="86">
        <v>0.486</v>
      </c>
      <c r="D592" s="86">
        <v>0.2898</v>
      </c>
      <c r="E592" s="86">
        <v>0.685</v>
      </c>
      <c r="F592" s="87">
        <f>Sheet9!C589</f>
        <v>2470.5</v>
      </c>
      <c r="G592" s="88">
        <f>Sheet9!L588</f>
        <v>40.11</v>
      </c>
    </row>
    <row r="593">
      <c r="A593" s="15">
        <v>44055.0</v>
      </c>
      <c r="B593" s="86">
        <v>0.14</v>
      </c>
      <c r="C593" s="86">
        <v>0.5032</v>
      </c>
      <c r="D593" s="86">
        <v>0.2786</v>
      </c>
      <c r="E593" s="86">
        <v>0.67</v>
      </c>
      <c r="F593" s="87">
        <f>Sheet9!C590</f>
        <v>2584.59</v>
      </c>
      <c r="G593" s="88">
        <f>Sheet9!L589</f>
        <v>40.84</v>
      </c>
    </row>
    <row r="594">
      <c r="A594" s="15">
        <v>44054.0</v>
      </c>
      <c r="B594" s="86">
        <v>0.142</v>
      </c>
      <c r="C594" s="86">
        <v>0.5009</v>
      </c>
      <c r="D594" s="86">
        <v>0.2913</v>
      </c>
      <c r="E594" s="86">
        <v>0.692</v>
      </c>
      <c r="F594" s="87">
        <f>Sheet9!C591</f>
        <v>2626.65</v>
      </c>
      <c r="G594" s="88">
        <f>Sheet9!L590</f>
        <v>37.76</v>
      </c>
    </row>
    <row r="595">
      <c r="A595" s="15">
        <v>44053.0</v>
      </c>
      <c r="B595" s="86">
        <v>0.132</v>
      </c>
      <c r="C595" s="86">
        <v>0.5226</v>
      </c>
      <c r="D595" s="86">
        <v>0.2977</v>
      </c>
      <c r="E595" s="86">
        <v>0.713</v>
      </c>
      <c r="F595" s="87">
        <f>Sheet9!C592</f>
        <v>2541.47</v>
      </c>
      <c r="G595" s="88">
        <f>Sheet9!L591</f>
        <v>41.17</v>
      </c>
    </row>
    <row r="596">
      <c r="A596" s="15">
        <v>44052.0</v>
      </c>
      <c r="B596" s="86">
        <v>0.1319</v>
      </c>
      <c r="C596" s="86">
        <v>0.4984</v>
      </c>
      <c r="D596" s="86">
        <v>0.2961</v>
      </c>
      <c r="E596" s="86">
        <v>0.709</v>
      </c>
      <c r="F596" s="87">
        <f>Sheet9!C593</f>
        <v>2630.07</v>
      </c>
      <c r="G596" s="88">
        <f>Sheet9!L592</f>
        <v>41.67</v>
      </c>
    </row>
    <row r="597">
      <c r="A597" s="15">
        <v>44050.0</v>
      </c>
      <c r="B597" s="86">
        <v>0.129</v>
      </c>
      <c r="C597" s="86">
        <v>0.4708</v>
      </c>
      <c r="D597" s="86">
        <v>0.3199</v>
      </c>
      <c r="E597" s="86">
        <v>0.717</v>
      </c>
      <c r="F597" s="87">
        <f>Sheet9!C594</f>
        <v>2475.56</v>
      </c>
      <c r="G597" s="88">
        <f>Sheet9!L593</f>
        <v>43.35</v>
      </c>
    </row>
    <row r="598">
      <c r="A598" s="15">
        <v>44049.0</v>
      </c>
      <c r="B598" s="86">
        <v>0.127</v>
      </c>
      <c r="C598" s="86">
        <v>0.4194</v>
      </c>
      <c r="D598" s="86">
        <v>0.2992</v>
      </c>
      <c r="E598" s="86">
        <v>0.673</v>
      </c>
      <c r="F598" s="87">
        <f>Sheet9!C595</f>
        <v>2447.33</v>
      </c>
      <c r="G598" s="88">
        <f>Sheet9!L594</f>
        <v>46.7</v>
      </c>
    </row>
    <row r="599">
      <c r="A599" s="15">
        <v>44048.0</v>
      </c>
      <c r="B599" s="86">
        <v>0.124</v>
      </c>
      <c r="C599" s="86">
        <v>0.4068</v>
      </c>
      <c r="D599" s="86">
        <v>0.2769</v>
      </c>
      <c r="E599" s="86">
        <v>0.643</v>
      </c>
      <c r="F599" s="87">
        <f>Sheet9!C596</f>
        <v>2237.4</v>
      </c>
      <c r="G599" s="88">
        <f>Sheet9!L595</f>
        <v>45.24</v>
      </c>
    </row>
    <row r="600">
      <c r="A600" s="15">
        <v>44047.0</v>
      </c>
      <c r="B600" s="86">
        <v>0.119</v>
      </c>
      <c r="C600" s="86">
        <v>0.4068</v>
      </c>
      <c r="D600" s="86">
        <v>0.2373</v>
      </c>
      <c r="E600" s="86">
        <v>0.581</v>
      </c>
      <c r="F600" s="87">
        <f>Sheet9!C597</f>
        <v>2304.92</v>
      </c>
      <c r="G600" s="88">
        <f>Sheet9!L596</f>
        <v>46.8</v>
      </c>
    </row>
    <row r="601">
      <c r="A601" s="15">
        <v>44046.0</v>
      </c>
      <c r="B601" s="86">
        <v>0.119</v>
      </c>
      <c r="C601" s="86">
        <v>0.3863</v>
      </c>
      <c r="D601" s="86">
        <v>0.2294</v>
      </c>
      <c r="E601" s="86">
        <v>0.566</v>
      </c>
      <c r="F601" s="87">
        <f>Sheet9!C598</f>
        <v>2409.39</v>
      </c>
      <c r="G601" s="88">
        <f>Sheet9!L597</f>
        <v>50.91</v>
      </c>
    </row>
    <row r="602">
      <c r="A602" s="15">
        <v>44045.0</v>
      </c>
      <c r="B602" s="86">
        <v>0.1142</v>
      </c>
      <c r="C602" s="86">
        <v>0.3954</v>
      </c>
      <c r="D602" s="86">
        <v>0.2294</v>
      </c>
      <c r="E602" s="86">
        <v>0.566</v>
      </c>
      <c r="F602" s="87">
        <f>Sheet9!C599</f>
        <v>2398.1</v>
      </c>
      <c r="G602" s="88">
        <f>Sheet9!L598</f>
        <v>57.06</v>
      </c>
    </row>
    <row r="603">
      <c r="A603" s="15">
        <v>44043.0</v>
      </c>
      <c r="B603" s="86">
        <v>0.117</v>
      </c>
      <c r="C603" s="86">
        <v>0.3614</v>
      </c>
      <c r="D603" s="86">
        <v>0.2153</v>
      </c>
      <c r="E603" s="86">
        <v>0.538</v>
      </c>
      <c r="F603" s="87">
        <f>Sheet9!C600</f>
        <v>2529.19</v>
      </c>
      <c r="G603" s="88">
        <f>Sheet9!L599</f>
        <v>53.54</v>
      </c>
    </row>
    <row r="604">
      <c r="A604" s="15">
        <v>44042.0</v>
      </c>
      <c r="B604" s="86">
        <v>0.117</v>
      </c>
      <c r="C604" s="86">
        <v>0.4022</v>
      </c>
      <c r="D604" s="86">
        <v>0.2232</v>
      </c>
      <c r="E604" s="86">
        <v>0.549</v>
      </c>
      <c r="F604" s="87">
        <f>Sheet9!C601</f>
        <v>2386.13</v>
      </c>
      <c r="G604" s="88">
        <f>Sheet9!L600</f>
        <v>57.08</v>
      </c>
    </row>
    <row r="605">
      <c r="A605" s="15">
        <v>44041.0</v>
      </c>
      <c r="B605" s="86">
        <v>0.129</v>
      </c>
      <c r="C605" s="86">
        <v>0.3886</v>
      </c>
      <c r="D605" s="86">
        <v>0.1917</v>
      </c>
      <c r="E605" s="86">
        <v>0.512</v>
      </c>
      <c r="F605" s="87">
        <f>Sheet9!C602</f>
        <v>2711.02</v>
      </c>
      <c r="G605" s="88">
        <f>Sheet9!L601</f>
        <v>65.54</v>
      </c>
    </row>
    <row r="606">
      <c r="A606" s="15">
        <v>44040.0</v>
      </c>
      <c r="B606" s="86">
        <v>0.137</v>
      </c>
      <c r="C606" s="86">
        <v>0.3875</v>
      </c>
      <c r="D606" s="86">
        <v>0.2201</v>
      </c>
      <c r="E606" s="86">
        <v>0.554</v>
      </c>
      <c r="F606" s="87">
        <f>Sheet9!C603</f>
        <v>2480.64</v>
      </c>
      <c r="G606" s="88">
        <f>Sheet9!L602</f>
        <v>61</v>
      </c>
    </row>
    <row r="607">
      <c r="A607" s="15">
        <v>44039.0</v>
      </c>
      <c r="B607" s="86">
        <v>0.145</v>
      </c>
      <c r="C607" s="86">
        <v>0.4022</v>
      </c>
      <c r="D607" s="86">
        <v>0.2106</v>
      </c>
      <c r="E607" s="86">
        <v>0.533</v>
      </c>
      <c r="F607" s="87">
        <f>Sheet9!C604</f>
        <v>2741.38</v>
      </c>
      <c r="G607" s="88">
        <f>Sheet9!L603</f>
        <v>63.95</v>
      </c>
    </row>
    <row r="608">
      <c r="A608" s="15">
        <v>44038.0</v>
      </c>
      <c r="B608" s="86">
        <v>0.1421</v>
      </c>
      <c r="C608" s="86">
        <v>0.4317</v>
      </c>
      <c r="D608" s="86">
        <v>0.2091</v>
      </c>
      <c r="E608" s="86">
        <v>0.533</v>
      </c>
      <c r="F608" s="87">
        <f>Sheet9!C605</f>
        <v>2882.23</v>
      </c>
      <c r="G608" s="88">
        <f>Sheet9!L604</f>
        <v>61.67</v>
      </c>
    </row>
    <row r="609">
      <c r="A609" s="15">
        <v>44036.0</v>
      </c>
      <c r="B609" s="86">
        <v>0.142</v>
      </c>
      <c r="C609" s="86">
        <v>0.4312</v>
      </c>
      <c r="D609" s="86">
        <v>0.2296</v>
      </c>
      <c r="E609" s="86">
        <v>0.545</v>
      </c>
      <c r="F609" s="87">
        <f>Sheet9!C606</f>
        <v>2746.56</v>
      </c>
      <c r="G609" s="88">
        <f>Sheet9!L605</f>
        <v>61.59</v>
      </c>
    </row>
    <row r="610">
      <c r="A610" s="15">
        <v>44035.0</v>
      </c>
      <c r="B610" s="86">
        <v>0.14</v>
      </c>
      <c r="C610" s="86">
        <v>0.4633</v>
      </c>
      <c r="D610" s="86">
        <v>0.2547</v>
      </c>
      <c r="E610" s="86">
        <v>0.577</v>
      </c>
      <c r="F610" s="87">
        <f>Sheet9!C607</f>
        <v>2972.37</v>
      </c>
      <c r="G610" s="88">
        <f>Sheet9!L606</f>
        <v>66.04</v>
      </c>
    </row>
    <row r="611">
      <c r="A611" s="15">
        <v>44034.0</v>
      </c>
      <c r="B611" s="86">
        <v>0.142</v>
      </c>
      <c r="C611" s="86">
        <v>0.4472</v>
      </c>
      <c r="D611" s="86">
        <v>0.2657</v>
      </c>
      <c r="E611" s="86">
        <v>0.579</v>
      </c>
      <c r="F611" s="87">
        <f>Sheet9!C608</f>
        <v>3023.94</v>
      </c>
      <c r="G611" s="88">
        <f>Sheet9!L607</f>
        <v>72</v>
      </c>
    </row>
    <row r="612">
      <c r="A612" s="15">
        <v>44033.0</v>
      </c>
      <c r="B612" s="86">
        <v>0.145</v>
      </c>
      <c r="C612" s="86">
        <v>0.4427</v>
      </c>
      <c r="D612" s="86">
        <v>0.2868</v>
      </c>
      <c r="E612" s="86">
        <v>0.615</v>
      </c>
      <c r="F612" s="87">
        <f>Sheet9!C609</f>
        <v>3130.12</v>
      </c>
      <c r="G612" s="88">
        <f>Sheet9!L608</f>
        <v>76.45</v>
      </c>
    </row>
    <row r="613">
      <c r="A613" s="15">
        <v>44032.0</v>
      </c>
      <c r="B613" s="86">
        <v>0.147</v>
      </c>
      <c r="C613" s="86">
        <v>0.4382</v>
      </c>
      <c r="D613" s="86">
        <v>0.2772</v>
      </c>
      <c r="E613" s="86">
        <v>0.594</v>
      </c>
      <c r="F613" s="87">
        <f>Sheet9!C610</f>
        <v>3003.37</v>
      </c>
      <c r="G613" s="88">
        <f>Sheet9!L609</f>
        <v>75.91</v>
      </c>
    </row>
    <row r="614">
      <c r="A614" s="15">
        <v>44029.0</v>
      </c>
      <c r="B614" s="86">
        <v>0.145</v>
      </c>
      <c r="C614" s="86">
        <v>0.4508</v>
      </c>
      <c r="D614" s="86">
        <v>0.274</v>
      </c>
      <c r="E614" s="86">
        <v>0.587</v>
      </c>
      <c r="F614" s="87">
        <f>Sheet9!C611</f>
        <v>3090.23</v>
      </c>
      <c r="G614" s="88">
        <f>Sheet9!L610</f>
        <v>82.69</v>
      </c>
    </row>
    <row r="615">
      <c r="A615" s="15">
        <v>44028.0</v>
      </c>
      <c r="B615" s="86">
        <v>0.147</v>
      </c>
      <c r="C615" s="86">
        <v>0.4519</v>
      </c>
      <c r="D615" s="86">
        <v>0.2691</v>
      </c>
      <c r="E615" s="86">
        <v>0.577</v>
      </c>
      <c r="F615" s="87">
        <f>Sheet9!C612</f>
        <v>2954.22</v>
      </c>
      <c r="G615" s="88">
        <f>Sheet9!L611</f>
        <v>57.83</v>
      </c>
    </row>
    <row r="616">
      <c r="A616" s="15">
        <v>44027.0</v>
      </c>
      <c r="B616" s="86">
        <v>0.152</v>
      </c>
      <c r="C616" s="86">
        <v>0.4611</v>
      </c>
      <c r="D616" s="86">
        <v>0.2755</v>
      </c>
      <c r="E616" s="86">
        <v>0.6</v>
      </c>
      <c r="F616" s="87">
        <f>Sheet9!C613</f>
        <v>2978.76</v>
      </c>
      <c r="G616" s="88">
        <f>Sheet9!L612</f>
        <v>75.47</v>
      </c>
    </row>
    <row r="617">
      <c r="A617" s="15">
        <v>44026.0</v>
      </c>
      <c r="B617" s="86">
        <v>0.155</v>
      </c>
      <c r="C617" s="86">
        <v>0.4634</v>
      </c>
      <c r="D617" s="86">
        <v>0.2691</v>
      </c>
      <c r="E617" s="86">
        <v>0.605</v>
      </c>
      <c r="F617" s="87">
        <f>Sheet9!C614</f>
        <v>3116.39</v>
      </c>
      <c r="G617" s="88">
        <f>Sheet9!L613</f>
        <v>53.9</v>
      </c>
    </row>
    <row r="618">
      <c r="A618" s="15">
        <v>44025.0</v>
      </c>
      <c r="B618" s="86">
        <v>0.157</v>
      </c>
      <c r="C618" s="86">
        <v>0.4611</v>
      </c>
      <c r="D618" s="86">
        <v>0.2803</v>
      </c>
      <c r="E618" s="86">
        <v>0.613</v>
      </c>
      <c r="F618" s="87">
        <f>Sheet9!C615</f>
        <v>3128.21</v>
      </c>
      <c r="G618" s="88">
        <f>Sheet9!L614</f>
        <v>47.3</v>
      </c>
    </row>
    <row r="619">
      <c r="A619" s="15">
        <v>44024.0</v>
      </c>
      <c r="B619" s="86">
        <v>0.1472</v>
      </c>
      <c r="C619" s="86">
        <v>0.4726</v>
      </c>
      <c r="D619" s="86">
        <v>0.2786</v>
      </c>
      <c r="E619" s="86">
        <v>0.623</v>
      </c>
      <c r="F619" s="87">
        <f>Sheet9!C616</f>
        <v>3225.89</v>
      </c>
      <c r="G619" s="88">
        <f>Sheet9!L615</f>
        <v>54.46</v>
      </c>
    </row>
    <row r="620">
      <c r="A620" s="15">
        <v>44022.0</v>
      </c>
      <c r="B620" s="86">
        <v>0.152</v>
      </c>
      <c r="C620" s="86">
        <v>0.4726</v>
      </c>
      <c r="D620" s="86">
        <v>0.277</v>
      </c>
      <c r="E620" s="86">
        <v>0.618</v>
      </c>
      <c r="F620" s="87">
        <f>Sheet9!C617</f>
        <v>3337.75</v>
      </c>
      <c r="G620" s="88">
        <f>Sheet9!L616</f>
        <v>41.94</v>
      </c>
    </row>
    <row r="621">
      <c r="A621" s="15">
        <v>44021.0</v>
      </c>
      <c r="B621" s="86">
        <v>0.152</v>
      </c>
      <c r="C621" s="86">
        <v>0.468</v>
      </c>
      <c r="D621" s="86">
        <v>0.2881</v>
      </c>
      <c r="E621" s="86">
        <v>0.633</v>
      </c>
      <c r="F621" s="87">
        <f>Sheet9!C618</f>
        <v>3373.23</v>
      </c>
      <c r="G621" s="88">
        <f>Sheet9!L617</f>
        <v>39.62</v>
      </c>
    </row>
    <row r="622">
      <c r="A622" s="15">
        <v>44020.0</v>
      </c>
      <c r="B622" s="86">
        <v>0.157</v>
      </c>
      <c r="C622" s="86">
        <v>0.4909</v>
      </c>
      <c r="D622" s="86">
        <v>0.2913</v>
      </c>
      <c r="E622" s="86">
        <v>0.625</v>
      </c>
      <c r="F622" s="87">
        <f>Sheet9!C619</f>
        <v>3386.15</v>
      </c>
      <c r="G622" s="88">
        <f>Sheet9!L618</f>
        <v>31.99</v>
      </c>
    </row>
    <row r="623">
      <c r="A623" s="15">
        <v>44019.0</v>
      </c>
      <c r="B623" s="86">
        <v>0.157</v>
      </c>
      <c r="C623" s="86">
        <v>0.4635</v>
      </c>
      <c r="D623" s="86">
        <v>0.2865</v>
      </c>
      <c r="E623" s="86">
        <v>0.618</v>
      </c>
      <c r="F623" s="87">
        <f>Sheet9!C620</f>
        <v>3370.29</v>
      </c>
      <c r="G623" s="88">
        <f>Sheet9!L619</f>
        <v>36.82</v>
      </c>
    </row>
    <row r="624">
      <c r="A624" s="15">
        <v>44018.0</v>
      </c>
      <c r="B624" s="86">
        <v>0.16</v>
      </c>
      <c r="C624" s="86">
        <v>0.5011</v>
      </c>
      <c r="D624" s="86">
        <v>0.3039</v>
      </c>
      <c r="E624" s="86">
        <v>0.643</v>
      </c>
      <c r="F624" s="87">
        <f>Sheet9!C621</f>
        <v>3380.16</v>
      </c>
      <c r="G624" s="88">
        <f>Sheet9!L620</f>
        <v>33.42</v>
      </c>
    </row>
    <row r="625">
      <c r="A625" s="15">
        <v>44017.0</v>
      </c>
      <c r="B625" s="86">
        <v>0.1573</v>
      </c>
      <c r="C625" s="86">
        <v>0.4795</v>
      </c>
      <c r="D625" s="86">
        <v>0.2833</v>
      </c>
      <c r="E625" s="86">
        <v>0.613</v>
      </c>
      <c r="F625" s="87">
        <f>Sheet9!C622</f>
        <v>3373.94</v>
      </c>
      <c r="G625" s="88">
        <f>Sheet9!L621</f>
        <v>40.11</v>
      </c>
    </row>
    <row r="626">
      <c r="A626" s="15">
        <v>44014.0</v>
      </c>
      <c r="B626" s="86">
        <v>0.157</v>
      </c>
      <c r="C626" s="86">
        <v>0.5023</v>
      </c>
      <c r="D626" s="86">
        <v>0.3022</v>
      </c>
      <c r="E626" s="86">
        <v>0.666</v>
      </c>
      <c r="F626" s="87">
        <f>Sheet9!C623</f>
        <v>3379.45</v>
      </c>
      <c r="G626" s="88">
        <f>Sheet9!L622</f>
        <v>39.16</v>
      </c>
    </row>
    <row r="627">
      <c r="A627" s="15">
        <v>44013.0</v>
      </c>
      <c r="B627" s="86">
        <v>0.162</v>
      </c>
      <c r="C627" s="86">
        <v>0.5023</v>
      </c>
      <c r="D627" s="86">
        <v>0.2864</v>
      </c>
      <c r="E627" s="86">
        <v>0.64</v>
      </c>
      <c r="F627" s="87">
        <f>Sheet9!C624</f>
        <v>3357.75</v>
      </c>
      <c r="G627" s="88">
        <f>Sheet9!L623</f>
        <v>27.56</v>
      </c>
    </row>
    <row r="628">
      <c r="A628" s="15">
        <v>44012.0</v>
      </c>
      <c r="B628" s="86">
        <v>0.16</v>
      </c>
      <c r="C628" s="86">
        <v>0.4977</v>
      </c>
      <c r="D628" s="86">
        <v>0.3006</v>
      </c>
      <c r="E628" s="86">
        <v>0.678</v>
      </c>
      <c r="F628" s="87">
        <f>Sheet9!C625</f>
        <v>3352.09</v>
      </c>
      <c r="G628" s="88">
        <f>Sheet9!L624</f>
        <v>27.85</v>
      </c>
    </row>
    <row r="629">
      <c r="A629" s="15">
        <v>44011.0</v>
      </c>
      <c r="B629" s="86">
        <v>0.16</v>
      </c>
      <c r="C629" s="86">
        <v>0.5102</v>
      </c>
      <c r="D629" s="86">
        <v>0.2958</v>
      </c>
      <c r="E629" s="86">
        <v>0.676</v>
      </c>
      <c r="F629" s="87">
        <f>Sheet9!C626</f>
        <v>3327.71</v>
      </c>
      <c r="G629" s="88">
        <f>Sheet9!L625</f>
        <v>25.03</v>
      </c>
    </row>
    <row r="630">
      <c r="A630" s="15">
        <v>44010.0</v>
      </c>
      <c r="B630" s="86">
        <v>0.165</v>
      </c>
      <c r="C630" s="86">
        <v>0.4932</v>
      </c>
      <c r="D630" s="86">
        <v>0.2942</v>
      </c>
      <c r="E630" s="86">
        <v>0.669</v>
      </c>
      <c r="F630" s="87">
        <f>Sheet9!C627</f>
        <v>3345.78</v>
      </c>
      <c r="G630" s="88">
        <f>Sheet9!L626</f>
        <v>17.08</v>
      </c>
    </row>
    <row r="631">
      <c r="A631" s="15">
        <v>44008.0</v>
      </c>
      <c r="B631" s="86">
        <v>0.162</v>
      </c>
      <c r="C631" s="86">
        <v>0.4671</v>
      </c>
      <c r="D631" s="86">
        <v>0.3115</v>
      </c>
      <c r="E631" s="86">
        <v>0.676</v>
      </c>
      <c r="F631" s="87">
        <f>Sheet9!C628</f>
        <v>3334.69</v>
      </c>
      <c r="G631" s="88">
        <f>Sheet9!L627</f>
        <v>15.56</v>
      </c>
    </row>
    <row r="632">
      <c r="A632" s="15">
        <v>44007.0</v>
      </c>
      <c r="B632" s="86">
        <v>0.178</v>
      </c>
      <c r="C632" s="86">
        <v>0.4807</v>
      </c>
      <c r="D632" s="86">
        <v>0.2878</v>
      </c>
      <c r="E632" s="86">
        <v>0.658</v>
      </c>
      <c r="F632" s="87">
        <f>Sheet9!C629</f>
        <v>3297.59</v>
      </c>
      <c r="G632" s="88">
        <f>Sheet9!L628</f>
        <v>14.38</v>
      </c>
    </row>
    <row r="633">
      <c r="A633" s="15">
        <v>44006.0</v>
      </c>
      <c r="B633" s="86">
        <v>0.178</v>
      </c>
      <c r="C633" s="86">
        <v>0.4886</v>
      </c>
      <c r="D633" s="86">
        <v>0.2752</v>
      </c>
      <c r="E633" s="86">
        <v>0.627</v>
      </c>
      <c r="F633" s="87">
        <f>Sheet9!C630</f>
        <v>3248.92</v>
      </c>
      <c r="G633" s="88">
        <f>Sheet9!L629</f>
        <v>14.83</v>
      </c>
    </row>
    <row r="634">
      <c r="A634" s="15">
        <v>44005.0</v>
      </c>
      <c r="B634" s="86">
        <v>0.178</v>
      </c>
      <c r="C634" s="86">
        <v>0.5184</v>
      </c>
      <c r="D634" s="86">
        <v>0.2957</v>
      </c>
      <c r="E634" s="86">
        <v>0.632</v>
      </c>
      <c r="F634" s="87">
        <f>Sheet9!C631</f>
        <v>3225.52</v>
      </c>
      <c r="G634" s="88">
        <f>Sheet9!L630</f>
        <v>13.68</v>
      </c>
    </row>
    <row r="635">
      <c r="A635" s="15"/>
      <c r="B635" s="16"/>
      <c r="C635" s="16"/>
      <c r="D635" s="16"/>
      <c r="E635" s="16"/>
      <c r="F635" s="11"/>
    </row>
    <row r="636">
      <c r="A636" s="15"/>
      <c r="B636" s="16"/>
      <c r="C636" s="16"/>
      <c r="D636" s="16"/>
      <c r="E636" s="16"/>
      <c r="F636" s="11"/>
    </row>
    <row r="637">
      <c r="A637" s="15"/>
      <c r="B637" s="16"/>
      <c r="C637" s="16"/>
      <c r="D637" s="16"/>
      <c r="E637" s="16"/>
      <c r="F637" s="11"/>
    </row>
    <row r="638">
      <c r="A638" s="15"/>
      <c r="B638" s="16"/>
      <c r="C638" s="16"/>
      <c r="D638" s="16"/>
      <c r="E638" s="16"/>
      <c r="F638" s="11"/>
    </row>
    <row r="639">
      <c r="A639" s="15"/>
      <c r="B639" s="16"/>
      <c r="C639" s="16"/>
      <c r="D639" s="16"/>
      <c r="E639" s="16"/>
      <c r="F639" s="11"/>
    </row>
    <row r="640">
      <c r="A640" s="15"/>
      <c r="B640" s="16"/>
      <c r="C640" s="16"/>
      <c r="D640" s="16"/>
      <c r="E640" s="16"/>
      <c r="F640" s="11"/>
    </row>
    <row r="641">
      <c r="A641" s="15"/>
      <c r="B641" s="16"/>
      <c r="C641" s="16"/>
      <c r="D641" s="16"/>
      <c r="E641" s="16"/>
      <c r="F641" s="11"/>
    </row>
    <row r="642">
      <c r="A642" s="15"/>
      <c r="B642" s="16"/>
      <c r="C642" s="16"/>
      <c r="D642" s="16"/>
      <c r="E642" s="16"/>
      <c r="F642" s="11"/>
    </row>
    <row r="643">
      <c r="A643" s="15"/>
      <c r="B643" s="16"/>
      <c r="C643" s="16"/>
      <c r="D643" s="16"/>
      <c r="E643" s="16"/>
      <c r="F643" s="11"/>
    </row>
    <row r="644">
      <c r="A644" s="15"/>
      <c r="B644" s="16"/>
      <c r="C644" s="16"/>
      <c r="D644" s="16"/>
      <c r="E644" s="16"/>
      <c r="F644" s="11"/>
    </row>
    <row r="645">
      <c r="A645" s="15"/>
      <c r="B645" s="16"/>
      <c r="C645" s="16"/>
      <c r="D645" s="16"/>
      <c r="E645" s="16"/>
      <c r="F645" s="11"/>
    </row>
    <row r="646">
      <c r="A646" s="15"/>
      <c r="B646" s="16"/>
      <c r="C646" s="16"/>
      <c r="D646" s="16"/>
      <c r="E646" s="16"/>
      <c r="F646" s="11"/>
    </row>
    <row r="647">
      <c r="A647" s="15"/>
      <c r="B647" s="16"/>
      <c r="C647" s="16"/>
      <c r="D647" s="16"/>
      <c r="E647" s="16"/>
      <c r="F647" s="11"/>
    </row>
    <row r="648">
      <c r="A648" s="15"/>
      <c r="B648" s="16"/>
      <c r="C648" s="16"/>
      <c r="D648" s="16"/>
      <c r="E648" s="16"/>
      <c r="F648" s="11"/>
    </row>
    <row r="649">
      <c r="A649" s="15"/>
      <c r="B649" s="16"/>
      <c r="C649" s="16"/>
      <c r="D649" s="16"/>
      <c r="E649" s="16"/>
      <c r="F649" s="11"/>
    </row>
    <row r="650">
      <c r="A650" s="15"/>
      <c r="B650" s="16"/>
      <c r="C650" s="16"/>
      <c r="D650" s="16"/>
      <c r="E650" s="16"/>
      <c r="F650" s="11"/>
    </row>
    <row r="651">
      <c r="A651" s="15"/>
      <c r="B651" s="16"/>
      <c r="C651" s="16"/>
      <c r="D651" s="16"/>
      <c r="E651" s="16"/>
      <c r="F651" s="11"/>
    </row>
    <row r="652">
      <c r="A652" s="15"/>
      <c r="B652" s="16"/>
      <c r="C652" s="16"/>
      <c r="D652" s="16"/>
      <c r="E652" s="16"/>
      <c r="F652" s="11"/>
    </row>
    <row r="653">
      <c r="A653" s="15"/>
      <c r="B653" s="16"/>
      <c r="C653" s="16"/>
      <c r="D653" s="16"/>
      <c r="E653" s="16"/>
      <c r="F653" s="11"/>
    </row>
    <row r="654">
      <c r="A654" s="15"/>
      <c r="B654" s="16"/>
      <c r="C654" s="16"/>
      <c r="D654" s="16"/>
      <c r="E654" s="16"/>
      <c r="F654" s="11"/>
    </row>
    <row r="655">
      <c r="A655" s="15"/>
      <c r="B655" s="16"/>
      <c r="C655" s="16"/>
      <c r="D655" s="16"/>
      <c r="E655" s="16"/>
      <c r="F655" s="11"/>
    </row>
    <row r="656">
      <c r="A656" s="15"/>
      <c r="B656" s="16"/>
      <c r="C656" s="16"/>
      <c r="D656" s="16"/>
      <c r="E656" s="16"/>
      <c r="F656" s="11"/>
    </row>
    <row r="657">
      <c r="A657" s="15"/>
      <c r="B657" s="16"/>
      <c r="C657" s="16"/>
      <c r="D657" s="16"/>
      <c r="E657" s="16"/>
      <c r="F657" s="11"/>
    </row>
    <row r="658">
      <c r="A658" s="15"/>
      <c r="B658" s="16"/>
      <c r="C658" s="16"/>
      <c r="D658" s="16"/>
      <c r="E658" s="16"/>
      <c r="F658" s="11"/>
    </row>
    <row r="659">
      <c r="A659" s="15"/>
      <c r="B659" s="16"/>
      <c r="C659" s="16"/>
      <c r="D659" s="16"/>
      <c r="E659" s="16"/>
      <c r="F659" s="11"/>
    </row>
    <row r="660">
      <c r="A660" s="15"/>
      <c r="B660" s="16"/>
      <c r="C660" s="16"/>
      <c r="D660" s="16"/>
      <c r="E660" s="16"/>
      <c r="F660" s="11"/>
    </row>
    <row r="661">
      <c r="A661" s="15"/>
      <c r="B661" s="16"/>
      <c r="C661" s="16"/>
      <c r="D661" s="16"/>
      <c r="E661" s="16"/>
      <c r="F661" s="11"/>
    </row>
    <row r="662">
      <c r="A662" s="15"/>
      <c r="B662" s="16"/>
      <c r="C662" s="16"/>
      <c r="D662" s="16"/>
      <c r="E662" s="16"/>
      <c r="F662" s="11"/>
    </row>
    <row r="663">
      <c r="A663" s="15"/>
      <c r="B663" s="16"/>
      <c r="C663" s="16"/>
      <c r="D663" s="16"/>
      <c r="E663" s="16"/>
      <c r="F663" s="11"/>
    </row>
    <row r="664">
      <c r="A664" s="15"/>
      <c r="B664" s="16"/>
      <c r="C664" s="16"/>
      <c r="D664" s="16"/>
      <c r="E664" s="16"/>
      <c r="F664" s="11"/>
    </row>
    <row r="665">
      <c r="A665" s="15"/>
      <c r="B665" s="16"/>
      <c r="C665" s="16"/>
      <c r="D665" s="16"/>
      <c r="E665" s="16"/>
      <c r="F665" s="11"/>
    </row>
    <row r="666">
      <c r="A666" s="15"/>
      <c r="B666" s="16"/>
      <c r="C666" s="16"/>
      <c r="D666" s="16"/>
      <c r="E666" s="16"/>
      <c r="F666" s="11"/>
    </row>
    <row r="667">
      <c r="A667" s="15"/>
      <c r="B667" s="16"/>
      <c r="C667" s="16"/>
      <c r="D667" s="16"/>
      <c r="E667" s="16"/>
      <c r="F667" s="11"/>
    </row>
    <row r="668">
      <c r="A668" s="15"/>
      <c r="B668" s="16"/>
      <c r="C668" s="16"/>
      <c r="D668" s="16"/>
      <c r="E668" s="16"/>
      <c r="F668" s="11"/>
    </row>
    <row r="669">
      <c r="A669" s="15"/>
      <c r="B669" s="16"/>
      <c r="C669" s="16"/>
      <c r="D669" s="16"/>
      <c r="E669" s="16"/>
      <c r="F669" s="11"/>
    </row>
    <row r="670">
      <c r="A670" s="15"/>
      <c r="B670" s="16"/>
      <c r="C670" s="16"/>
      <c r="D670" s="16"/>
      <c r="E670" s="16"/>
      <c r="F670" s="11"/>
    </row>
    <row r="671">
      <c r="A671" s="15"/>
      <c r="B671" s="16"/>
      <c r="C671" s="16"/>
      <c r="D671" s="16"/>
      <c r="E671" s="16"/>
      <c r="F671" s="11"/>
    </row>
    <row r="672">
      <c r="A672" s="15"/>
      <c r="B672" s="16"/>
      <c r="C672" s="16"/>
      <c r="D672" s="16"/>
      <c r="E672" s="16"/>
      <c r="F672" s="11"/>
    </row>
    <row r="673">
      <c r="A673" s="15"/>
      <c r="B673" s="16"/>
      <c r="C673" s="16"/>
      <c r="D673" s="16"/>
      <c r="E673" s="16"/>
      <c r="F673" s="11"/>
    </row>
    <row r="674">
      <c r="A674" s="15"/>
      <c r="B674" s="16"/>
      <c r="C674" s="16"/>
      <c r="D674" s="16"/>
      <c r="E674" s="16"/>
      <c r="F674" s="11"/>
    </row>
    <row r="675">
      <c r="A675" s="15"/>
      <c r="B675" s="16"/>
      <c r="C675" s="16"/>
      <c r="D675" s="16"/>
      <c r="E675" s="16"/>
      <c r="F675" s="11"/>
    </row>
    <row r="676">
      <c r="A676" s="15"/>
      <c r="B676" s="16"/>
      <c r="C676" s="16"/>
      <c r="D676" s="16"/>
      <c r="E676" s="16"/>
      <c r="F676" s="11"/>
    </row>
    <row r="677">
      <c r="A677" s="15"/>
      <c r="B677" s="16"/>
      <c r="C677" s="16"/>
      <c r="D677" s="16"/>
      <c r="E677" s="16"/>
      <c r="F677" s="11"/>
    </row>
    <row r="678">
      <c r="A678" s="15"/>
      <c r="B678" s="16"/>
      <c r="C678" s="16"/>
      <c r="D678" s="16"/>
      <c r="E678" s="16"/>
      <c r="F678" s="11"/>
    </row>
    <row r="679">
      <c r="A679" s="15"/>
      <c r="B679" s="16"/>
      <c r="C679" s="16"/>
      <c r="D679" s="16"/>
      <c r="E679" s="16"/>
      <c r="F679" s="11"/>
    </row>
    <row r="680">
      <c r="A680" s="15"/>
      <c r="B680" s="16"/>
      <c r="C680" s="16"/>
      <c r="D680" s="16"/>
      <c r="E680" s="16"/>
      <c r="F680" s="11"/>
    </row>
    <row r="681">
      <c r="A681" s="15"/>
      <c r="B681" s="16"/>
      <c r="C681" s="16"/>
      <c r="D681" s="16"/>
      <c r="E681" s="16"/>
      <c r="F681" s="11"/>
    </row>
    <row r="682">
      <c r="A682" s="15"/>
      <c r="B682" s="16"/>
      <c r="C682" s="16"/>
      <c r="D682" s="16"/>
      <c r="E682" s="16"/>
      <c r="F682" s="11"/>
    </row>
    <row r="683">
      <c r="A683" s="15"/>
      <c r="B683" s="16"/>
      <c r="C683" s="16"/>
      <c r="D683" s="16"/>
      <c r="E683" s="16"/>
      <c r="F683" s="11"/>
    </row>
    <row r="684">
      <c r="A684" s="15"/>
      <c r="B684" s="16"/>
      <c r="C684" s="16"/>
      <c r="D684" s="16"/>
      <c r="E684" s="16"/>
      <c r="F684" s="11"/>
    </row>
    <row r="685">
      <c r="A685" s="15"/>
      <c r="B685" s="16"/>
      <c r="C685" s="16"/>
      <c r="D685" s="16"/>
      <c r="E685" s="16"/>
      <c r="F685" s="11"/>
    </row>
    <row r="686">
      <c r="A686" s="15"/>
      <c r="B686" s="16"/>
      <c r="C686" s="16"/>
      <c r="D686" s="16"/>
      <c r="E686" s="16"/>
      <c r="F686" s="11"/>
    </row>
    <row r="687">
      <c r="A687" s="15"/>
      <c r="B687" s="16"/>
      <c r="C687" s="16"/>
      <c r="D687" s="16"/>
      <c r="E687" s="16"/>
      <c r="F687" s="11"/>
    </row>
    <row r="688">
      <c r="A688" s="15"/>
      <c r="B688" s="16"/>
      <c r="C688" s="16"/>
      <c r="D688" s="16"/>
      <c r="E688" s="16"/>
      <c r="F688" s="11"/>
    </row>
    <row r="689">
      <c r="A689" s="15"/>
      <c r="B689" s="16"/>
      <c r="C689" s="16"/>
      <c r="D689" s="16"/>
      <c r="E689" s="16"/>
      <c r="F689" s="11"/>
    </row>
    <row r="690">
      <c r="A690" s="15"/>
      <c r="B690" s="16"/>
      <c r="C690" s="16"/>
      <c r="D690" s="16"/>
      <c r="E690" s="16"/>
      <c r="F690" s="11"/>
    </row>
    <row r="691">
      <c r="A691" s="15"/>
      <c r="B691" s="16"/>
      <c r="C691" s="16"/>
      <c r="D691" s="16"/>
      <c r="E691" s="16"/>
      <c r="F691" s="11"/>
    </row>
    <row r="692">
      <c r="A692" s="15"/>
      <c r="B692" s="16"/>
      <c r="C692" s="16"/>
      <c r="D692" s="16"/>
      <c r="E692" s="16"/>
      <c r="F692" s="11"/>
    </row>
    <row r="693">
      <c r="A693" s="15"/>
      <c r="B693" s="16"/>
      <c r="C693" s="16"/>
      <c r="D693" s="16"/>
      <c r="E693" s="16"/>
      <c r="F693" s="11"/>
    </row>
    <row r="694">
      <c r="A694" s="15"/>
      <c r="B694" s="16"/>
      <c r="C694" s="16"/>
      <c r="D694" s="16"/>
      <c r="E694" s="16"/>
      <c r="F694" s="11"/>
    </row>
    <row r="695">
      <c r="A695" s="15"/>
      <c r="B695" s="16"/>
      <c r="C695" s="16"/>
      <c r="D695" s="16"/>
      <c r="E695" s="16"/>
      <c r="F695" s="11"/>
    </row>
    <row r="696">
      <c r="A696" s="15"/>
      <c r="B696" s="16"/>
      <c r="C696" s="16"/>
      <c r="D696" s="16"/>
      <c r="E696" s="16"/>
      <c r="F696" s="11"/>
    </row>
    <row r="697">
      <c r="A697" s="15"/>
      <c r="B697" s="16"/>
      <c r="C697" s="16"/>
      <c r="D697" s="16"/>
      <c r="E697" s="16"/>
      <c r="F697" s="11"/>
    </row>
    <row r="698">
      <c r="A698" s="15"/>
      <c r="B698" s="16"/>
      <c r="C698" s="16"/>
      <c r="D698" s="16"/>
      <c r="E698" s="16"/>
      <c r="F698" s="11"/>
    </row>
    <row r="699">
      <c r="A699" s="15"/>
      <c r="B699" s="16"/>
      <c r="C699" s="16"/>
      <c r="D699" s="16"/>
      <c r="E699" s="16"/>
      <c r="F699" s="11"/>
    </row>
    <row r="700">
      <c r="A700" s="15"/>
      <c r="B700" s="16"/>
      <c r="C700" s="16"/>
      <c r="D700" s="16"/>
      <c r="E700" s="16"/>
      <c r="F700" s="11"/>
    </row>
    <row r="701">
      <c r="A701" s="15"/>
      <c r="B701" s="16"/>
      <c r="C701" s="16"/>
      <c r="D701" s="16"/>
      <c r="E701" s="16"/>
      <c r="F701" s="11"/>
    </row>
    <row r="702">
      <c r="A702" s="15"/>
      <c r="B702" s="16"/>
      <c r="C702" s="16"/>
      <c r="D702" s="16"/>
      <c r="E702" s="16"/>
      <c r="F702" s="11"/>
    </row>
    <row r="703">
      <c r="A703" s="15"/>
      <c r="B703" s="16"/>
      <c r="C703" s="16"/>
      <c r="D703" s="16"/>
      <c r="E703" s="16"/>
      <c r="F703" s="11"/>
    </row>
    <row r="704">
      <c r="A704" s="15"/>
      <c r="B704" s="16"/>
      <c r="C704" s="16"/>
      <c r="D704" s="16"/>
      <c r="E704" s="16"/>
      <c r="F704" s="11"/>
    </row>
    <row r="705">
      <c r="A705" s="15"/>
      <c r="B705" s="16"/>
      <c r="C705" s="16"/>
      <c r="D705" s="16"/>
      <c r="E705" s="16"/>
      <c r="F705" s="11"/>
    </row>
    <row r="706">
      <c r="A706" s="15"/>
      <c r="B706" s="16"/>
      <c r="C706" s="16"/>
      <c r="D706" s="16"/>
      <c r="E706" s="16"/>
      <c r="F706" s="11"/>
    </row>
    <row r="707">
      <c r="A707" s="15"/>
      <c r="B707" s="16"/>
      <c r="C707" s="16"/>
      <c r="D707" s="16"/>
      <c r="E707" s="16"/>
      <c r="F707" s="11"/>
    </row>
    <row r="708">
      <c r="A708" s="15"/>
      <c r="B708" s="16"/>
      <c r="C708" s="16"/>
      <c r="D708" s="16"/>
      <c r="E708" s="16"/>
      <c r="F708" s="11"/>
    </row>
    <row r="709">
      <c r="A709" s="15"/>
      <c r="B709" s="16"/>
      <c r="C709" s="16"/>
      <c r="D709" s="16"/>
      <c r="E709" s="16"/>
      <c r="F709" s="11"/>
    </row>
    <row r="710">
      <c r="A710" s="15"/>
      <c r="B710" s="16"/>
      <c r="C710" s="16"/>
      <c r="D710" s="16"/>
      <c r="E710" s="16"/>
      <c r="F710" s="11"/>
    </row>
    <row r="711">
      <c r="A711" s="15"/>
      <c r="B711" s="16"/>
      <c r="C711" s="16"/>
      <c r="D711" s="16"/>
      <c r="E711" s="16"/>
      <c r="F711" s="11"/>
    </row>
    <row r="712">
      <c r="A712" s="15"/>
      <c r="B712" s="16"/>
      <c r="C712" s="16"/>
      <c r="D712" s="16"/>
      <c r="E712" s="16"/>
      <c r="F712" s="11"/>
    </row>
    <row r="713">
      <c r="A713" s="15"/>
      <c r="B713" s="16"/>
      <c r="C713" s="16"/>
      <c r="D713" s="16"/>
      <c r="E713" s="16"/>
      <c r="F713" s="11"/>
    </row>
    <row r="714">
      <c r="A714" s="15"/>
      <c r="B714" s="16"/>
      <c r="C714" s="16"/>
      <c r="D714" s="16"/>
      <c r="E714" s="16"/>
      <c r="F714" s="11"/>
    </row>
    <row r="715">
      <c r="A715" s="15"/>
      <c r="B715" s="16"/>
      <c r="C715" s="16"/>
      <c r="D715" s="16"/>
      <c r="E715" s="16"/>
      <c r="F715" s="11"/>
    </row>
    <row r="716">
      <c r="A716" s="15"/>
      <c r="B716" s="16"/>
      <c r="C716" s="16"/>
      <c r="D716" s="16"/>
      <c r="E716" s="16"/>
      <c r="F716" s="11"/>
    </row>
    <row r="717">
      <c r="A717" s="15"/>
      <c r="B717" s="16"/>
      <c r="C717" s="16"/>
      <c r="D717" s="16"/>
      <c r="E717" s="16"/>
      <c r="F717" s="11"/>
    </row>
    <row r="718">
      <c r="A718" s="15"/>
      <c r="B718" s="16"/>
      <c r="C718" s="16"/>
      <c r="D718" s="16"/>
      <c r="E718" s="16"/>
      <c r="F718" s="11"/>
    </row>
    <row r="719">
      <c r="A719" s="15"/>
      <c r="B719" s="16"/>
      <c r="C719" s="16"/>
      <c r="D719" s="16"/>
      <c r="E719" s="16"/>
      <c r="F719" s="11"/>
    </row>
    <row r="720">
      <c r="A720" s="15"/>
      <c r="B720" s="16"/>
      <c r="C720" s="16"/>
      <c r="D720" s="16"/>
      <c r="E720" s="16"/>
      <c r="F720" s="11"/>
    </row>
    <row r="721">
      <c r="A721" s="15"/>
      <c r="B721" s="16"/>
      <c r="C721" s="16"/>
      <c r="D721" s="16"/>
      <c r="E721" s="16"/>
      <c r="F721" s="11"/>
    </row>
    <row r="722">
      <c r="A722" s="15"/>
      <c r="B722" s="16"/>
      <c r="C722" s="16"/>
      <c r="D722" s="16"/>
      <c r="E722" s="16"/>
      <c r="F722" s="11"/>
    </row>
    <row r="723">
      <c r="A723" s="15"/>
      <c r="B723" s="16"/>
      <c r="C723" s="16"/>
      <c r="D723" s="16"/>
      <c r="E723" s="16"/>
      <c r="F723" s="11"/>
    </row>
    <row r="724">
      <c r="A724" s="15"/>
      <c r="B724" s="16"/>
      <c r="C724" s="16"/>
      <c r="D724" s="16"/>
      <c r="E724" s="16"/>
      <c r="F724" s="11"/>
    </row>
    <row r="725">
      <c r="A725" s="15"/>
      <c r="B725" s="16"/>
      <c r="C725" s="16"/>
      <c r="D725" s="16"/>
      <c r="E725" s="16"/>
      <c r="F725" s="11"/>
    </row>
    <row r="726">
      <c r="A726" s="15"/>
      <c r="B726" s="16"/>
      <c r="C726" s="16"/>
      <c r="D726" s="16"/>
      <c r="E726" s="16"/>
      <c r="F726" s="11"/>
    </row>
    <row r="727">
      <c r="A727" s="15"/>
      <c r="B727" s="16"/>
      <c r="C727" s="16"/>
      <c r="D727" s="16"/>
      <c r="E727" s="16"/>
      <c r="F727" s="11"/>
    </row>
    <row r="728">
      <c r="A728" s="15"/>
      <c r="B728" s="16"/>
      <c r="C728" s="16"/>
      <c r="D728" s="16"/>
      <c r="E728" s="16"/>
      <c r="F728" s="11"/>
    </row>
    <row r="729">
      <c r="A729" s="15"/>
      <c r="B729" s="16"/>
      <c r="C729" s="16"/>
      <c r="D729" s="16"/>
      <c r="E729" s="16"/>
      <c r="F729" s="11"/>
    </row>
    <row r="730">
      <c r="A730" s="15"/>
      <c r="B730" s="16"/>
      <c r="C730" s="16"/>
      <c r="D730" s="16"/>
      <c r="E730" s="16"/>
      <c r="F730" s="11"/>
    </row>
    <row r="731">
      <c r="A731" s="15"/>
      <c r="B731" s="16"/>
      <c r="C731" s="16"/>
      <c r="D731" s="16"/>
      <c r="E731" s="16"/>
      <c r="F731" s="11"/>
    </row>
    <row r="732">
      <c r="A732" s="15"/>
      <c r="B732" s="16"/>
      <c r="C732" s="16"/>
      <c r="D732" s="16"/>
      <c r="E732" s="16"/>
      <c r="F732" s="11"/>
    </row>
    <row r="733">
      <c r="A733" s="15"/>
      <c r="B733" s="16"/>
      <c r="C733" s="16"/>
      <c r="D733" s="16"/>
      <c r="E733" s="16"/>
      <c r="F733" s="11"/>
    </row>
    <row r="734">
      <c r="A734" s="15"/>
      <c r="B734" s="16"/>
      <c r="C734" s="16"/>
      <c r="D734" s="16"/>
      <c r="E734" s="16"/>
      <c r="F734" s="11"/>
    </row>
    <row r="735">
      <c r="A735" s="15"/>
      <c r="B735" s="16"/>
      <c r="C735" s="16"/>
      <c r="D735" s="16"/>
      <c r="E735" s="16"/>
      <c r="F735" s="11"/>
    </row>
    <row r="736">
      <c r="A736" s="15"/>
      <c r="B736" s="16"/>
      <c r="C736" s="16"/>
      <c r="D736" s="16"/>
      <c r="E736" s="16"/>
      <c r="F736" s="11"/>
    </row>
    <row r="737">
      <c r="A737" s="15"/>
      <c r="B737" s="16"/>
      <c r="C737" s="16"/>
      <c r="D737" s="16"/>
      <c r="E737" s="16"/>
      <c r="F737" s="11"/>
    </row>
    <row r="738">
      <c r="A738" s="15"/>
      <c r="B738" s="16"/>
      <c r="C738" s="16"/>
      <c r="D738" s="16"/>
      <c r="E738" s="16"/>
      <c r="F738" s="11"/>
    </row>
    <row r="739">
      <c r="A739" s="15"/>
      <c r="B739" s="16"/>
      <c r="C739" s="16"/>
      <c r="D739" s="16"/>
      <c r="E739" s="16"/>
      <c r="F739" s="11"/>
    </row>
    <row r="740">
      <c r="A740" s="15"/>
      <c r="B740" s="16"/>
      <c r="C740" s="16"/>
      <c r="D740" s="16"/>
      <c r="E740" s="16"/>
      <c r="F740" s="11"/>
    </row>
    <row r="741">
      <c r="A741" s="15"/>
      <c r="B741" s="16"/>
      <c r="C741" s="16"/>
      <c r="D741" s="16"/>
      <c r="E741" s="16"/>
      <c r="F741" s="11"/>
    </row>
    <row r="742">
      <c r="A742" s="15"/>
      <c r="B742" s="16"/>
      <c r="C742" s="16"/>
      <c r="D742" s="16"/>
      <c r="E742" s="16"/>
      <c r="F742" s="11"/>
    </row>
    <row r="743">
      <c r="A743" s="15"/>
      <c r="B743" s="16"/>
      <c r="C743" s="16"/>
      <c r="D743" s="16"/>
      <c r="E743" s="16"/>
      <c r="F743" s="11"/>
    </row>
    <row r="744">
      <c r="A744" s="15"/>
      <c r="B744" s="16"/>
      <c r="C744" s="16"/>
      <c r="D744" s="16"/>
      <c r="E744" s="16"/>
      <c r="F744" s="11"/>
    </row>
    <row r="745">
      <c r="A745" s="15"/>
      <c r="B745" s="16"/>
      <c r="C745" s="16"/>
      <c r="D745" s="16"/>
      <c r="E745" s="16"/>
      <c r="F745" s="11"/>
    </row>
    <row r="746">
      <c r="A746" s="15"/>
      <c r="B746" s="16"/>
      <c r="C746" s="16"/>
      <c r="D746" s="16"/>
      <c r="E746" s="16"/>
      <c r="F746" s="11"/>
    </row>
    <row r="747">
      <c r="A747" s="15"/>
      <c r="B747" s="16"/>
      <c r="C747" s="16"/>
      <c r="D747" s="16"/>
      <c r="E747" s="16"/>
      <c r="F747" s="11"/>
    </row>
    <row r="748">
      <c r="A748" s="15"/>
      <c r="B748" s="16"/>
      <c r="C748" s="16"/>
      <c r="D748" s="16"/>
      <c r="E748" s="16"/>
      <c r="F748" s="11"/>
    </row>
    <row r="749">
      <c r="A749" s="15"/>
      <c r="B749" s="16"/>
      <c r="C749" s="16"/>
      <c r="D749" s="16"/>
      <c r="E749" s="16"/>
      <c r="F749" s="11"/>
    </row>
    <row r="750">
      <c r="A750" s="15"/>
      <c r="B750" s="16"/>
      <c r="C750" s="16"/>
      <c r="D750" s="16"/>
      <c r="E750" s="16"/>
      <c r="F750" s="11"/>
    </row>
    <row r="751">
      <c r="A751" s="15"/>
      <c r="B751" s="16"/>
      <c r="C751" s="16"/>
      <c r="D751" s="16"/>
      <c r="E751" s="16"/>
      <c r="F751" s="11"/>
    </row>
    <row r="752">
      <c r="A752" s="15"/>
      <c r="B752" s="16"/>
      <c r="C752" s="16"/>
      <c r="D752" s="16"/>
      <c r="E752" s="16"/>
      <c r="F752" s="11"/>
    </row>
    <row r="753">
      <c r="A753" s="15"/>
      <c r="B753" s="16"/>
      <c r="C753" s="16"/>
      <c r="D753" s="16"/>
      <c r="E753" s="16"/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  <row r="1001">
      <c r="F1001" s="11"/>
    </row>
    <row r="1002">
      <c r="F1002" s="11"/>
    </row>
  </sheetData>
  <mergeCells count="8">
    <mergeCell ref="I2:Z2"/>
    <mergeCell ref="K4:Q4"/>
    <mergeCell ref="J13:R13"/>
    <mergeCell ref="K14:Q14"/>
    <mergeCell ref="U14:X14"/>
    <mergeCell ref="K20:Q20"/>
    <mergeCell ref="U21:V21"/>
    <mergeCell ref="K27:Q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3.0"/>
    <col customWidth="1" min="3" max="4" width="12.5"/>
    <col customWidth="1" min="5" max="5" width="13.5"/>
    <col customWidth="1" min="6" max="6" width="8.38"/>
    <col customWidth="1" min="7" max="7" width="6.13"/>
    <col customWidth="1" min="9" max="9" width="9.5"/>
    <col customWidth="1" min="10" max="10" width="13.88"/>
    <col customWidth="1" min="11" max="11" width="13.5"/>
    <col customWidth="1" min="12" max="12" width="13.0"/>
    <col customWidth="1" min="13" max="13" width="13.5"/>
    <col customWidth="1" min="14" max="14" width="14.0"/>
    <col customWidth="1" min="15" max="16" width="10.75"/>
  </cols>
  <sheetData>
    <row r="3">
      <c r="J3" s="85"/>
      <c r="K3" s="85" t="s">
        <v>4</v>
      </c>
      <c r="L3" s="85" t="s">
        <v>5</v>
      </c>
      <c r="M3" s="85" t="s">
        <v>6</v>
      </c>
      <c r="N3" s="85" t="s">
        <v>7</v>
      </c>
      <c r="O3" s="85" t="s">
        <v>11</v>
      </c>
      <c r="P3" s="85" t="s">
        <v>12</v>
      </c>
      <c r="R3" s="133"/>
      <c r="S3" s="134" t="str">
        <f t="shared" ref="S3:V3" si="1">S8</f>
        <v>Equity</v>
      </c>
      <c r="T3" s="134" t="str">
        <f t="shared" si="1"/>
        <v>Option</v>
      </c>
      <c r="U3" s="134" t="str">
        <f t="shared" si="1"/>
        <v>Bond</v>
      </c>
      <c r="V3" s="135" t="str">
        <f t="shared" si="1"/>
        <v>Portfolio</v>
      </c>
    </row>
    <row r="4">
      <c r="J4" s="109" t="s">
        <v>62</v>
      </c>
      <c r="K4" s="102">
        <v>2.9636</v>
      </c>
      <c r="L4" s="102">
        <v>2.7051</v>
      </c>
      <c r="M4" s="102">
        <v>2.7029</v>
      </c>
      <c r="N4" s="102">
        <v>2.67</v>
      </c>
      <c r="O4" s="102">
        <v>4130.29</v>
      </c>
      <c r="P4" s="102">
        <v>21.33</v>
      </c>
      <c r="R4" s="136" t="s">
        <v>70</v>
      </c>
      <c r="S4" s="137">
        <f t="shared" ref="S4:V4" si="2">PERCENTILE(S$9:S$636,0.05)</f>
        <v>1075291.622</v>
      </c>
      <c r="T4" s="137">
        <f t="shared" si="2"/>
        <v>92062.57741</v>
      </c>
      <c r="U4" s="137">
        <f t="shared" si="2"/>
        <v>-26430.83562</v>
      </c>
      <c r="V4" s="138">
        <f t="shared" si="2"/>
        <v>1143271.092</v>
      </c>
    </row>
    <row r="5">
      <c r="J5" s="109" t="s">
        <v>63</v>
      </c>
      <c r="K5" s="85">
        <v>0.8633283031279311</v>
      </c>
      <c r="L5" s="85">
        <v>0.8152685297852841</v>
      </c>
      <c r="M5" s="85">
        <v>0.9081476480875034</v>
      </c>
      <c r="N5" s="85">
        <v>0.7130646583346174</v>
      </c>
      <c r="O5" s="85">
        <v>590.2713264905783</v>
      </c>
      <c r="P5" s="85">
        <v>9.189139802349837</v>
      </c>
      <c r="R5" s="136" t="s">
        <v>76</v>
      </c>
      <c r="S5" s="139">
        <f t="shared" ref="S5:V5" si="3">CORREL(S9:S636,$V9:$V636
)</f>
        <v>0.9971894578</v>
      </c>
      <c r="T5" s="139">
        <f t="shared" si="3"/>
        <v>0.01056858841</v>
      </c>
      <c r="U5" s="139">
        <f t="shared" si="3"/>
        <v>0.1001793763</v>
      </c>
      <c r="V5" s="139">
        <f t="shared" si="3"/>
        <v>1</v>
      </c>
    </row>
    <row r="7">
      <c r="A7" s="13" t="str">
        <f>'Parametric Var'!A4</f>
        <v/>
      </c>
      <c r="B7" s="13" t="str">
        <f>'Parametric Var'!B4</f>
        <v>US 1 -YearBond</v>
      </c>
      <c r="C7" s="13" t="str">
        <f>'Parametric Var'!C4</f>
        <v>US 7-YearBond</v>
      </c>
      <c r="D7" s="13" t="str">
        <f>'Parametric Var'!D4</f>
        <v>US 5-YearBond</v>
      </c>
      <c r="E7" s="13" t="str">
        <f>'Parametric Var'!E4</f>
        <v>US 10-YearBond</v>
      </c>
      <c r="F7" s="13" t="str">
        <f>'Parametric Var'!F4</f>
        <v>S&amp;P 500</v>
      </c>
      <c r="G7" s="13" t="str">
        <f>'Parametric Var'!G4</f>
        <v>VIX</v>
      </c>
      <c r="J7" s="140" t="str">
        <f t="shared" ref="J7:O7" si="4">B7</f>
        <v>US 1 -YearBond</v>
      </c>
      <c r="K7" s="13" t="str">
        <f t="shared" si="4"/>
        <v>US 7-YearBond</v>
      </c>
      <c r="L7" s="140" t="str">
        <f t="shared" si="4"/>
        <v>US 5-YearBond</v>
      </c>
      <c r="M7" s="13" t="str">
        <f t="shared" si="4"/>
        <v>US 10-YearBond</v>
      </c>
      <c r="N7" s="140" t="str">
        <f t="shared" si="4"/>
        <v>S&amp;P 500</v>
      </c>
      <c r="O7" s="140" t="str">
        <f t="shared" si="4"/>
        <v>VIX</v>
      </c>
      <c r="S7" s="141" t="s">
        <v>77</v>
      </c>
      <c r="T7" s="142"/>
      <c r="U7" s="143"/>
      <c r="X7" s="141" t="s">
        <v>78</v>
      </c>
      <c r="Y7" s="142"/>
      <c r="Z7" s="143"/>
    </row>
    <row r="8">
      <c r="A8" s="13" t="str">
        <f>'Parametric Var'!A5</f>
        <v>Date</v>
      </c>
      <c r="B8" s="13" t="str">
        <f>'Parametric Var'!B5</f>
        <v>Price</v>
      </c>
      <c r="C8" s="13" t="str">
        <f>'Parametric Var'!C5</f>
        <v>Price</v>
      </c>
      <c r="D8" s="13" t="str">
        <f>'Parametric Var'!D5</f>
        <v>Price</v>
      </c>
      <c r="E8" s="13" t="str">
        <f>'Parametric Var'!E5</f>
        <v>Price</v>
      </c>
      <c r="F8" s="13" t="str">
        <f>'Parametric Var'!F5</f>
        <v>Price</v>
      </c>
      <c r="G8" s="13" t="str">
        <f>'Parametric Var'!G5</f>
        <v>Price</v>
      </c>
      <c r="I8" s="144" t="s">
        <v>79</v>
      </c>
      <c r="J8" s="13" t="str">
        <f t="shared" ref="J8:O8" si="5">B8</f>
        <v>Price</v>
      </c>
      <c r="K8" s="13" t="str">
        <f t="shared" si="5"/>
        <v>Price</v>
      </c>
      <c r="L8" s="13" t="str">
        <f t="shared" si="5"/>
        <v>Price</v>
      </c>
      <c r="M8" s="13" t="str">
        <f t="shared" si="5"/>
        <v>Price</v>
      </c>
      <c r="N8" s="13" t="str">
        <f t="shared" si="5"/>
        <v>Price</v>
      </c>
      <c r="O8" s="13" t="str">
        <f t="shared" si="5"/>
        <v>Price</v>
      </c>
      <c r="S8" s="9" t="str">
        <f t="array" ref="S8:U8">TRANSPOSE('Parametric Var'!K29:K31)</f>
        <v>Equity</v>
      </c>
      <c r="T8" s="9" t="s">
        <v>23</v>
      </c>
      <c r="U8" s="9" t="s">
        <v>24</v>
      </c>
      <c r="V8" s="145" t="s">
        <v>66</v>
      </c>
      <c r="X8" s="9" t="str">
        <f t="shared" ref="X8:Z8" si="6">S8</f>
        <v>Equity</v>
      </c>
      <c r="Y8" s="9" t="str">
        <f t="shared" si="6"/>
        <v>Option</v>
      </c>
      <c r="Z8" s="9" t="str">
        <f t="shared" si="6"/>
        <v>Bond</v>
      </c>
    </row>
    <row r="9">
      <c r="A9" s="12">
        <f>'Parametric Var'!A634</f>
        <v>44005</v>
      </c>
      <c r="B9" s="88">
        <f>'Parametric Var'!B634</f>
        <v>0.178</v>
      </c>
      <c r="C9" s="88">
        <f>'Parametric Var'!C634</f>
        <v>0.5184</v>
      </c>
      <c r="D9" s="88">
        <f>'Parametric Var'!D634</f>
        <v>0.2957</v>
      </c>
      <c r="E9" s="88">
        <f>'Parametric Var'!E634</f>
        <v>0.632</v>
      </c>
      <c r="F9" s="88">
        <f>'Parametric Var'!F634</f>
        <v>3225.52</v>
      </c>
      <c r="G9" s="88">
        <f>'Parametric Var'!G634</f>
        <v>13.68</v>
      </c>
      <c r="I9" s="7">
        <v>1.0</v>
      </c>
      <c r="J9" s="88">
        <f t="shared" ref="J9:O9" si="7">B$637*EXP(LN(B9/B10))</f>
        <v>2.9636</v>
      </c>
      <c r="K9" s="88">
        <f t="shared" si="7"/>
        <v>2.870085632</v>
      </c>
      <c r="L9" s="88">
        <f t="shared" si="7"/>
        <v>2.904242478</v>
      </c>
      <c r="M9" s="88">
        <f t="shared" si="7"/>
        <v>2.691291866</v>
      </c>
      <c r="N9" s="88">
        <f t="shared" si="7"/>
        <v>4100.542027</v>
      </c>
      <c r="O9" s="88">
        <f t="shared" si="7"/>
        <v>19.67595415</v>
      </c>
      <c r="S9" s="146">
        <f>(N9*'portfolio sheet'!$D$15/'portfolio sheet'!$D$7) -'portfolio sheet'!$D$15</f>
        <v>1102842.065</v>
      </c>
      <c r="T9" s="146">
        <f>O9*'portfolio sheet'!$F$15/'portfolio sheet'!$F$11-'portfolio sheet'!$F$15</f>
        <v>92275.15397</v>
      </c>
      <c r="U9" s="146">
        <f>PRICE('portfolio sheet'!$H$7,'portfolio sheet'!$H$8,'portfolio sheet'!$H$9,L9/100,'portfolio sheet'!$H$11,'portfolio sheet'!$H$12,'portfolio sheet'!$H$13)*'portfolio sheet'!$H$6/100 - 'portfolio sheet'!$H$15</f>
        <v>-27112.07761</v>
      </c>
      <c r="V9" s="88">
        <f t="shared" ref="V9:V636" si="10">SUM(S9:U9)</f>
        <v>1168005.141</v>
      </c>
      <c r="X9" s="147">
        <f t="shared" ref="X9:Z9" si="8">S9/$V9</f>
        <v>0.9442099405</v>
      </c>
      <c r="Y9" s="147">
        <f t="shared" si="8"/>
        <v>0.07900235257</v>
      </c>
      <c r="Z9" s="147">
        <f t="shared" si="8"/>
        <v>-0.02321229304</v>
      </c>
    </row>
    <row r="10">
      <c r="A10" s="12">
        <f>'Parametric Var'!A633</f>
        <v>44006</v>
      </c>
      <c r="B10" s="88">
        <f>'Parametric Var'!B633</f>
        <v>0.178</v>
      </c>
      <c r="C10" s="88">
        <f>'Parametric Var'!C633</f>
        <v>0.4886</v>
      </c>
      <c r="D10" s="88">
        <f>'Parametric Var'!D633</f>
        <v>0.2752</v>
      </c>
      <c r="E10" s="88">
        <f>'Parametric Var'!E633</f>
        <v>0.627</v>
      </c>
      <c r="F10" s="88">
        <f>'Parametric Var'!F633</f>
        <v>3248.92</v>
      </c>
      <c r="G10" s="88">
        <f>'Parametric Var'!G633</f>
        <v>14.83</v>
      </c>
      <c r="I10" s="7">
        <f t="shared" ref="I10:I637" si="12">1+I9</f>
        <v>2</v>
      </c>
      <c r="J10" s="88">
        <f t="shared" ref="J10:O10" si="9">B$637*EXP(LN(B10/B11))</f>
        <v>2.9636</v>
      </c>
      <c r="K10" s="88">
        <f t="shared" si="9"/>
        <v>2.749556605</v>
      </c>
      <c r="L10" s="88">
        <f t="shared" si="9"/>
        <v>2.584565949</v>
      </c>
      <c r="M10" s="88">
        <f t="shared" si="9"/>
        <v>2.544209726</v>
      </c>
      <c r="N10" s="88">
        <f t="shared" si="9"/>
        <v>4069.329961</v>
      </c>
      <c r="O10" s="88">
        <f t="shared" si="9"/>
        <v>21.99748957</v>
      </c>
      <c r="S10" s="146">
        <f>(N10*'portfolio sheet'!$D$15/'portfolio sheet'!$D$7) -'portfolio sheet'!$D$15</f>
        <v>1086835.878</v>
      </c>
      <c r="T10" s="146">
        <f>O10*'portfolio sheet'!$F$15/'portfolio sheet'!$F$11-'portfolio sheet'!$F$15</f>
        <v>92158.0096</v>
      </c>
      <c r="U10" s="146">
        <f>PRICE('portfolio sheet'!$H$7,'portfolio sheet'!$H$8,'portfolio sheet'!$H$9,L10/100,'portfolio sheet'!$H$11,'portfolio sheet'!$H$12,'portfolio sheet'!$H$13)*'portfolio sheet'!$H$6/100 - 'portfolio sheet'!$H$15</f>
        <v>-19834.64958</v>
      </c>
      <c r="V10" s="88">
        <f t="shared" si="10"/>
        <v>1159159.238</v>
      </c>
      <c r="X10" s="147">
        <f t="shared" ref="X10:Z10" si="11">S10/$V10</f>
        <v>0.9376070537</v>
      </c>
      <c r="Y10" s="147">
        <f t="shared" si="11"/>
        <v>0.07950418425</v>
      </c>
      <c r="Z10" s="147">
        <f t="shared" si="11"/>
        <v>-0.01711123799</v>
      </c>
    </row>
    <row r="11">
      <c r="A11" s="12">
        <f>'Parametric Var'!A632</f>
        <v>44007</v>
      </c>
      <c r="B11" s="88">
        <f>'Parametric Var'!B632</f>
        <v>0.178</v>
      </c>
      <c r="C11" s="88">
        <f>'Parametric Var'!C632</f>
        <v>0.4807</v>
      </c>
      <c r="D11" s="88">
        <f>'Parametric Var'!D632</f>
        <v>0.2878</v>
      </c>
      <c r="E11" s="88">
        <f>'Parametric Var'!E632</f>
        <v>0.658</v>
      </c>
      <c r="F11" s="88">
        <f>'Parametric Var'!F632</f>
        <v>3297.59</v>
      </c>
      <c r="G11" s="88">
        <f>'Parametric Var'!G632</f>
        <v>14.38</v>
      </c>
      <c r="I11" s="7">
        <f t="shared" si="12"/>
        <v>3</v>
      </c>
      <c r="J11" s="88">
        <f t="shared" ref="J11:O11" si="13">B$637*EXP(LN(B11/B12))</f>
        <v>3.256301235</v>
      </c>
      <c r="K11" s="88">
        <f t="shared" si="13"/>
        <v>2.783861207</v>
      </c>
      <c r="L11" s="88">
        <f t="shared" si="13"/>
        <v>2.497253997</v>
      </c>
      <c r="M11" s="88">
        <f t="shared" si="13"/>
        <v>2.598905325</v>
      </c>
      <c r="N11" s="88">
        <f t="shared" si="13"/>
        <v>4084.338575</v>
      </c>
      <c r="O11" s="88">
        <f t="shared" si="13"/>
        <v>19.71242931</v>
      </c>
      <c r="S11" s="146">
        <f>(N11*'portfolio sheet'!$D$15/'portfolio sheet'!$D$7) -'portfolio sheet'!$D$15</f>
        <v>1094532.602</v>
      </c>
      <c r="T11" s="146">
        <f>O11*'portfolio sheet'!$F$15/'portfolio sheet'!$F$11-'portfolio sheet'!$F$15</f>
        <v>92273.31344</v>
      </c>
      <c r="U11" s="146">
        <f>PRICE('portfolio sheet'!$H$7,'portfolio sheet'!$H$8,'portfolio sheet'!$H$9,L11/100,'portfolio sheet'!$H$11,'portfolio sheet'!$H$12,'portfolio sheet'!$H$13)*'portfolio sheet'!$H$6/100 - 'portfolio sheet'!$H$15</f>
        <v>-17825.26786</v>
      </c>
      <c r="V11" s="88">
        <f t="shared" si="10"/>
        <v>1168980.648</v>
      </c>
      <c r="X11" s="147">
        <f t="shared" ref="X11:Z11" si="14">S11/$V11</f>
        <v>0.9363137057</v>
      </c>
      <c r="Y11" s="147">
        <f t="shared" si="14"/>
        <v>0.07893485115</v>
      </c>
      <c r="Z11" s="147">
        <f t="shared" si="14"/>
        <v>-0.01524855685</v>
      </c>
    </row>
    <row r="12">
      <c r="A12" s="12">
        <f>'Parametric Var'!A631</f>
        <v>44008</v>
      </c>
      <c r="B12" s="88">
        <f>'Parametric Var'!B631</f>
        <v>0.162</v>
      </c>
      <c r="C12" s="88">
        <f>'Parametric Var'!C631</f>
        <v>0.4671</v>
      </c>
      <c r="D12" s="88">
        <f>'Parametric Var'!D631</f>
        <v>0.3115</v>
      </c>
      <c r="E12" s="88">
        <f>'Parametric Var'!E631</f>
        <v>0.676</v>
      </c>
      <c r="F12" s="88">
        <f>'Parametric Var'!F631</f>
        <v>3334.69</v>
      </c>
      <c r="G12" s="88">
        <f>'Parametric Var'!G631</f>
        <v>15.56</v>
      </c>
      <c r="I12" s="7">
        <f t="shared" si="12"/>
        <v>4</v>
      </c>
      <c r="J12" s="88">
        <f t="shared" ref="J12:O12" si="15">B$637*EXP(LN(B12/B13))</f>
        <v>2.909716364</v>
      </c>
      <c r="K12" s="88">
        <f t="shared" si="15"/>
        <v>2.561946898</v>
      </c>
      <c r="L12" s="88">
        <f t="shared" si="15"/>
        <v>2.861840075</v>
      </c>
      <c r="M12" s="88">
        <f t="shared" si="15"/>
        <v>2.69793722</v>
      </c>
      <c r="N12" s="88">
        <f t="shared" si="15"/>
        <v>4116.599645</v>
      </c>
      <c r="O12" s="88">
        <f t="shared" si="15"/>
        <v>19.43177986</v>
      </c>
      <c r="S12" s="146">
        <f>(N12*'portfolio sheet'!$D$15/'portfolio sheet'!$D$7) -'portfolio sheet'!$D$15</f>
        <v>1111076.741</v>
      </c>
      <c r="T12" s="146">
        <f>O12*'portfolio sheet'!$F$15/'portfolio sheet'!$F$11-'portfolio sheet'!$F$15</f>
        <v>92287.47497</v>
      </c>
      <c r="U12" s="146">
        <f>PRICE('portfolio sheet'!$H$7,'portfolio sheet'!$H$8,'portfolio sheet'!$H$9,L12/100,'portfolio sheet'!$H$11,'portfolio sheet'!$H$12,'portfolio sheet'!$H$13)*'portfolio sheet'!$H$6/100 - 'portfolio sheet'!$H$15</f>
        <v>-26153.9255</v>
      </c>
      <c r="V12" s="88">
        <f t="shared" si="10"/>
        <v>1177210.29</v>
      </c>
      <c r="X12" s="147">
        <f t="shared" ref="X12:Z12" si="16">S12/$V12</f>
        <v>0.9438218048</v>
      </c>
      <c r="Y12" s="147">
        <f t="shared" si="16"/>
        <v>0.07839506307</v>
      </c>
      <c r="Z12" s="147">
        <f t="shared" si="16"/>
        <v>-0.02221686789</v>
      </c>
    </row>
    <row r="13">
      <c r="A13" s="12">
        <f>'Parametric Var'!A630</f>
        <v>44010</v>
      </c>
      <c r="B13" s="88">
        <f>'Parametric Var'!B630</f>
        <v>0.165</v>
      </c>
      <c r="C13" s="88">
        <f>'Parametric Var'!C630</f>
        <v>0.4932</v>
      </c>
      <c r="D13" s="88">
        <f>'Parametric Var'!D630</f>
        <v>0.2942</v>
      </c>
      <c r="E13" s="88">
        <f>'Parametric Var'!E630</f>
        <v>0.669</v>
      </c>
      <c r="F13" s="88">
        <f>'Parametric Var'!F630</f>
        <v>3345.78</v>
      </c>
      <c r="G13" s="88">
        <f>'Parametric Var'!G630</f>
        <v>17.08</v>
      </c>
      <c r="I13" s="7">
        <f t="shared" si="12"/>
        <v>5</v>
      </c>
      <c r="J13" s="88">
        <f t="shared" ref="J13:O13" si="17">B$637*EXP(LN(B13/B14))</f>
        <v>3.0562125</v>
      </c>
      <c r="K13" s="88">
        <f t="shared" si="17"/>
        <v>2.614965347</v>
      </c>
      <c r="L13" s="88">
        <f t="shared" si="17"/>
        <v>2.688279851</v>
      </c>
      <c r="M13" s="88">
        <f t="shared" si="17"/>
        <v>2.642352071</v>
      </c>
      <c r="N13" s="88">
        <f t="shared" si="17"/>
        <v>4152.718138</v>
      </c>
      <c r="O13" s="88">
        <f t="shared" si="17"/>
        <v>14.55518977</v>
      </c>
      <c r="S13" s="146">
        <f>(N13*'portfolio sheet'!$D$15/'portfolio sheet'!$D$7) -'portfolio sheet'!$D$15</f>
        <v>1129599.045</v>
      </c>
      <c r="T13" s="146">
        <f>O13*'portfolio sheet'!$F$15/'portfolio sheet'!$F$11-'portfolio sheet'!$F$15</f>
        <v>92533.54706</v>
      </c>
      <c r="U13" s="146">
        <f>PRICE('portfolio sheet'!$H$7,'portfolio sheet'!$H$8,'portfolio sheet'!$H$9,L13/100,'portfolio sheet'!$H$11,'portfolio sheet'!$H$12,'portfolio sheet'!$H$13)*'portfolio sheet'!$H$6/100 - 'portfolio sheet'!$H$15</f>
        <v>-22209.33784</v>
      </c>
      <c r="V13" s="88">
        <f t="shared" si="10"/>
        <v>1199923.255</v>
      </c>
      <c r="X13" s="147">
        <f t="shared" ref="X13:Z13" si="18">S13/$V13</f>
        <v>0.9413927441</v>
      </c>
      <c r="Y13" s="147">
        <f t="shared" si="18"/>
        <v>0.07711622115</v>
      </c>
      <c r="Z13" s="147">
        <f t="shared" si="18"/>
        <v>-0.01850896526</v>
      </c>
    </row>
    <row r="14">
      <c r="A14" s="12">
        <f>'Parametric Var'!A629</f>
        <v>44011</v>
      </c>
      <c r="B14" s="88">
        <f>'Parametric Var'!B629</f>
        <v>0.16</v>
      </c>
      <c r="C14" s="88">
        <f>'Parametric Var'!C629</f>
        <v>0.5102</v>
      </c>
      <c r="D14" s="88">
        <f>'Parametric Var'!D629</f>
        <v>0.2958</v>
      </c>
      <c r="E14" s="88">
        <f>'Parametric Var'!E629</f>
        <v>0.676</v>
      </c>
      <c r="F14" s="88">
        <f>'Parametric Var'!F629</f>
        <v>3327.71</v>
      </c>
      <c r="G14" s="88">
        <f>'Parametric Var'!G629</f>
        <v>25.03</v>
      </c>
      <c r="I14" s="7">
        <f t="shared" si="12"/>
        <v>6</v>
      </c>
      <c r="J14" s="88">
        <f t="shared" ref="J14:O14" si="19">B$637*EXP(LN(B14/B15))</f>
        <v>2.9636</v>
      </c>
      <c r="K14" s="88">
        <f t="shared" si="19"/>
        <v>2.773040024</v>
      </c>
      <c r="L14" s="88">
        <f t="shared" si="19"/>
        <v>2.65973992</v>
      </c>
      <c r="M14" s="88">
        <f t="shared" si="19"/>
        <v>2.662123894</v>
      </c>
      <c r="N14" s="88">
        <f t="shared" si="19"/>
        <v>4100.250093</v>
      </c>
      <c r="O14" s="88">
        <f t="shared" si="19"/>
        <v>19.1701939</v>
      </c>
      <c r="S14" s="146">
        <f>(N14*'portfolio sheet'!$D$15/'portfolio sheet'!$D$7) -'portfolio sheet'!$D$15</f>
        <v>1102692.356</v>
      </c>
      <c r="T14" s="146">
        <f>O14*'portfolio sheet'!$F$15/'portfolio sheet'!$F$11-'portfolio sheet'!$F$15</f>
        <v>92300.67456</v>
      </c>
      <c r="U14" s="146">
        <f>PRICE('portfolio sheet'!$H$7,'portfolio sheet'!$H$8,'portfolio sheet'!$H$9,L14/100,'portfolio sheet'!$H$11,'portfolio sheet'!$H$12,'portfolio sheet'!$H$13)*'portfolio sheet'!$H$6/100 - 'portfolio sheet'!$H$15</f>
        <v>-21557.18568</v>
      </c>
      <c r="V14" s="88">
        <f t="shared" si="10"/>
        <v>1173435.845</v>
      </c>
      <c r="X14" s="147">
        <f t="shared" ref="X14:Z14" si="20">S14/$V14</f>
        <v>0.939712521</v>
      </c>
      <c r="Y14" s="147">
        <f t="shared" si="20"/>
        <v>0.07865847545</v>
      </c>
      <c r="Z14" s="147">
        <f t="shared" si="20"/>
        <v>-0.0183709964</v>
      </c>
    </row>
    <row r="15">
      <c r="A15" s="12">
        <f>'Parametric Var'!A628</f>
        <v>44012</v>
      </c>
      <c r="B15" s="88">
        <f>'Parametric Var'!B628</f>
        <v>0.16</v>
      </c>
      <c r="C15" s="88">
        <f>'Parametric Var'!C628</f>
        <v>0.4977</v>
      </c>
      <c r="D15" s="88">
        <f>'Parametric Var'!D628</f>
        <v>0.3006</v>
      </c>
      <c r="E15" s="88">
        <f>'Parametric Var'!E628</f>
        <v>0.678</v>
      </c>
      <c r="F15" s="88">
        <f>'Parametric Var'!F628</f>
        <v>3352.09</v>
      </c>
      <c r="G15" s="88">
        <f>'Parametric Var'!G628</f>
        <v>27.85</v>
      </c>
      <c r="I15" s="7">
        <f t="shared" si="12"/>
        <v>7</v>
      </c>
      <c r="J15" s="88">
        <f t="shared" ref="J15:O15" si="21">B$637*EXP(LN(B15/B16))</f>
        <v>2.927012346</v>
      </c>
      <c r="K15" s="88">
        <f t="shared" si="21"/>
        <v>2.680327036</v>
      </c>
      <c r="L15" s="88">
        <f t="shared" si="21"/>
        <v>2.8369125</v>
      </c>
      <c r="M15" s="88">
        <f t="shared" si="21"/>
        <v>2.82853125</v>
      </c>
      <c r="N15" s="88">
        <f t="shared" si="21"/>
        <v>4123.327766</v>
      </c>
      <c r="O15" s="88">
        <f t="shared" si="21"/>
        <v>21.55444485</v>
      </c>
      <c r="S15" s="146">
        <f>(N15*'portfolio sheet'!$D$15/'portfolio sheet'!$D$7) -'portfolio sheet'!$D$15</f>
        <v>1114527.059</v>
      </c>
      <c r="T15" s="146">
        <f>O15*'portfolio sheet'!$F$15/'portfolio sheet'!$F$11-'portfolio sheet'!$F$15</f>
        <v>92180.36558</v>
      </c>
      <c r="U15" s="146">
        <f>PRICE('portfolio sheet'!$H$7,'portfolio sheet'!$H$8,'portfolio sheet'!$H$9,L15/100,'portfolio sheet'!$H$11,'portfolio sheet'!$H$12,'portfolio sheet'!$H$13)*'portfolio sheet'!$H$6/100 - 'portfolio sheet'!$H$15</f>
        <v>-25589.63203</v>
      </c>
      <c r="V15" s="88">
        <f t="shared" si="10"/>
        <v>1181117.793</v>
      </c>
      <c r="X15" s="147">
        <f t="shared" ref="X15:Z15" si="22">S15/$V15</f>
        <v>0.9436205822</v>
      </c>
      <c r="Y15" s="147">
        <f t="shared" si="22"/>
        <v>0.07804502322</v>
      </c>
      <c r="Z15" s="147">
        <f t="shared" si="22"/>
        <v>-0.0216656054</v>
      </c>
    </row>
    <row r="16">
      <c r="A16" s="12">
        <f>'Parametric Var'!A627</f>
        <v>44013</v>
      </c>
      <c r="B16" s="88">
        <f>'Parametric Var'!B627</f>
        <v>0.162</v>
      </c>
      <c r="C16" s="88">
        <f>'Parametric Var'!C627</f>
        <v>0.5023</v>
      </c>
      <c r="D16" s="88">
        <f>'Parametric Var'!D627</f>
        <v>0.2864</v>
      </c>
      <c r="E16" s="88">
        <f>'Parametric Var'!E627</f>
        <v>0.64</v>
      </c>
      <c r="F16" s="88">
        <f>'Parametric Var'!F627</f>
        <v>3357.75</v>
      </c>
      <c r="G16" s="88">
        <f>'Parametric Var'!G627</f>
        <v>27.56</v>
      </c>
      <c r="I16" s="7">
        <f t="shared" si="12"/>
        <v>8</v>
      </c>
      <c r="J16" s="88">
        <f t="shared" ref="J16:O16" si="23">B$637*EXP(LN(B16/B17))</f>
        <v>3.057982166</v>
      </c>
      <c r="K16" s="88">
        <f t="shared" si="23"/>
        <v>2.7051</v>
      </c>
      <c r="L16" s="88">
        <f t="shared" si="23"/>
        <v>2.561583587</v>
      </c>
      <c r="M16" s="88">
        <f t="shared" si="23"/>
        <v>2.565765766</v>
      </c>
      <c r="N16" s="88">
        <f t="shared" si="23"/>
        <v>4103.768734</v>
      </c>
      <c r="O16" s="88">
        <f t="shared" si="23"/>
        <v>15.01161389</v>
      </c>
      <c r="S16" s="146">
        <f>(N16*'portfolio sheet'!$D$15/'portfolio sheet'!$D$7) -'portfolio sheet'!$D$15</f>
        <v>1104496.787</v>
      </c>
      <c r="T16" s="146">
        <f>O16*'portfolio sheet'!$F$15/'portfolio sheet'!$F$11-'portfolio sheet'!$F$15</f>
        <v>92510.51596</v>
      </c>
      <c r="U16" s="146">
        <f>PRICE('portfolio sheet'!$H$7,'portfolio sheet'!$H$8,'portfolio sheet'!$H$9,L16/100,'portfolio sheet'!$H$11,'portfolio sheet'!$H$12,'portfolio sheet'!$H$13)*'portfolio sheet'!$H$6/100 - 'portfolio sheet'!$H$15</f>
        <v>-19306.64766</v>
      </c>
      <c r="V16" s="88">
        <f t="shared" si="10"/>
        <v>1177700.655</v>
      </c>
      <c r="X16" s="147">
        <f t="shared" ref="X16:Z16" si="24">S16/$V16</f>
        <v>0.937841702</v>
      </c>
      <c r="Y16" s="147">
        <f t="shared" si="24"/>
        <v>0.0785518082</v>
      </c>
      <c r="Z16" s="147">
        <f t="shared" si="24"/>
        <v>-0.01639351017</v>
      </c>
    </row>
    <row r="17">
      <c r="A17" s="12">
        <f>'Parametric Var'!A626</f>
        <v>44014</v>
      </c>
      <c r="B17" s="88">
        <f>'Parametric Var'!B626</f>
        <v>0.157</v>
      </c>
      <c r="C17" s="88">
        <f>'Parametric Var'!C626</f>
        <v>0.5023</v>
      </c>
      <c r="D17" s="88">
        <f>'Parametric Var'!D626</f>
        <v>0.3022</v>
      </c>
      <c r="E17" s="88">
        <f>'Parametric Var'!E626</f>
        <v>0.666</v>
      </c>
      <c r="F17" s="88">
        <f>'Parametric Var'!F626</f>
        <v>3379.45</v>
      </c>
      <c r="G17" s="88">
        <f>'Parametric Var'!G626</f>
        <v>39.16</v>
      </c>
      <c r="I17" s="7">
        <f t="shared" si="12"/>
        <v>9</v>
      </c>
      <c r="J17" s="88">
        <f t="shared" ref="J17:O17" si="25">B$637*EXP(LN(B17/B18))</f>
        <v>2.95794787</v>
      </c>
      <c r="K17" s="88">
        <f t="shared" si="25"/>
        <v>2.833726236</v>
      </c>
      <c r="L17" s="88">
        <f t="shared" si="25"/>
        <v>2.883220544</v>
      </c>
      <c r="M17" s="88">
        <f t="shared" si="25"/>
        <v>2.900848287</v>
      </c>
      <c r="N17" s="88">
        <f t="shared" si="25"/>
        <v>4137.035199</v>
      </c>
      <c r="O17" s="88">
        <f t="shared" si="25"/>
        <v>20.8248018</v>
      </c>
      <c r="S17" s="146">
        <f>(N17*'portfolio sheet'!$D$15/'portfolio sheet'!$D$7) -'portfolio sheet'!$D$15</f>
        <v>1121556.512</v>
      </c>
      <c r="T17" s="146">
        <f>O17*'portfolio sheet'!$F$15/'portfolio sheet'!$F$11-'portfolio sheet'!$F$15</f>
        <v>92217.18327</v>
      </c>
      <c r="U17" s="146">
        <f>PRICE('portfolio sheet'!$H$7,'portfolio sheet'!$H$8,'portfolio sheet'!$H$9,L17/100,'portfolio sheet'!$H$11,'portfolio sheet'!$H$12,'portfolio sheet'!$H$13)*'portfolio sheet'!$H$6/100 - 'portfolio sheet'!$H$15</f>
        <v>-26637.32366</v>
      </c>
      <c r="V17" s="88">
        <f t="shared" si="10"/>
        <v>1187136.372</v>
      </c>
      <c r="X17" s="147">
        <f t="shared" ref="X17:Z17" si="26">S17/$V17</f>
        <v>0.9447579392</v>
      </c>
      <c r="Y17" s="147">
        <f t="shared" si="26"/>
        <v>0.07768036212</v>
      </c>
      <c r="Z17" s="147">
        <f t="shared" si="26"/>
        <v>-0.02243830135</v>
      </c>
    </row>
    <row r="18">
      <c r="A18" s="12">
        <f>'Parametric Var'!A625</f>
        <v>44017</v>
      </c>
      <c r="B18" s="88">
        <f>'Parametric Var'!B625</f>
        <v>0.1573</v>
      </c>
      <c r="C18" s="88">
        <f>'Parametric Var'!C625</f>
        <v>0.4795</v>
      </c>
      <c r="D18" s="88">
        <f>'Parametric Var'!D625</f>
        <v>0.2833</v>
      </c>
      <c r="E18" s="88">
        <f>'Parametric Var'!E625</f>
        <v>0.613</v>
      </c>
      <c r="F18" s="88">
        <f>'Parametric Var'!F625</f>
        <v>3373.94</v>
      </c>
      <c r="G18" s="88">
        <f>'Parametric Var'!G625</f>
        <v>40.11</v>
      </c>
      <c r="I18" s="7">
        <f t="shared" si="12"/>
        <v>10</v>
      </c>
      <c r="J18" s="88">
        <f t="shared" ref="J18:O18" si="27">B$637*EXP(LN(B18/B19))</f>
        <v>2.91358925</v>
      </c>
      <c r="K18" s="88">
        <f t="shared" si="27"/>
        <v>2.588496208</v>
      </c>
      <c r="L18" s="88">
        <f t="shared" si="27"/>
        <v>2.519682692</v>
      </c>
      <c r="M18" s="88">
        <f t="shared" si="27"/>
        <v>2.545427683</v>
      </c>
      <c r="N18" s="88">
        <f t="shared" si="27"/>
        <v>4122.689649</v>
      </c>
      <c r="O18" s="88">
        <f t="shared" si="27"/>
        <v>25.59982944</v>
      </c>
      <c r="S18" s="146">
        <f>(N18*'portfolio sheet'!$D$15/'portfolio sheet'!$D$7) -'portfolio sheet'!$D$15</f>
        <v>1114199.82</v>
      </c>
      <c r="T18" s="146">
        <f>O18*'portfolio sheet'!$F$15/'portfolio sheet'!$F$11-'portfolio sheet'!$F$15</f>
        <v>91976.23601</v>
      </c>
      <c r="U18" s="146">
        <f>PRICE('portfolio sheet'!$H$7,'portfolio sheet'!$H$8,'portfolio sheet'!$H$9,L18/100,'portfolio sheet'!$H$11,'portfolio sheet'!$H$12,'portfolio sheet'!$H$13)*'portfolio sheet'!$H$6/100 - 'portfolio sheet'!$H$15</f>
        <v>-18342.33437</v>
      </c>
      <c r="V18" s="88">
        <f t="shared" si="10"/>
        <v>1187833.721</v>
      </c>
      <c r="X18" s="147">
        <f t="shared" ref="X18:Z18" si="28">S18/$V18</f>
        <v>0.9380099249</v>
      </c>
      <c r="Y18" s="147">
        <f t="shared" si="28"/>
        <v>0.07743191185</v>
      </c>
      <c r="Z18" s="147">
        <f t="shared" si="28"/>
        <v>-0.01544183671</v>
      </c>
    </row>
    <row r="19">
      <c r="A19" s="12">
        <f>'Parametric Var'!A624</f>
        <v>44018</v>
      </c>
      <c r="B19" s="88">
        <f>'Parametric Var'!B624</f>
        <v>0.16</v>
      </c>
      <c r="C19" s="88">
        <f>'Parametric Var'!C624</f>
        <v>0.5011</v>
      </c>
      <c r="D19" s="88">
        <f>'Parametric Var'!D624</f>
        <v>0.3039</v>
      </c>
      <c r="E19" s="88">
        <f>'Parametric Var'!E624</f>
        <v>0.643</v>
      </c>
      <c r="F19" s="88">
        <f>'Parametric Var'!F624</f>
        <v>3380.16</v>
      </c>
      <c r="G19" s="88">
        <f>'Parametric Var'!G624</f>
        <v>33.42</v>
      </c>
      <c r="I19" s="7">
        <f t="shared" si="12"/>
        <v>11</v>
      </c>
      <c r="J19" s="88">
        <f t="shared" ref="J19:O19" si="29">B$637*EXP(LN(B19/B20))</f>
        <v>3.020229299</v>
      </c>
      <c r="K19" s="88">
        <f t="shared" si="29"/>
        <v>2.924542848</v>
      </c>
      <c r="L19" s="88">
        <f t="shared" si="29"/>
        <v>2.867055183</v>
      </c>
      <c r="M19" s="88">
        <f t="shared" si="29"/>
        <v>2.778009709</v>
      </c>
      <c r="N19" s="88">
        <f t="shared" si="29"/>
        <v>4142.385684</v>
      </c>
      <c r="O19" s="88">
        <f t="shared" si="29"/>
        <v>19.36036393</v>
      </c>
      <c r="S19" s="146">
        <f>(N19*'portfolio sheet'!$D$15/'portfolio sheet'!$D$7) -'portfolio sheet'!$D$15</f>
        <v>1124300.351</v>
      </c>
      <c r="T19" s="146">
        <f>O19*'portfolio sheet'!$F$15/'portfolio sheet'!$F$11-'portfolio sheet'!$F$15</f>
        <v>92291.07861</v>
      </c>
      <c r="U19" s="146">
        <f>PRICE('portfolio sheet'!$H$7,'portfolio sheet'!$H$8,'portfolio sheet'!$H$9,L19/100,'portfolio sheet'!$H$11,'portfolio sheet'!$H$12,'portfolio sheet'!$H$13)*'portfolio sheet'!$H$6/100 - 'portfolio sheet'!$H$15</f>
        <v>-26271.88655</v>
      </c>
      <c r="V19" s="88">
        <f t="shared" si="10"/>
        <v>1190319.543</v>
      </c>
      <c r="X19" s="147">
        <f t="shared" ref="X19:Z19" si="30">S19/$V19</f>
        <v>0.9445365806</v>
      </c>
      <c r="Y19" s="147">
        <f t="shared" si="30"/>
        <v>0.07753470837</v>
      </c>
      <c r="Z19" s="147">
        <f t="shared" si="30"/>
        <v>-0.02207128893</v>
      </c>
    </row>
    <row r="20">
      <c r="A20" s="12">
        <f>'Parametric Var'!A623</f>
        <v>44019</v>
      </c>
      <c r="B20" s="88">
        <f>'Parametric Var'!B623</f>
        <v>0.157</v>
      </c>
      <c r="C20" s="88">
        <f>'Parametric Var'!C623</f>
        <v>0.4635</v>
      </c>
      <c r="D20" s="88">
        <f>'Parametric Var'!D623</f>
        <v>0.2865</v>
      </c>
      <c r="E20" s="88">
        <f>'Parametric Var'!E623</f>
        <v>0.618</v>
      </c>
      <c r="F20" s="88">
        <f>'Parametric Var'!F623</f>
        <v>3370.29</v>
      </c>
      <c r="G20" s="88">
        <f>'Parametric Var'!G623</f>
        <v>36.82</v>
      </c>
      <c r="I20" s="7">
        <f t="shared" si="12"/>
        <v>12</v>
      </c>
      <c r="J20" s="88">
        <f t="shared" ref="J20:O20" si="31">B$637*EXP(LN(B20/B21))</f>
        <v>2.9636</v>
      </c>
      <c r="K20" s="88">
        <f t="shared" si="31"/>
        <v>2.554112548</v>
      </c>
      <c r="L20" s="88">
        <f t="shared" si="31"/>
        <v>2.658361998</v>
      </c>
      <c r="M20" s="88">
        <f t="shared" si="31"/>
        <v>2.640096</v>
      </c>
      <c r="N20" s="88">
        <f t="shared" si="31"/>
        <v>4110.944608</v>
      </c>
      <c r="O20" s="88">
        <f t="shared" si="31"/>
        <v>24.55050328</v>
      </c>
      <c r="S20" s="146">
        <f>(N20*'portfolio sheet'!$D$15/'portfolio sheet'!$D$7) -'portfolio sheet'!$D$15</f>
        <v>1108176.722</v>
      </c>
      <c r="T20" s="146">
        <f>O20*'portfolio sheet'!$F$15/'portfolio sheet'!$F$11-'portfolio sheet'!$F$15</f>
        <v>92029.18487</v>
      </c>
      <c r="U20" s="146">
        <f>PRICE('portfolio sheet'!$H$7,'portfolio sheet'!$H$8,'portfolio sheet'!$H$9,L20/100,'portfolio sheet'!$H$11,'portfolio sheet'!$H$12,'portfolio sheet'!$H$13)*'portfolio sheet'!$H$6/100 - 'portfolio sheet'!$H$15</f>
        <v>-21525.67425</v>
      </c>
      <c r="V20" s="88">
        <f t="shared" si="10"/>
        <v>1178680.233</v>
      </c>
      <c r="X20" s="147">
        <f t="shared" ref="X20:Z20" si="32">S20/$V20</f>
        <v>0.9401843616</v>
      </c>
      <c r="Y20" s="147">
        <f t="shared" si="32"/>
        <v>0.07807816091</v>
      </c>
      <c r="Z20" s="147">
        <f t="shared" si="32"/>
        <v>-0.01826252248</v>
      </c>
    </row>
    <row r="21">
      <c r="A21" s="12">
        <f>'Parametric Var'!A622</f>
        <v>44020</v>
      </c>
      <c r="B21" s="88">
        <f>'Parametric Var'!B622</f>
        <v>0.157</v>
      </c>
      <c r="C21" s="88">
        <f>'Parametric Var'!C622</f>
        <v>0.4909</v>
      </c>
      <c r="D21" s="88">
        <f>'Parametric Var'!D622</f>
        <v>0.2913</v>
      </c>
      <c r="E21" s="88">
        <f>'Parametric Var'!E622</f>
        <v>0.625</v>
      </c>
      <c r="F21" s="88">
        <f>'Parametric Var'!F622</f>
        <v>3386.15</v>
      </c>
      <c r="G21" s="88">
        <f>'Parametric Var'!G622</f>
        <v>31.99</v>
      </c>
      <c r="I21" s="7">
        <f t="shared" si="12"/>
        <v>13</v>
      </c>
      <c r="J21" s="88">
        <f t="shared" ref="J21:O21" si="33">B$637*EXP(LN(B21/B22))</f>
        <v>3.061086842</v>
      </c>
      <c r="K21" s="88">
        <f t="shared" si="33"/>
        <v>2.837464936</v>
      </c>
      <c r="L21" s="88">
        <f t="shared" si="33"/>
        <v>2.732921798</v>
      </c>
      <c r="M21" s="88">
        <f t="shared" si="33"/>
        <v>2.636255924</v>
      </c>
      <c r="N21" s="88">
        <f t="shared" si="33"/>
        <v>4146.109659</v>
      </c>
      <c r="O21" s="88">
        <f t="shared" si="33"/>
        <v>17.22227915</v>
      </c>
      <c r="S21" s="146">
        <f>(N21*'portfolio sheet'!$D$15/'portfolio sheet'!$D$7) -'portfolio sheet'!$D$15</f>
        <v>1126210.081</v>
      </c>
      <c r="T21" s="146">
        <f>O21*'portfolio sheet'!$F$15/'portfolio sheet'!$F$11-'portfolio sheet'!$F$15</f>
        <v>92398.96608</v>
      </c>
      <c r="U21" s="146">
        <f>PRICE('portfolio sheet'!$H$7,'portfolio sheet'!$H$8,'portfolio sheet'!$H$9,L21/100,'portfolio sheet'!$H$11,'portfolio sheet'!$H$12,'portfolio sheet'!$H$13)*'portfolio sheet'!$H$6/100 - 'portfolio sheet'!$H$15</f>
        <v>-23227.43554</v>
      </c>
      <c r="V21" s="88">
        <f t="shared" si="10"/>
        <v>1195381.612</v>
      </c>
      <c r="X21" s="147">
        <f t="shared" ref="X21:Z21" si="34">S21/$V21</f>
        <v>0.9421343529</v>
      </c>
      <c r="Y21" s="147">
        <f t="shared" si="34"/>
        <v>0.07729662659</v>
      </c>
      <c r="Z21" s="147">
        <f t="shared" si="34"/>
        <v>-0.01943097946</v>
      </c>
    </row>
    <row r="22">
      <c r="A22" s="12">
        <f>'Parametric Var'!A621</f>
        <v>44021</v>
      </c>
      <c r="B22" s="88">
        <f>'Parametric Var'!B621</f>
        <v>0.152</v>
      </c>
      <c r="C22" s="88">
        <f>'Parametric Var'!C621</f>
        <v>0.468</v>
      </c>
      <c r="D22" s="88">
        <f>'Parametric Var'!D621</f>
        <v>0.2881</v>
      </c>
      <c r="E22" s="88">
        <f>'Parametric Var'!E621</f>
        <v>0.633</v>
      </c>
      <c r="F22" s="88">
        <f>'Parametric Var'!F621</f>
        <v>3373.23</v>
      </c>
      <c r="G22" s="88">
        <f>'Parametric Var'!G621</f>
        <v>39.62</v>
      </c>
      <c r="I22" s="7">
        <f t="shared" si="12"/>
        <v>14</v>
      </c>
      <c r="J22" s="88">
        <f t="shared" ref="J22:O22" si="35">B$637*EXP(LN(B22/B23))</f>
        <v>2.9636</v>
      </c>
      <c r="K22" s="88">
        <f t="shared" si="35"/>
        <v>2.678770207</v>
      </c>
      <c r="L22" s="88">
        <f t="shared" si="35"/>
        <v>2.811211155</v>
      </c>
      <c r="M22" s="88">
        <f t="shared" si="35"/>
        <v>2.734805825</v>
      </c>
      <c r="N22" s="88">
        <f t="shared" si="35"/>
        <v>4174.194633</v>
      </c>
      <c r="O22" s="88">
        <f t="shared" si="35"/>
        <v>20.15008584</v>
      </c>
      <c r="S22" s="146">
        <f>(N22*'portfolio sheet'!$D$15/'portfolio sheet'!$D$7) -'portfolio sheet'!$D$15</f>
        <v>1140612.632</v>
      </c>
      <c r="T22" s="146">
        <f>O22*'portfolio sheet'!$F$15/'portfolio sheet'!$F$11-'portfolio sheet'!$F$15</f>
        <v>92251.22935</v>
      </c>
      <c r="U22" s="146">
        <f>PRICE('portfolio sheet'!$H$7,'portfolio sheet'!$H$8,'portfolio sheet'!$H$9,L22/100,'portfolio sheet'!$H$11,'portfolio sheet'!$H$12,'portfolio sheet'!$H$13)*'portfolio sheet'!$H$6/100 - 'portfolio sheet'!$H$15</f>
        <v>-25007.03499</v>
      </c>
      <c r="V22" s="88">
        <f t="shared" si="10"/>
        <v>1207856.827</v>
      </c>
      <c r="X22" s="147">
        <f t="shared" ref="X22:Z22" si="36">S22/$V22</f>
        <v>0.9443276779</v>
      </c>
      <c r="Y22" s="147">
        <f t="shared" si="36"/>
        <v>0.07637596386</v>
      </c>
      <c r="Z22" s="147">
        <f t="shared" si="36"/>
        <v>-0.02070364172</v>
      </c>
    </row>
    <row r="23">
      <c r="A23" s="12">
        <f>'Parametric Var'!A620</f>
        <v>44022</v>
      </c>
      <c r="B23" s="88">
        <f>'Parametric Var'!B620</f>
        <v>0.152</v>
      </c>
      <c r="C23" s="88">
        <f>'Parametric Var'!C620</f>
        <v>0.4726</v>
      </c>
      <c r="D23" s="88">
        <f>'Parametric Var'!D620</f>
        <v>0.277</v>
      </c>
      <c r="E23" s="88">
        <f>'Parametric Var'!E620</f>
        <v>0.618</v>
      </c>
      <c r="F23" s="88">
        <f>'Parametric Var'!F620</f>
        <v>3337.75</v>
      </c>
      <c r="G23" s="88">
        <f>'Parametric Var'!G620</f>
        <v>41.94</v>
      </c>
      <c r="I23" s="7">
        <f t="shared" si="12"/>
        <v>15</v>
      </c>
      <c r="J23" s="88">
        <f t="shared" ref="J23:O23" si="37">B$637*EXP(LN(B23/B24))</f>
        <v>3.06023913</v>
      </c>
      <c r="K23" s="88">
        <f t="shared" si="37"/>
        <v>2.7051</v>
      </c>
      <c r="L23" s="88">
        <f t="shared" si="37"/>
        <v>2.687377243</v>
      </c>
      <c r="M23" s="88">
        <f t="shared" si="37"/>
        <v>2.648571429</v>
      </c>
      <c r="N23" s="88">
        <f t="shared" si="37"/>
        <v>4273.510705</v>
      </c>
      <c r="O23" s="88">
        <f t="shared" si="37"/>
        <v>16.42637165</v>
      </c>
      <c r="S23" s="146">
        <f>(N23*'portfolio sheet'!$D$15/'portfolio sheet'!$D$7) -'portfolio sheet'!$D$15</f>
        <v>1191543.951</v>
      </c>
      <c r="T23" s="146">
        <f>O23*'portfolio sheet'!$F$15/'portfolio sheet'!$F$11-'portfolio sheet'!$F$15</f>
        <v>92439.12747</v>
      </c>
      <c r="U23" s="146">
        <f>PRICE('portfolio sheet'!$H$7,'portfolio sheet'!$H$8,'portfolio sheet'!$H$9,L23/100,'portfolio sheet'!$H$11,'portfolio sheet'!$H$12,'portfolio sheet'!$H$13)*'portfolio sheet'!$H$6/100 - 'portfolio sheet'!$H$15</f>
        <v>-22188.72802</v>
      </c>
      <c r="V23" s="88">
        <f t="shared" si="10"/>
        <v>1261794.351</v>
      </c>
      <c r="X23" s="147">
        <f t="shared" ref="X23:Z23" si="38">S23/$V23</f>
        <v>0.9443250008</v>
      </c>
      <c r="Y23" s="147">
        <f t="shared" si="38"/>
        <v>0.07326005813</v>
      </c>
      <c r="Z23" s="147">
        <f t="shared" si="38"/>
        <v>-0.01758505893</v>
      </c>
    </row>
    <row r="24">
      <c r="A24" s="12">
        <f>'Parametric Var'!A619</f>
        <v>44024</v>
      </c>
      <c r="B24" s="88">
        <f>'Parametric Var'!B619</f>
        <v>0.1472</v>
      </c>
      <c r="C24" s="88">
        <f>'Parametric Var'!C619</f>
        <v>0.4726</v>
      </c>
      <c r="D24" s="88">
        <f>'Parametric Var'!D619</f>
        <v>0.2786</v>
      </c>
      <c r="E24" s="88">
        <f>'Parametric Var'!E619</f>
        <v>0.623</v>
      </c>
      <c r="F24" s="88">
        <f>'Parametric Var'!F619</f>
        <v>3225.89</v>
      </c>
      <c r="G24" s="88">
        <f>'Parametric Var'!G619</f>
        <v>54.46</v>
      </c>
      <c r="I24" s="7">
        <f t="shared" si="12"/>
        <v>16</v>
      </c>
      <c r="J24" s="88">
        <f t="shared" ref="J24:O24" si="39">B$637*EXP(LN(B24/B25))</f>
        <v>2.778610955</v>
      </c>
      <c r="K24" s="88">
        <f t="shared" si="39"/>
        <v>2.772566168</v>
      </c>
      <c r="L24" s="88">
        <f t="shared" si="39"/>
        <v>2.6865071</v>
      </c>
      <c r="M24" s="88">
        <f t="shared" si="39"/>
        <v>2.713556281</v>
      </c>
      <c r="N24" s="88">
        <f t="shared" si="39"/>
        <v>4259.260474</v>
      </c>
      <c r="O24" s="88">
        <f t="shared" si="39"/>
        <v>24.55881184</v>
      </c>
      <c r="S24" s="146">
        <f>(N24*'portfolio sheet'!$D$15/'portfolio sheet'!$D$7) -'portfolio sheet'!$D$15</f>
        <v>1184236.141</v>
      </c>
      <c r="T24" s="146">
        <f>O24*'portfolio sheet'!$F$15/'portfolio sheet'!$F$11-'portfolio sheet'!$F$15</f>
        <v>92028.76562</v>
      </c>
      <c r="U24" s="146">
        <f>PRICE('portfolio sheet'!$H$7,'portfolio sheet'!$H$8,'portfolio sheet'!$H$9,L24/100,'portfolio sheet'!$H$11,'portfolio sheet'!$H$12,'portfolio sheet'!$H$13)*'portfolio sheet'!$H$6/100 - 'portfolio sheet'!$H$15</f>
        <v>-22168.85853</v>
      </c>
      <c r="V24" s="88">
        <f t="shared" si="10"/>
        <v>1254096.048</v>
      </c>
      <c r="X24" s="147">
        <f t="shared" ref="X24:Z24" si="40">S24/$V24</f>
        <v>0.9442946119</v>
      </c>
      <c r="Y24" s="147">
        <f t="shared" si="40"/>
        <v>0.07338254975</v>
      </c>
      <c r="Z24" s="147">
        <f t="shared" si="40"/>
        <v>-0.01767716163</v>
      </c>
    </row>
    <row r="25">
      <c r="A25" s="12">
        <f>'Parametric Var'!A618</f>
        <v>44025</v>
      </c>
      <c r="B25" s="88">
        <f>'Parametric Var'!B618</f>
        <v>0.157</v>
      </c>
      <c r="C25" s="88">
        <f>'Parametric Var'!C618</f>
        <v>0.4611</v>
      </c>
      <c r="D25" s="88">
        <f>'Parametric Var'!D618</f>
        <v>0.2803</v>
      </c>
      <c r="E25" s="88">
        <f>'Parametric Var'!E618</f>
        <v>0.613</v>
      </c>
      <c r="F25" s="88">
        <f>'Parametric Var'!F618</f>
        <v>3128.21</v>
      </c>
      <c r="G25" s="88">
        <f>'Parametric Var'!G618</f>
        <v>47.3</v>
      </c>
      <c r="I25" s="7">
        <f t="shared" si="12"/>
        <v>17</v>
      </c>
      <c r="J25" s="88">
        <f t="shared" ref="J25:O25" si="41">B$637*EXP(LN(B25/B26))</f>
        <v>3.00184</v>
      </c>
      <c r="K25" s="88">
        <f t="shared" si="41"/>
        <v>2.691673738</v>
      </c>
      <c r="L25" s="88">
        <f t="shared" si="41"/>
        <v>2.815395281</v>
      </c>
      <c r="M25" s="88">
        <f t="shared" si="41"/>
        <v>2.705305785</v>
      </c>
      <c r="N25" s="88">
        <f t="shared" si="41"/>
        <v>4145.955571</v>
      </c>
      <c r="O25" s="88">
        <f t="shared" si="41"/>
        <v>18.71816327</v>
      </c>
      <c r="S25" s="146">
        <f>(N25*'portfolio sheet'!$D$15/'portfolio sheet'!$D$7) -'portfolio sheet'!$D$15</f>
        <v>1126131.062</v>
      </c>
      <c r="T25" s="146">
        <f>O25*'portfolio sheet'!$F$15/'portfolio sheet'!$F$11-'portfolio sheet'!$F$15</f>
        <v>92323.48397</v>
      </c>
      <c r="U25" s="146">
        <f>PRICE('portfolio sheet'!$H$7,'portfolio sheet'!$H$8,'portfolio sheet'!$H$9,L25/100,'portfolio sheet'!$H$11,'portfolio sheet'!$H$12,'portfolio sheet'!$H$13)*'portfolio sheet'!$H$6/100 - 'portfolio sheet'!$H$15</f>
        <v>-25101.93511</v>
      </c>
      <c r="V25" s="88">
        <f t="shared" si="10"/>
        <v>1193352.611</v>
      </c>
      <c r="X25" s="147">
        <f t="shared" ref="X25:Z25" si="42">S25/$V25</f>
        <v>0.9436700031</v>
      </c>
      <c r="Y25" s="147">
        <f t="shared" si="42"/>
        <v>0.07736479825</v>
      </c>
      <c r="Z25" s="147">
        <f t="shared" si="42"/>
        <v>-0.02103480135</v>
      </c>
    </row>
    <row r="26">
      <c r="A26" s="12">
        <f>'Parametric Var'!A617</f>
        <v>44026</v>
      </c>
      <c r="B26" s="88">
        <f>'Parametric Var'!B617</f>
        <v>0.155</v>
      </c>
      <c r="C26" s="88">
        <f>'Parametric Var'!C617</f>
        <v>0.4634</v>
      </c>
      <c r="D26" s="88">
        <f>'Parametric Var'!D617</f>
        <v>0.2691</v>
      </c>
      <c r="E26" s="88">
        <f>'Parametric Var'!E617</f>
        <v>0.605</v>
      </c>
      <c r="F26" s="88">
        <f>'Parametric Var'!F617</f>
        <v>3116.39</v>
      </c>
      <c r="G26" s="88">
        <f>'Parametric Var'!G617</f>
        <v>53.9</v>
      </c>
      <c r="I26" s="7">
        <f t="shared" si="12"/>
        <v>18</v>
      </c>
      <c r="J26" s="88">
        <f t="shared" ref="J26:O26" si="43">B$637*EXP(LN(B26/B27))</f>
        <v>3.022092105</v>
      </c>
      <c r="K26" s="88">
        <f t="shared" si="43"/>
        <v>2.718593234</v>
      </c>
      <c r="L26" s="88">
        <f t="shared" si="43"/>
        <v>2.640110309</v>
      </c>
      <c r="M26" s="88">
        <f t="shared" si="43"/>
        <v>2.69225</v>
      </c>
      <c r="N26" s="88">
        <f t="shared" si="43"/>
        <v>4321.12505</v>
      </c>
      <c r="O26" s="88">
        <f t="shared" si="43"/>
        <v>15.23369551</v>
      </c>
      <c r="S26" s="146">
        <f>(N26*'portfolio sheet'!$D$15/'portfolio sheet'!$D$7) -'portfolio sheet'!$D$15</f>
        <v>1215961.564</v>
      </c>
      <c r="T26" s="146">
        <f>O26*'portfolio sheet'!$F$15/'portfolio sheet'!$F$11-'portfolio sheet'!$F$15</f>
        <v>92499.30975</v>
      </c>
      <c r="U26" s="146">
        <f>PRICE('portfolio sheet'!$H$7,'portfolio sheet'!$H$8,'portfolio sheet'!$H$9,L26/100,'portfolio sheet'!$H$11,'portfolio sheet'!$H$12,'portfolio sheet'!$H$13)*'portfolio sheet'!$H$6/100 - 'portfolio sheet'!$H$15</f>
        <v>-21108.06081</v>
      </c>
      <c r="V26" s="88">
        <f t="shared" si="10"/>
        <v>1287352.813</v>
      </c>
      <c r="X26" s="147">
        <f t="shared" ref="X26:Z26" si="44">S26/$V26</f>
        <v>0.9445441465</v>
      </c>
      <c r="Y26" s="147">
        <f t="shared" si="44"/>
        <v>0.07185233824</v>
      </c>
      <c r="Z26" s="147">
        <f t="shared" si="44"/>
        <v>-0.01639648479</v>
      </c>
    </row>
    <row r="27">
      <c r="A27" s="12">
        <f>'Parametric Var'!A616</f>
        <v>44027</v>
      </c>
      <c r="B27" s="88">
        <f>'Parametric Var'!B616</f>
        <v>0.152</v>
      </c>
      <c r="C27" s="88">
        <f>'Parametric Var'!C616</f>
        <v>0.4611</v>
      </c>
      <c r="D27" s="88">
        <f>'Parametric Var'!D616</f>
        <v>0.2755</v>
      </c>
      <c r="E27" s="88">
        <f>'Parametric Var'!E616</f>
        <v>0.6</v>
      </c>
      <c r="F27" s="88">
        <f>'Parametric Var'!F616</f>
        <v>2978.76</v>
      </c>
      <c r="G27" s="88">
        <f>'Parametric Var'!G616</f>
        <v>75.47</v>
      </c>
      <c r="I27" s="7">
        <f t="shared" si="12"/>
        <v>19</v>
      </c>
      <c r="J27" s="88">
        <f t="shared" ref="J27:O27" si="45">B$637*EXP(LN(B27/B28))</f>
        <v>3.064402721</v>
      </c>
      <c r="K27" s="88">
        <f t="shared" si="45"/>
        <v>2.760171742</v>
      </c>
      <c r="L27" s="88">
        <f t="shared" si="45"/>
        <v>2.767183017</v>
      </c>
      <c r="M27" s="88">
        <f t="shared" si="45"/>
        <v>2.776429809</v>
      </c>
      <c r="N27" s="88">
        <f t="shared" si="45"/>
        <v>4164.599333</v>
      </c>
      <c r="O27" s="88">
        <f t="shared" si="45"/>
        <v>27.83633235</v>
      </c>
      <c r="S27" s="146">
        <f>(N27*'portfolio sheet'!$D$15/'portfolio sheet'!$D$7) -'portfolio sheet'!$D$15</f>
        <v>1135691.965</v>
      </c>
      <c r="T27" s="146">
        <f>O27*'portfolio sheet'!$F$15/'portfolio sheet'!$F$11-'portfolio sheet'!$F$15</f>
        <v>91863.38237</v>
      </c>
      <c r="U27" s="146">
        <f>PRICE('portfolio sheet'!$H$7,'portfolio sheet'!$H$8,'portfolio sheet'!$H$9,L27/100,'portfolio sheet'!$H$11,'portfolio sheet'!$H$12,'portfolio sheet'!$H$13)*'portfolio sheet'!$H$6/100 - 'portfolio sheet'!$H$15</f>
        <v>-24007.14556</v>
      </c>
      <c r="V27" s="88">
        <f t="shared" si="10"/>
        <v>1203548.202</v>
      </c>
      <c r="X27" s="147">
        <f t="shared" ref="X27:Z27" si="46">S27/$V27</f>
        <v>0.9436198428</v>
      </c>
      <c r="Y27" s="147">
        <f t="shared" si="46"/>
        <v>0.07632713189</v>
      </c>
      <c r="Z27" s="147">
        <f t="shared" si="46"/>
        <v>-0.01994697472</v>
      </c>
    </row>
    <row r="28">
      <c r="A28" s="12">
        <f>'Parametric Var'!A615</f>
        <v>44028</v>
      </c>
      <c r="B28" s="88">
        <f>'Parametric Var'!B615</f>
        <v>0.147</v>
      </c>
      <c r="C28" s="88">
        <f>'Parametric Var'!C615</f>
        <v>0.4519</v>
      </c>
      <c r="D28" s="88">
        <f>'Parametric Var'!D615</f>
        <v>0.2691</v>
      </c>
      <c r="E28" s="88">
        <f>'Parametric Var'!E615</f>
        <v>0.577</v>
      </c>
      <c r="F28" s="88">
        <f>'Parametric Var'!F615</f>
        <v>2954.22</v>
      </c>
      <c r="G28" s="88">
        <f>'Parametric Var'!G615</f>
        <v>57.83</v>
      </c>
      <c r="I28" s="7">
        <f t="shared" si="12"/>
        <v>20</v>
      </c>
      <c r="J28" s="88">
        <f t="shared" ref="J28:O28" si="47">B$637*EXP(LN(B28/B29))</f>
        <v>3.004477241</v>
      </c>
      <c r="K28" s="88">
        <f t="shared" si="47"/>
        <v>2.711700732</v>
      </c>
      <c r="L28" s="88">
        <f t="shared" si="47"/>
        <v>2.654563467</v>
      </c>
      <c r="M28" s="88">
        <f t="shared" si="47"/>
        <v>2.62451448</v>
      </c>
      <c r="N28" s="88">
        <f t="shared" si="47"/>
        <v>3948.503938</v>
      </c>
      <c r="O28" s="88">
        <f t="shared" si="47"/>
        <v>14.91732858</v>
      </c>
      <c r="S28" s="146">
        <f>(N28*'portfolio sheet'!$D$15/'portfolio sheet'!$D$7) -'portfolio sheet'!$D$15</f>
        <v>1024873.814</v>
      </c>
      <c r="T28" s="146">
        <f>O28*'portfolio sheet'!$F$15/'portfolio sheet'!$F$11-'portfolio sheet'!$F$15</f>
        <v>92515.27358</v>
      </c>
      <c r="U28" s="146">
        <f>PRICE('portfolio sheet'!$H$7,'portfolio sheet'!$H$8,'portfolio sheet'!$H$9,L28/100,'portfolio sheet'!$H$11,'portfolio sheet'!$H$12,'portfolio sheet'!$H$13)*'portfolio sheet'!$H$6/100 - 'portfolio sheet'!$H$15</f>
        <v>-21438.79438</v>
      </c>
      <c r="V28" s="88">
        <f t="shared" si="10"/>
        <v>1095950.293</v>
      </c>
      <c r="X28" s="147">
        <f t="shared" ref="X28:Z28" si="48">S28/$V28</f>
        <v>0.9351462565</v>
      </c>
      <c r="Y28" s="147">
        <f t="shared" si="48"/>
        <v>0.08441557444</v>
      </c>
      <c r="Z28" s="147">
        <f t="shared" si="48"/>
        <v>-0.01956183096</v>
      </c>
    </row>
    <row r="29">
      <c r="A29" s="12">
        <f>'Parametric Var'!A614</f>
        <v>44029</v>
      </c>
      <c r="B29" s="88">
        <f>'Parametric Var'!B614</f>
        <v>0.145</v>
      </c>
      <c r="C29" s="88">
        <f>'Parametric Var'!C614</f>
        <v>0.4508</v>
      </c>
      <c r="D29" s="88">
        <f>'Parametric Var'!D614</f>
        <v>0.274</v>
      </c>
      <c r="E29" s="88">
        <f>'Parametric Var'!E614</f>
        <v>0.587</v>
      </c>
      <c r="F29" s="88">
        <f>'Parametric Var'!F614</f>
        <v>3090.23</v>
      </c>
      <c r="G29" s="88">
        <f>'Parametric Var'!G614</f>
        <v>82.69</v>
      </c>
      <c r="I29" s="7">
        <f t="shared" si="12"/>
        <v>21</v>
      </c>
      <c r="J29" s="88">
        <f t="shared" ref="J29:O29" si="49">B$637*EXP(LN(B29/B30))</f>
        <v>2.923278912</v>
      </c>
      <c r="K29" s="88">
        <f t="shared" si="49"/>
        <v>2.782882428</v>
      </c>
      <c r="L29" s="88">
        <f t="shared" si="49"/>
        <v>2.671697691</v>
      </c>
      <c r="M29" s="88">
        <f t="shared" si="49"/>
        <v>2.638535354</v>
      </c>
      <c r="N29" s="88">
        <f t="shared" si="49"/>
        <v>4249.741479</v>
      </c>
      <c r="O29" s="88">
        <f t="shared" si="49"/>
        <v>23.23511659</v>
      </c>
      <c r="S29" s="146">
        <f>(N29*'portfolio sheet'!$D$15/'portfolio sheet'!$D$7) -'portfolio sheet'!$D$15</f>
        <v>1179354.605</v>
      </c>
      <c r="T29" s="146">
        <f>O29*'portfolio sheet'!$F$15/'portfolio sheet'!$F$11-'portfolio sheet'!$F$15</f>
        <v>92095.5591</v>
      </c>
      <c r="U29" s="146">
        <f>PRICE('portfolio sheet'!$H$7,'portfolio sheet'!$H$8,'portfolio sheet'!$H$9,L29/100,'portfolio sheet'!$H$11,'portfolio sheet'!$H$12,'portfolio sheet'!$H$13)*'portfolio sheet'!$H$6/100 - 'portfolio sheet'!$H$15</f>
        <v>-21830.54808</v>
      </c>
      <c r="V29" s="88">
        <f t="shared" si="10"/>
        <v>1249619.616</v>
      </c>
      <c r="X29" s="147">
        <f t="shared" ref="X29:Z29" si="50">S29/$V29</f>
        <v>0.9437708802</v>
      </c>
      <c r="Y29" s="147">
        <f t="shared" si="50"/>
        <v>0.07369887439</v>
      </c>
      <c r="Z29" s="147">
        <f t="shared" si="50"/>
        <v>-0.01746975464</v>
      </c>
    </row>
    <row r="30">
      <c r="A30" s="12">
        <f>'Parametric Var'!A613</f>
        <v>44032</v>
      </c>
      <c r="B30" s="88">
        <f>'Parametric Var'!B613</f>
        <v>0.147</v>
      </c>
      <c r="C30" s="88">
        <f>'Parametric Var'!C613</f>
        <v>0.4382</v>
      </c>
      <c r="D30" s="88">
        <f>'Parametric Var'!D613</f>
        <v>0.2772</v>
      </c>
      <c r="E30" s="88">
        <f>'Parametric Var'!E613</f>
        <v>0.594</v>
      </c>
      <c r="F30" s="88">
        <f>'Parametric Var'!F613</f>
        <v>3003.37</v>
      </c>
      <c r="G30" s="88">
        <f>'Parametric Var'!G613</f>
        <v>75.91</v>
      </c>
      <c r="I30" s="7">
        <f t="shared" si="12"/>
        <v>22</v>
      </c>
      <c r="J30" s="88">
        <f t="shared" ref="J30:O30" si="51">B$637*EXP(LN(B30/B31))</f>
        <v>3.004477241</v>
      </c>
      <c r="K30" s="88">
        <f t="shared" si="51"/>
        <v>2.677602937</v>
      </c>
      <c r="L30" s="88">
        <f t="shared" si="51"/>
        <v>2.61242636</v>
      </c>
      <c r="M30" s="88">
        <f t="shared" si="51"/>
        <v>2.578829268</v>
      </c>
      <c r="N30" s="88">
        <f t="shared" si="51"/>
        <v>3963.039461</v>
      </c>
      <c r="O30" s="88">
        <f t="shared" si="51"/>
        <v>21.17933682</v>
      </c>
      <c r="S30" s="146">
        <f>(N30*'portfolio sheet'!$D$15/'portfolio sheet'!$D$7) -'portfolio sheet'!$D$15</f>
        <v>1032327.929</v>
      </c>
      <c r="T30" s="146">
        <f>O30*'portfolio sheet'!$F$15/'portfolio sheet'!$F$11-'portfolio sheet'!$F$15</f>
        <v>92199.29348</v>
      </c>
      <c r="U30" s="146">
        <f>PRICE('portfolio sheet'!$H$7,'portfolio sheet'!$H$8,'portfolio sheet'!$H$9,L30/100,'portfolio sheet'!$H$11,'portfolio sheet'!$H$12,'portfolio sheet'!$H$13)*'portfolio sheet'!$H$6/100 - 'portfolio sheet'!$H$15</f>
        <v>-20473.85095</v>
      </c>
      <c r="V30" s="88">
        <f t="shared" si="10"/>
        <v>1104053.371</v>
      </c>
      <c r="X30" s="147">
        <f t="shared" ref="X30:Z30" si="52">S30/$V30</f>
        <v>0.9350344427</v>
      </c>
      <c r="Y30" s="147">
        <f t="shared" si="52"/>
        <v>0.08350981563</v>
      </c>
      <c r="Z30" s="147">
        <f t="shared" si="52"/>
        <v>-0.01854425836</v>
      </c>
    </row>
    <row r="31">
      <c r="A31" s="12">
        <f>'Parametric Var'!A612</f>
        <v>44033</v>
      </c>
      <c r="B31" s="88">
        <f>'Parametric Var'!B612</f>
        <v>0.145</v>
      </c>
      <c r="C31" s="88">
        <f>'Parametric Var'!C612</f>
        <v>0.4427</v>
      </c>
      <c r="D31" s="88">
        <f>'Parametric Var'!D612</f>
        <v>0.2868</v>
      </c>
      <c r="E31" s="88">
        <f>'Parametric Var'!E612</f>
        <v>0.615</v>
      </c>
      <c r="F31" s="88">
        <f>'Parametric Var'!F612</f>
        <v>3130.12</v>
      </c>
      <c r="G31" s="88">
        <f>'Parametric Var'!G612</f>
        <v>76.45</v>
      </c>
      <c r="I31" s="7">
        <f t="shared" si="12"/>
        <v>23</v>
      </c>
      <c r="J31" s="88">
        <f t="shared" ref="J31:O31" si="53">B$637*EXP(LN(B31/B32))</f>
        <v>3.026211268</v>
      </c>
      <c r="K31" s="88">
        <f t="shared" si="53"/>
        <v>2.677879629</v>
      </c>
      <c r="L31" s="88">
        <f t="shared" si="53"/>
        <v>2.917545051</v>
      </c>
      <c r="M31" s="88">
        <f t="shared" si="53"/>
        <v>2.836010363</v>
      </c>
      <c r="N31" s="88">
        <f t="shared" si="53"/>
        <v>4275.317412</v>
      </c>
      <c r="O31" s="88">
        <f t="shared" si="53"/>
        <v>22.6483125</v>
      </c>
      <c r="S31" s="146">
        <f>(N31*'portfolio sheet'!$D$15/'portfolio sheet'!$D$7) -'portfolio sheet'!$D$15</f>
        <v>1192470.468</v>
      </c>
      <c r="T31" s="146">
        <f>O31*'portfolio sheet'!$F$15/'portfolio sheet'!$F$11-'portfolio sheet'!$F$15</f>
        <v>92125.16916</v>
      </c>
      <c r="U31" s="146">
        <f>PRICE('portfolio sheet'!$H$7,'portfolio sheet'!$H$8,'portfolio sheet'!$H$9,L31/100,'portfolio sheet'!$H$11,'portfolio sheet'!$H$12,'portfolio sheet'!$H$13)*'portfolio sheet'!$H$6/100 - 'portfolio sheet'!$H$15</f>
        <v>-27412.22421</v>
      </c>
      <c r="V31" s="88">
        <f t="shared" si="10"/>
        <v>1257183.413</v>
      </c>
      <c r="X31" s="147">
        <f t="shared" ref="X31:Z31" si="54">S31/$V31</f>
        <v>0.9485254544</v>
      </c>
      <c r="Y31" s="147">
        <f t="shared" si="54"/>
        <v>0.07327902057</v>
      </c>
      <c r="Z31" s="147">
        <f t="shared" si="54"/>
        <v>-0.02180447494</v>
      </c>
    </row>
    <row r="32">
      <c r="A32" s="12">
        <f>'Parametric Var'!A611</f>
        <v>44034</v>
      </c>
      <c r="B32" s="88">
        <f>'Parametric Var'!B611</f>
        <v>0.142</v>
      </c>
      <c r="C32" s="88">
        <f>'Parametric Var'!C611</f>
        <v>0.4472</v>
      </c>
      <c r="D32" s="88">
        <f>'Parametric Var'!D611</f>
        <v>0.2657</v>
      </c>
      <c r="E32" s="88">
        <f>'Parametric Var'!E611</f>
        <v>0.579</v>
      </c>
      <c r="F32" s="88">
        <f>'Parametric Var'!F611</f>
        <v>3023.94</v>
      </c>
      <c r="G32" s="88">
        <f>'Parametric Var'!G611</f>
        <v>72</v>
      </c>
      <c r="I32" s="7">
        <f t="shared" si="12"/>
        <v>24</v>
      </c>
      <c r="J32" s="88">
        <f t="shared" ref="J32:O32" si="55">B$637*EXP(LN(B32/B33))</f>
        <v>3.005937143</v>
      </c>
      <c r="K32" s="88">
        <f t="shared" si="55"/>
        <v>2.611095877</v>
      </c>
      <c r="L32" s="88">
        <f t="shared" si="55"/>
        <v>2.819633019</v>
      </c>
      <c r="M32" s="88">
        <f t="shared" si="55"/>
        <v>2.679254766</v>
      </c>
      <c r="N32" s="88">
        <f t="shared" si="55"/>
        <v>4201.949671</v>
      </c>
      <c r="O32" s="88">
        <f t="shared" si="55"/>
        <v>23.25499697</v>
      </c>
      <c r="S32" s="146">
        <f>(N32*'portfolio sheet'!$D$15/'portfolio sheet'!$D$7) -'portfolio sheet'!$D$15</f>
        <v>1154845.985</v>
      </c>
      <c r="T32" s="146">
        <f>O32*'portfolio sheet'!$F$15/'portfolio sheet'!$F$11-'portfolio sheet'!$F$15</f>
        <v>92094.55594</v>
      </c>
      <c r="U32" s="146">
        <f>PRICE('portfolio sheet'!$H$7,'portfolio sheet'!$H$8,'portfolio sheet'!$H$9,L32/100,'portfolio sheet'!$H$11,'portfolio sheet'!$H$12,'portfolio sheet'!$H$13)*'portfolio sheet'!$H$6/100 - 'portfolio sheet'!$H$15</f>
        <v>-25198.02961</v>
      </c>
      <c r="V32" s="88">
        <f t="shared" si="10"/>
        <v>1221742.511</v>
      </c>
      <c r="X32" s="147">
        <f t="shared" ref="X32:Z32" si="56">S32/$V32</f>
        <v>0.9452449876</v>
      </c>
      <c r="Y32" s="147">
        <f t="shared" si="56"/>
        <v>0.07537967705</v>
      </c>
      <c r="Z32" s="147">
        <f t="shared" si="56"/>
        <v>-0.02062466467</v>
      </c>
    </row>
    <row r="33">
      <c r="A33" s="12">
        <f>'Parametric Var'!A610</f>
        <v>44035</v>
      </c>
      <c r="B33" s="88">
        <f>'Parametric Var'!B610</f>
        <v>0.14</v>
      </c>
      <c r="C33" s="88">
        <f>'Parametric Var'!C610</f>
        <v>0.4633</v>
      </c>
      <c r="D33" s="88">
        <f>'Parametric Var'!D610</f>
        <v>0.2547</v>
      </c>
      <c r="E33" s="88">
        <f>'Parametric Var'!E610</f>
        <v>0.577</v>
      </c>
      <c r="F33" s="88">
        <f>'Parametric Var'!F610</f>
        <v>2972.37</v>
      </c>
      <c r="G33" s="88">
        <f>'Parametric Var'!G610</f>
        <v>66.04</v>
      </c>
      <c r="I33" s="7">
        <f t="shared" si="12"/>
        <v>25</v>
      </c>
      <c r="J33" s="88">
        <f t="shared" ref="J33:O33" si="57">B$637*EXP(LN(B33/B34))</f>
        <v>2.921859155</v>
      </c>
      <c r="K33" s="88">
        <f t="shared" si="57"/>
        <v>2.906476878</v>
      </c>
      <c r="L33" s="88">
        <f t="shared" si="57"/>
        <v>2.998382535</v>
      </c>
      <c r="M33" s="88">
        <f t="shared" si="57"/>
        <v>2.826770642</v>
      </c>
      <c r="N33" s="88">
        <f t="shared" si="57"/>
        <v>4469.864153</v>
      </c>
      <c r="O33" s="88">
        <f t="shared" si="57"/>
        <v>22.87113492</v>
      </c>
      <c r="S33" s="146">
        <f>(N33*'portfolio sheet'!$D$15/'portfolio sheet'!$D$7) -'portfolio sheet'!$D$15</f>
        <v>1292238.027</v>
      </c>
      <c r="T33" s="146">
        <f>O33*'portfolio sheet'!$F$15/'portfolio sheet'!$F$11-'portfolio sheet'!$F$15</f>
        <v>92113.92557</v>
      </c>
      <c r="U33" s="146">
        <f>PRICE('portfolio sheet'!$H$7,'portfolio sheet'!$H$8,'portfolio sheet'!$H$9,L33/100,'portfolio sheet'!$H$11,'portfolio sheet'!$H$12,'portfolio sheet'!$H$13)*'portfolio sheet'!$H$6/100 - 'portfolio sheet'!$H$15</f>
        <v>-29231.5867</v>
      </c>
      <c r="V33" s="88">
        <f t="shared" si="10"/>
        <v>1355120.366</v>
      </c>
      <c r="X33" s="147">
        <f t="shared" ref="X33:Z33" si="58">S33/$V33</f>
        <v>0.9535964919</v>
      </c>
      <c r="Y33" s="147">
        <f t="shared" si="58"/>
        <v>0.06797471862</v>
      </c>
      <c r="Z33" s="147">
        <f t="shared" si="58"/>
        <v>-0.02157121053</v>
      </c>
    </row>
    <row r="34">
      <c r="A34" s="12">
        <f>'Parametric Var'!A609</f>
        <v>44036</v>
      </c>
      <c r="B34" s="88">
        <f>'Parametric Var'!B609</f>
        <v>0.142</v>
      </c>
      <c r="C34" s="88">
        <f>'Parametric Var'!C609</f>
        <v>0.4312</v>
      </c>
      <c r="D34" s="88">
        <f>'Parametric Var'!D609</f>
        <v>0.2296</v>
      </c>
      <c r="E34" s="88">
        <f>'Parametric Var'!E609</f>
        <v>0.545</v>
      </c>
      <c r="F34" s="88">
        <f>'Parametric Var'!F609</f>
        <v>2746.56</v>
      </c>
      <c r="G34" s="88">
        <f>'Parametric Var'!G609</f>
        <v>61.59</v>
      </c>
      <c r="I34" s="7">
        <f t="shared" si="12"/>
        <v>26</v>
      </c>
      <c r="J34" s="88">
        <f t="shared" ref="J34:O34" si="59">B$637*EXP(LN(B34/B35))</f>
        <v>2.961514426</v>
      </c>
      <c r="K34" s="88">
        <f t="shared" si="59"/>
        <v>2.701966921</v>
      </c>
      <c r="L34" s="88">
        <f t="shared" si="59"/>
        <v>2.967890196</v>
      </c>
      <c r="M34" s="88">
        <f t="shared" si="59"/>
        <v>2.73011257</v>
      </c>
      <c r="N34" s="88">
        <f t="shared" si="59"/>
        <v>3935.872329</v>
      </c>
      <c r="O34" s="88">
        <f t="shared" si="59"/>
        <v>21.30233014</v>
      </c>
      <c r="S34" s="146">
        <f>(N34*'portfolio sheet'!$D$15/'portfolio sheet'!$D$7) -'portfolio sheet'!$D$15</f>
        <v>1018396.066</v>
      </c>
      <c r="T34" s="146">
        <f>O34*'portfolio sheet'!$F$15/'portfolio sheet'!$F$11-'portfolio sheet'!$F$15</f>
        <v>92193.08725</v>
      </c>
      <c r="U34" s="146">
        <f>PRICE('portfolio sheet'!$H$7,'portfolio sheet'!$H$8,'portfolio sheet'!$H$9,L34/100,'portfolio sheet'!$H$11,'portfolio sheet'!$H$12,'portfolio sheet'!$H$13)*'portfolio sheet'!$H$6/100 - 'portfolio sheet'!$H$15</f>
        <v>-28546.23555</v>
      </c>
      <c r="V34" s="88">
        <f t="shared" si="10"/>
        <v>1082042.918</v>
      </c>
      <c r="X34" s="147">
        <f t="shared" ref="X34:Z34" si="60">S34/$V34</f>
        <v>0.9411789952</v>
      </c>
      <c r="Y34" s="147">
        <f t="shared" si="60"/>
        <v>0.08520280087</v>
      </c>
      <c r="Z34" s="147">
        <f t="shared" si="60"/>
        <v>-0.02638179602</v>
      </c>
    </row>
    <row r="35">
      <c r="A35" s="12">
        <f>'Parametric Var'!A608</f>
        <v>44038</v>
      </c>
      <c r="B35" s="88">
        <f>'Parametric Var'!B608</f>
        <v>0.1421</v>
      </c>
      <c r="C35" s="88">
        <f>'Parametric Var'!C608</f>
        <v>0.4317</v>
      </c>
      <c r="D35" s="88">
        <f>'Parametric Var'!D608</f>
        <v>0.2091</v>
      </c>
      <c r="E35" s="88">
        <f>'Parametric Var'!E608</f>
        <v>0.533</v>
      </c>
      <c r="F35" s="88">
        <f>'Parametric Var'!F608</f>
        <v>2882.23</v>
      </c>
      <c r="G35" s="88">
        <f>'Parametric Var'!G608</f>
        <v>61.67</v>
      </c>
      <c r="I35" s="7">
        <f t="shared" si="12"/>
        <v>27</v>
      </c>
      <c r="J35" s="88">
        <f t="shared" ref="J35:O35" si="61">B$637*EXP(LN(B35/B36))</f>
        <v>2.904328</v>
      </c>
      <c r="K35" s="88">
        <f t="shared" si="61"/>
        <v>2.903509871</v>
      </c>
      <c r="L35" s="88">
        <f t="shared" si="61"/>
        <v>2.683648575</v>
      </c>
      <c r="M35" s="88">
        <f t="shared" si="61"/>
        <v>2.67</v>
      </c>
      <c r="N35" s="88">
        <f t="shared" si="61"/>
        <v>4342.50113</v>
      </c>
      <c r="O35" s="88">
        <f t="shared" si="61"/>
        <v>20.56952463</v>
      </c>
      <c r="S35" s="146">
        <f>(N35*'portfolio sheet'!$D$15/'portfolio sheet'!$D$7) -'portfolio sheet'!$D$15</f>
        <v>1226923.656</v>
      </c>
      <c r="T35" s="146">
        <f>O35*'portfolio sheet'!$F$15/'portfolio sheet'!$F$11-'portfolio sheet'!$F$15</f>
        <v>92230.06452</v>
      </c>
      <c r="U35" s="146">
        <f>PRICE('portfolio sheet'!$H$7,'portfolio sheet'!$H$8,'portfolio sheet'!$H$9,L35/100,'portfolio sheet'!$H$11,'portfolio sheet'!$H$12,'portfolio sheet'!$H$13)*'portfolio sheet'!$H$6/100 - 'portfolio sheet'!$H$15</f>
        <v>-22103.57844</v>
      </c>
      <c r="V35" s="88">
        <f t="shared" si="10"/>
        <v>1297050.142</v>
      </c>
      <c r="X35" s="147">
        <f t="shared" ref="X35:Z35" si="62">S35/$V35</f>
        <v>0.9459338665</v>
      </c>
      <c r="Y35" s="147">
        <f t="shared" si="62"/>
        <v>0.07110755515</v>
      </c>
      <c r="Z35" s="147">
        <f t="shared" si="62"/>
        <v>-0.0170414217</v>
      </c>
    </row>
    <row r="36">
      <c r="A36" s="12">
        <f>'Parametric Var'!A607</f>
        <v>44039</v>
      </c>
      <c r="B36" s="88">
        <f>'Parametric Var'!B607</f>
        <v>0.145</v>
      </c>
      <c r="C36" s="88">
        <f>'Parametric Var'!C607</f>
        <v>0.4022</v>
      </c>
      <c r="D36" s="88">
        <f>'Parametric Var'!D607</f>
        <v>0.2106</v>
      </c>
      <c r="E36" s="88">
        <f>'Parametric Var'!E607</f>
        <v>0.533</v>
      </c>
      <c r="F36" s="88">
        <f>'Parametric Var'!F607</f>
        <v>2741.38</v>
      </c>
      <c r="G36" s="88">
        <f>'Parametric Var'!G607</f>
        <v>63.95</v>
      </c>
      <c r="I36" s="7">
        <f t="shared" si="12"/>
        <v>28</v>
      </c>
      <c r="J36" s="88">
        <f t="shared" ref="J36:O36" si="63">B$637*EXP(LN(B36/B37))</f>
        <v>3.136656934</v>
      </c>
      <c r="K36" s="88">
        <f t="shared" si="63"/>
        <v>2.807719277</v>
      </c>
      <c r="L36" s="88">
        <f t="shared" si="63"/>
        <v>2.586236892</v>
      </c>
      <c r="M36" s="88">
        <f t="shared" si="63"/>
        <v>2.568790614</v>
      </c>
      <c r="N36" s="88">
        <f t="shared" si="63"/>
        <v>4564.424665</v>
      </c>
      <c r="O36" s="88">
        <f t="shared" si="63"/>
        <v>22.36153279</v>
      </c>
      <c r="S36" s="146">
        <f>(N36*'portfolio sheet'!$D$15/'portfolio sheet'!$D$7) -'portfolio sheet'!$D$15</f>
        <v>1340730.597</v>
      </c>
      <c r="T36" s="146">
        <f>O36*'portfolio sheet'!$F$15/'portfolio sheet'!$F$11-'portfolio sheet'!$F$15</f>
        <v>92139.64003</v>
      </c>
      <c r="U36" s="146">
        <f>PRICE('portfolio sheet'!$H$7,'portfolio sheet'!$H$8,'portfolio sheet'!$H$9,L36/100,'portfolio sheet'!$H$11,'portfolio sheet'!$H$12,'portfolio sheet'!$H$13)*'portfolio sheet'!$H$6/100 - 'portfolio sheet'!$H$15</f>
        <v>-19873.0129</v>
      </c>
      <c r="V36" s="88">
        <f t="shared" si="10"/>
        <v>1412997.224</v>
      </c>
      <c r="X36" s="147">
        <f t="shared" ref="X36:Z36" si="64">S36/$V36</f>
        <v>0.9488557898</v>
      </c>
      <c r="Y36" s="147">
        <f t="shared" si="64"/>
        <v>0.06520864899</v>
      </c>
      <c r="Z36" s="147">
        <f t="shared" si="64"/>
        <v>-0.01406443874</v>
      </c>
    </row>
    <row r="37">
      <c r="A37" s="12">
        <f>'Parametric Var'!A606</f>
        <v>44040</v>
      </c>
      <c r="B37" s="88">
        <f>'Parametric Var'!B606</f>
        <v>0.137</v>
      </c>
      <c r="C37" s="88">
        <f>'Parametric Var'!C606</f>
        <v>0.3875</v>
      </c>
      <c r="D37" s="88">
        <f>'Parametric Var'!D606</f>
        <v>0.2201</v>
      </c>
      <c r="E37" s="88">
        <f>'Parametric Var'!E606</f>
        <v>0.554</v>
      </c>
      <c r="F37" s="88">
        <f>'Parametric Var'!F606</f>
        <v>2480.64</v>
      </c>
      <c r="G37" s="88">
        <f>'Parametric Var'!G606</f>
        <v>61</v>
      </c>
      <c r="I37" s="7">
        <f t="shared" si="12"/>
        <v>29</v>
      </c>
      <c r="J37" s="88">
        <f t="shared" ref="J37:O37" si="65">B$637*EXP(LN(B37/B38))</f>
        <v>3.147389147</v>
      </c>
      <c r="K37" s="88">
        <f t="shared" si="65"/>
        <v>2.697442743</v>
      </c>
      <c r="L37" s="88">
        <f t="shared" si="65"/>
        <v>3.10332963</v>
      </c>
      <c r="M37" s="88">
        <f t="shared" si="65"/>
        <v>2.889023438</v>
      </c>
      <c r="N37" s="88">
        <f t="shared" si="65"/>
        <v>3779.301734</v>
      </c>
      <c r="O37" s="88">
        <f t="shared" si="65"/>
        <v>19.85245652</v>
      </c>
      <c r="S37" s="146">
        <f>(N37*'portfolio sheet'!$D$15/'portfolio sheet'!$D$7) -'portfolio sheet'!$D$15</f>
        <v>938103.4531</v>
      </c>
      <c r="T37" s="146">
        <f>O37*'portfolio sheet'!$F$15/'portfolio sheet'!$F$11-'portfolio sheet'!$F$15</f>
        <v>92266.24768</v>
      </c>
      <c r="U37" s="146">
        <f>PRICE('portfolio sheet'!$H$7,'portfolio sheet'!$H$8,'portfolio sheet'!$H$9,L37/100,'portfolio sheet'!$H$11,'portfolio sheet'!$H$12,'portfolio sheet'!$H$13)*'portfolio sheet'!$H$6/100 - 'portfolio sheet'!$H$15</f>
        <v>-31581.88762</v>
      </c>
      <c r="V37" s="88">
        <f t="shared" si="10"/>
        <v>998787.8131</v>
      </c>
      <c r="X37" s="147">
        <f t="shared" ref="X37:Z37" si="66">S37/$V37</f>
        <v>0.9392419899</v>
      </c>
      <c r="Y37" s="147">
        <f t="shared" si="66"/>
        <v>0.09237822735</v>
      </c>
      <c r="Z37" s="147">
        <f t="shared" si="66"/>
        <v>-0.03162021723</v>
      </c>
    </row>
    <row r="38">
      <c r="A38" s="12">
        <f>'Parametric Var'!A605</f>
        <v>44041</v>
      </c>
      <c r="B38" s="88">
        <f>'Parametric Var'!B605</f>
        <v>0.129</v>
      </c>
      <c r="C38" s="88">
        <f>'Parametric Var'!C605</f>
        <v>0.3886</v>
      </c>
      <c r="D38" s="88">
        <f>'Parametric Var'!D605</f>
        <v>0.1917</v>
      </c>
      <c r="E38" s="88">
        <f>'Parametric Var'!E605</f>
        <v>0.512</v>
      </c>
      <c r="F38" s="88">
        <f>'Parametric Var'!F605</f>
        <v>2711.02</v>
      </c>
      <c r="G38" s="88">
        <f>'Parametric Var'!G605</f>
        <v>65.54</v>
      </c>
      <c r="I38" s="7">
        <f t="shared" si="12"/>
        <v>30</v>
      </c>
      <c r="J38" s="88">
        <f t="shared" ref="J38:O38" si="67">B$637*EXP(LN(B38/B39))</f>
        <v>3.267558974</v>
      </c>
      <c r="K38" s="88">
        <f t="shared" si="67"/>
        <v>2.613629687</v>
      </c>
      <c r="L38" s="88">
        <f t="shared" si="67"/>
        <v>2.321442339</v>
      </c>
      <c r="M38" s="88">
        <f t="shared" si="67"/>
        <v>2.490054645</v>
      </c>
      <c r="N38" s="88">
        <f t="shared" si="67"/>
        <v>4692.660834</v>
      </c>
      <c r="O38" s="88">
        <f t="shared" si="67"/>
        <v>24.49138402</v>
      </c>
      <c r="S38" s="146">
        <f>(N38*'portfolio sheet'!$D$15/'portfolio sheet'!$D$7) -'portfolio sheet'!$D$15</f>
        <v>1406492.735</v>
      </c>
      <c r="T38" s="146">
        <f>O38*'portfolio sheet'!$F$15/'portfolio sheet'!$F$11-'portfolio sheet'!$F$15</f>
        <v>92032.16802</v>
      </c>
      <c r="U38" s="146">
        <f>PRICE('portfolio sheet'!$H$7,'portfolio sheet'!$H$8,'portfolio sheet'!$H$9,L38/100,'portfolio sheet'!$H$11,'portfolio sheet'!$H$12,'portfolio sheet'!$H$13)*'portfolio sheet'!$H$6/100 - 'portfolio sheet'!$H$15</f>
        <v>-13750.55969</v>
      </c>
      <c r="V38" s="88">
        <f t="shared" si="10"/>
        <v>1484774.344</v>
      </c>
      <c r="X38" s="147">
        <f t="shared" ref="X38:Z38" si="68">S38/$V38</f>
        <v>0.9472771006</v>
      </c>
      <c r="Y38" s="147">
        <f t="shared" si="68"/>
        <v>0.06198394282</v>
      </c>
      <c r="Z38" s="147">
        <f t="shared" si="68"/>
        <v>-0.009261043438</v>
      </c>
    </row>
    <row r="39">
      <c r="A39" s="12">
        <f>'Parametric Var'!A604</f>
        <v>44042</v>
      </c>
      <c r="B39" s="88">
        <f>'Parametric Var'!B604</f>
        <v>0.117</v>
      </c>
      <c r="C39" s="88">
        <f>'Parametric Var'!C604</f>
        <v>0.4022</v>
      </c>
      <c r="D39" s="88">
        <f>'Parametric Var'!D604</f>
        <v>0.2232</v>
      </c>
      <c r="E39" s="88">
        <f>'Parametric Var'!E604</f>
        <v>0.549</v>
      </c>
      <c r="F39" s="88">
        <f>'Parametric Var'!F604</f>
        <v>2386.13</v>
      </c>
      <c r="G39" s="88">
        <f>'Parametric Var'!G604</f>
        <v>57.08</v>
      </c>
      <c r="I39" s="7">
        <f t="shared" si="12"/>
        <v>31</v>
      </c>
      <c r="J39" s="88">
        <f t="shared" ref="J39:O39" si="69">B$637*EXP(LN(B39/B40))</f>
        <v>2.9636</v>
      </c>
      <c r="K39" s="88">
        <f t="shared" si="69"/>
        <v>3.010490371</v>
      </c>
      <c r="L39" s="88">
        <f t="shared" si="69"/>
        <v>2.802077473</v>
      </c>
      <c r="M39" s="88">
        <f t="shared" si="69"/>
        <v>2.724591078</v>
      </c>
      <c r="N39" s="88">
        <f t="shared" si="69"/>
        <v>3896.666078</v>
      </c>
      <c r="O39" s="88">
        <f t="shared" si="69"/>
        <v>22.74031378</v>
      </c>
      <c r="S39" s="146">
        <f>(N39*'portfolio sheet'!$D$15/'portfolio sheet'!$D$7) -'portfolio sheet'!$D$15</f>
        <v>998290.2964</v>
      </c>
      <c r="T39" s="146">
        <f>O39*'portfolio sheet'!$F$15/'portfolio sheet'!$F$11-'portfolio sheet'!$F$15</f>
        <v>92120.52679</v>
      </c>
      <c r="U39" s="146">
        <f>PRICE('portfolio sheet'!$H$7,'portfolio sheet'!$H$8,'portfolio sheet'!$H$9,L39/100,'portfolio sheet'!$H$11,'portfolio sheet'!$H$12,'portfolio sheet'!$H$13)*'portfolio sheet'!$H$6/100 - 'portfolio sheet'!$H$15</f>
        <v>-24799.80029</v>
      </c>
      <c r="V39" s="88">
        <f t="shared" si="10"/>
        <v>1065611.023</v>
      </c>
      <c r="X39" s="147">
        <f t="shared" ref="X39:Z39" si="70">S39/$V39</f>
        <v>0.9368242961</v>
      </c>
      <c r="Y39" s="147">
        <f t="shared" si="70"/>
        <v>0.08644854906</v>
      </c>
      <c r="Z39" s="147">
        <f t="shared" si="70"/>
        <v>-0.02327284511</v>
      </c>
    </row>
    <row r="40">
      <c r="A40" s="12">
        <f>'Parametric Var'!A603</f>
        <v>44043</v>
      </c>
      <c r="B40" s="88">
        <f>'Parametric Var'!B603</f>
        <v>0.117</v>
      </c>
      <c r="C40" s="88">
        <f>'Parametric Var'!C603</f>
        <v>0.3614</v>
      </c>
      <c r="D40" s="88">
        <f>'Parametric Var'!D603</f>
        <v>0.2153</v>
      </c>
      <c r="E40" s="88">
        <f>'Parametric Var'!E603</f>
        <v>0.538</v>
      </c>
      <c r="F40" s="88">
        <f>'Parametric Var'!F603</f>
        <v>2529.19</v>
      </c>
      <c r="G40" s="88">
        <f>'Parametric Var'!G603</f>
        <v>53.54</v>
      </c>
      <c r="I40" s="7">
        <f t="shared" si="12"/>
        <v>32</v>
      </c>
      <c r="J40" s="88">
        <f t="shared" ref="J40:O40" si="71">B$637*EXP(LN(B40/B41))</f>
        <v>3.036262697</v>
      </c>
      <c r="K40" s="88">
        <f t="shared" si="71"/>
        <v>2.472491502</v>
      </c>
      <c r="L40" s="88">
        <f t="shared" si="71"/>
        <v>2.536767088</v>
      </c>
      <c r="M40" s="88">
        <f t="shared" si="71"/>
        <v>2.537915194</v>
      </c>
      <c r="N40" s="88">
        <f t="shared" si="71"/>
        <v>4356.068623</v>
      </c>
      <c r="O40" s="88">
        <f t="shared" si="71"/>
        <v>20.01416404</v>
      </c>
      <c r="S40" s="146">
        <f>(N40*'portfolio sheet'!$D$15/'portfolio sheet'!$D$7) -'portfolio sheet'!$D$15</f>
        <v>1233881.345</v>
      </c>
      <c r="T40" s="146">
        <f>O40*'portfolio sheet'!$F$15/'portfolio sheet'!$F$11-'portfolio sheet'!$F$15</f>
        <v>92258.08794</v>
      </c>
      <c r="U40" s="146">
        <f>PRICE('portfolio sheet'!$H$7,'portfolio sheet'!$H$8,'portfolio sheet'!$H$9,L40/100,'portfolio sheet'!$H$11,'portfolio sheet'!$H$12,'portfolio sheet'!$H$13)*'portfolio sheet'!$H$6/100 - 'portfolio sheet'!$H$15</f>
        <v>-18735.77825</v>
      </c>
      <c r="V40" s="88">
        <f t="shared" si="10"/>
        <v>1307403.655</v>
      </c>
      <c r="X40" s="147">
        <f t="shared" ref="X40:Z40" si="72">S40/$V40</f>
        <v>0.9437646442</v>
      </c>
      <c r="Y40" s="147">
        <f t="shared" si="72"/>
        <v>0.07056587887</v>
      </c>
      <c r="Z40" s="147">
        <f t="shared" si="72"/>
        <v>-0.01433052308</v>
      </c>
    </row>
    <row r="41">
      <c r="A41" s="12">
        <f>'Parametric Var'!A602</f>
        <v>44045</v>
      </c>
      <c r="B41" s="88">
        <f>'Parametric Var'!B602</f>
        <v>0.1142</v>
      </c>
      <c r="C41" s="88">
        <f>'Parametric Var'!C602</f>
        <v>0.3954</v>
      </c>
      <c r="D41" s="88">
        <f>'Parametric Var'!D602</f>
        <v>0.2294</v>
      </c>
      <c r="E41" s="88">
        <f>'Parametric Var'!E602</f>
        <v>0.566</v>
      </c>
      <c r="F41" s="88">
        <f>'Parametric Var'!F602</f>
        <v>2398.1</v>
      </c>
      <c r="G41" s="88">
        <f>'Parametric Var'!G602</f>
        <v>57.06</v>
      </c>
      <c r="I41" s="7">
        <f t="shared" si="12"/>
        <v>33</v>
      </c>
      <c r="J41" s="88">
        <f t="shared" ref="J41:O41" si="73">B$637*EXP(LN(B41/B42))</f>
        <v>2.844059832</v>
      </c>
      <c r="K41" s="88">
        <f t="shared" si="73"/>
        <v>2.768823557</v>
      </c>
      <c r="L41" s="88">
        <f t="shared" si="73"/>
        <v>2.7029</v>
      </c>
      <c r="M41" s="88">
        <f t="shared" si="73"/>
        <v>2.67</v>
      </c>
      <c r="N41" s="88">
        <f t="shared" si="73"/>
        <v>4110.936149</v>
      </c>
      <c r="O41" s="88">
        <f t="shared" si="73"/>
        <v>23.90669417</v>
      </c>
      <c r="S41" s="146">
        <f>(N41*'portfolio sheet'!$D$15/'portfolio sheet'!$D$7) -'portfolio sheet'!$D$15</f>
        <v>1108172.384</v>
      </c>
      <c r="T41" s="146">
        <f>O41*'portfolio sheet'!$F$15/'portfolio sheet'!$F$11-'portfolio sheet'!$F$15</f>
        <v>92061.67139</v>
      </c>
      <c r="U41" s="146">
        <f>PRICE('portfolio sheet'!$H$7,'portfolio sheet'!$H$8,'portfolio sheet'!$H$9,L41/100,'portfolio sheet'!$H$11,'portfolio sheet'!$H$12,'portfolio sheet'!$H$13)*'portfolio sheet'!$H$6/100 - 'portfolio sheet'!$H$15</f>
        <v>-22543.03045</v>
      </c>
      <c r="V41" s="88">
        <f t="shared" si="10"/>
        <v>1177691.025</v>
      </c>
      <c r="X41" s="147">
        <f t="shared" ref="X41:Z41" si="74">S41/$V41</f>
        <v>0.9409703908</v>
      </c>
      <c r="Y41" s="147">
        <f t="shared" si="74"/>
        <v>0.07817132798</v>
      </c>
      <c r="Z41" s="147">
        <f t="shared" si="74"/>
        <v>-0.01914171881</v>
      </c>
    </row>
    <row r="42">
      <c r="A42" s="12">
        <f>'Parametric Var'!A601</f>
        <v>44046</v>
      </c>
      <c r="B42" s="88">
        <f>'Parametric Var'!B601</f>
        <v>0.119</v>
      </c>
      <c r="C42" s="88">
        <f>'Parametric Var'!C601</f>
        <v>0.3863</v>
      </c>
      <c r="D42" s="88">
        <f>'Parametric Var'!D601</f>
        <v>0.2294</v>
      </c>
      <c r="E42" s="88">
        <f>'Parametric Var'!E601</f>
        <v>0.566</v>
      </c>
      <c r="F42" s="88">
        <f>'Parametric Var'!F601</f>
        <v>2409.39</v>
      </c>
      <c r="G42" s="88">
        <f>'Parametric Var'!G601</f>
        <v>50.91</v>
      </c>
      <c r="I42" s="7">
        <f t="shared" si="12"/>
        <v>34</v>
      </c>
      <c r="J42" s="88">
        <f t="shared" ref="J42:O42" si="75">B$637*EXP(LN(B42/B43))</f>
        <v>2.9636</v>
      </c>
      <c r="K42" s="88">
        <f t="shared" si="75"/>
        <v>2.568781047</v>
      </c>
      <c r="L42" s="88">
        <f t="shared" si="75"/>
        <v>2.612917236</v>
      </c>
      <c r="M42" s="88">
        <f t="shared" si="75"/>
        <v>2.601067126</v>
      </c>
      <c r="N42" s="88">
        <f t="shared" si="75"/>
        <v>4317.4945</v>
      </c>
      <c r="O42" s="88">
        <f t="shared" si="75"/>
        <v>23.20321154</v>
      </c>
      <c r="S42" s="146">
        <f>(N42*'portfolio sheet'!$D$15/'portfolio sheet'!$D$7) -'portfolio sheet'!$D$15</f>
        <v>1214099.744</v>
      </c>
      <c r="T42" s="146">
        <f>O42*'portfolio sheet'!$F$15/'portfolio sheet'!$F$11-'portfolio sheet'!$F$15</f>
        <v>92097.16903</v>
      </c>
      <c r="U42" s="146">
        <f>PRICE('portfolio sheet'!$H$7,'portfolio sheet'!$H$8,'portfolio sheet'!$H$9,L42/100,'portfolio sheet'!$H$11,'portfolio sheet'!$H$12,'portfolio sheet'!$H$13)*'portfolio sheet'!$H$6/100 - 'portfolio sheet'!$H$15</f>
        <v>-20485.10458</v>
      </c>
      <c r="V42" s="88">
        <f t="shared" si="10"/>
        <v>1285711.808</v>
      </c>
      <c r="X42" s="147">
        <f t="shared" ref="X42:Z42" si="76">S42/$V42</f>
        <v>0.9443016203</v>
      </c>
      <c r="Y42" s="147">
        <f t="shared" si="76"/>
        <v>0.0716312695</v>
      </c>
      <c r="Z42" s="147">
        <f t="shared" si="76"/>
        <v>-0.01593288982</v>
      </c>
    </row>
    <row r="43">
      <c r="A43" s="12">
        <f>'Parametric Var'!A600</f>
        <v>44047</v>
      </c>
      <c r="B43" s="88">
        <f>'Parametric Var'!B600</f>
        <v>0.119</v>
      </c>
      <c r="C43" s="88">
        <f>'Parametric Var'!C600</f>
        <v>0.4068</v>
      </c>
      <c r="D43" s="88">
        <f>'Parametric Var'!D600</f>
        <v>0.2373</v>
      </c>
      <c r="E43" s="88">
        <f>'Parametric Var'!E600</f>
        <v>0.581</v>
      </c>
      <c r="F43" s="88">
        <f>'Parametric Var'!F600</f>
        <v>2304.92</v>
      </c>
      <c r="G43" s="88">
        <f>'Parametric Var'!G600</f>
        <v>46.8</v>
      </c>
      <c r="I43" s="7">
        <f t="shared" si="12"/>
        <v>35</v>
      </c>
      <c r="J43" s="88">
        <f t="shared" ref="J43:O43" si="77">B$637*EXP(LN(B43/B44))</f>
        <v>2.8441</v>
      </c>
      <c r="K43" s="88">
        <f t="shared" si="77"/>
        <v>2.7051</v>
      </c>
      <c r="L43" s="88">
        <f t="shared" si="77"/>
        <v>2.316353088</v>
      </c>
      <c r="M43" s="88">
        <f t="shared" si="77"/>
        <v>2.412550544</v>
      </c>
      <c r="N43" s="88">
        <f t="shared" si="77"/>
        <v>4254.933417</v>
      </c>
      <c r="O43" s="88">
        <f t="shared" si="77"/>
        <v>22.06551724</v>
      </c>
      <c r="S43" s="146">
        <f>(N43*'portfolio sheet'!$D$15/'portfolio sheet'!$D$7) -'portfolio sheet'!$D$15</f>
        <v>1182017.137</v>
      </c>
      <c r="T43" s="146">
        <f>O43*'portfolio sheet'!$F$15/'portfolio sheet'!$F$11-'portfolio sheet'!$F$15</f>
        <v>92154.57693</v>
      </c>
      <c r="U43" s="146">
        <f>PRICE('portfolio sheet'!$H$7,'portfolio sheet'!$H$8,'portfolio sheet'!$H$9,L43/100,'portfolio sheet'!$H$11,'portfolio sheet'!$H$12,'portfolio sheet'!$H$13)*'portfolio sheet'!$H$6/100 - 'portfolio sheet'!$H$15</f>
        <v>-13632.03601</v>
      </c>
      <c r="V43" s="88">
        <f t="shared" si="10"/>
        <v>1260539.678</v>
      </c>
      <c r="X43" s="147">
        <f t="shared" ref="X43:Z43" si="78">S43/$V43</f>
        <v>0.9377072041</v>
      </c>
      <c r="Y43" s="147">
        <f t="shared" si="78"/>
        <v>0.07310724014</v>
      </c>
      <c r="Z43" s="147">
        <f t="shared" si="78"/>
        <v>-0.01081444421</v>
      </c>
    </row>
    <row r="44">
      <c r="A44" s="12">
        <f>'Parametric Var'!A599</f>
        <v>44048</v>
      </c>
      <c r="B44" s="88">
        <f>'Parametric Var'!B599</f>
        <v>0.124</v>
      </c>
      <c r="C44" s="88">
        <f>'Parametric Var'!C599</f>
        <v>0.4068</v>
      </c>
      <c r="D44" s="88">
        <f>'Parametric Var'!D599</f>
        <v>0.2769</v>
      </c>
      <c r="E44" s="88">
        <f>'Parametric Var'!E599</f>
        <v>0.643</v>
      </c>
      <c r="F44" s="88">
        <f>'Parametric Var'!F599</f>
        <v>2237.4</v>
      </c>
      <c r="G44" s="88">
        <f>'Parametric Var'!G599</f>
        <v>45.24</v>
      </c>
      <c r="I44" s="7">
        <f t="shared" si="12"/>
        <v>36</v>
      </c>
      <c r="J44" s="88">
        <f t="shared" ref="J44:O44" si="79">B$637*EXP(LN(B44/B45))</f>
        <v>2.893593701</v>
      </c>
      <c r="K44" s="88">
        <f t="shared" si="79"/>
        <v>2.623830901</v>
      </c>
      <c r="L44" s="88">
        <f t="shared" si="79"/>
        <v>2.501447226</v>
      </c>
      <c r="M44" s="88">
        <f t="shared" si="79"/>
        <v>2.550980684</v>
      </c>
      <c r="N44" s="88">
        <f t="shared" si="79"/>
        <v>3775.997044</v>
      </c>
      <c r="O44" s="88">
        <f t="shared" si="79"/>
        <v>20.66315203</v>
      </c>
      <c r="S44" s="146">
        <f>(N44*'portfolio sheet'!$D$15/'portfolio sheet'!$D$7) -'portfolio sheet'!$D$15</f>
        <v>936408.7406</v>
      </c>
      <c r="T44" s="146">
        <f>O44*'portfolio sheet'!$F$15/'portfolio sheet'!$F$11-'portfolio sheet'!$F$15</f>
        <v>92225.34009</v>
      </c>
      <c r="U44" s="146">
        <f>PRICE('portfolio sheet'!$H$7,'portfolio sheet'!$H$8,'portfolio sheet'!$H$9,L44/100,'portfolio sheet'!$H$11,'portfolio sheet'!$H$12,'portfolio sheet'!$H$13)*'portfolio sheet'!$H$6/100 - 'portfolio sheet'!$H$15</f>
        <v>-17921.98489</v>
      </c>
      <c r="V44" s="88">
        <f t="shared" si="10"/>
        <v>1010712.096</v>
      </c>
      <c r="X44" s="147">
        <f t="shared" ref="X44:Z44" si="80">S44/$V44</f>
        <v>0.9264841536</v>
      </c>
      <c r="Y44" s="147">
        <f t="shared" si="80"/>
        <v>0.09124788402</v>
      </c>
      <c r="Z44" s="147">
        <f t="shared" si="80"/>
        <v>-0.0177320376</v>
      </c>
    </row>
    <row r="45">
      <c r="A45" s="12">
        <f>'Parametric Var'!A598</f>
        <v>44049</v>
      </c>
      <c r="B45" s="88">
        <f>'Parametric Var'!B598</f>
        <v>0.127</v>
      </c>
      <c r="C45" s="88">
        <f>'Parametric Var'!C598</f>
        <v>0.4194</v>
      </c>
      <c r="D45" s="88">
        <f>'Parametric Var'!D598</f>
        <v>0.2992</v>
      </c>
      <c r="E45" s="88">
        <f>'Parametric Var'!E598</f>
        <v>0.673</v>
      </c>
      <c r="F45" s="88">
        <f>'Parametric Var'!F598</f>
        <v>2447.33</v>
      </c>
      <c r="G45" s="88">
        <f>'Parametric Var'!G598</f>
        <v>46.7</v>
      </c>
      <c r="I45" s="7">
        <f t="shared" si="12"/>
        <v>37</v>
      </c>
      <c r="J45" s="88">
        <f t="shared" ref="J45:O45" si="81">B$637*EXP(LN(B45/B46))</f>
        <v>2.917652713</v>
      </c>
      <c r="K45" s="88">
        <f t="shared" si="81"/>
        <v>2.409768352</v>
      </c>
      <c r="L45" s="88">
        <f t="shared" si="81"/>
        <v>2.5280015</v>
      </c>
      <c r="M45" s="88">
        <f t="shared" si="81"/>
        <v>2.506150628</v>
      </c>
      <c r="N45" s="88">
        <f t="shared" si="81"/>
        <v>4083.190319</v>
      </c>
      <c r="O45" s="88">
        <f t="shared" si="81"/>
        <v>22.9783391</v>
      </c>
      <c r="S45" s="146">
        <f>(N45*'portfolio sheet'!$D$15/'portfolio sheet'!$D$7) -'portfolio sheet'!$D$15</f>
        <v>1093943.753</v>
      </c>
      <c r="T45" s="146">
        <f>O45*'portfolio sheet'!$F$15/'portfolio sheet'!$F$11-'portfolio sheet'!$F$15</f>
        <v>92108.51606</v>
      </c>
      <c r="U45" s="146">
        <f>PRICE('portfolio sheet'!$H$7,'portfolio sheet'!$H$8,'portfolio sheet'!$H$9,L45/100,'portfolio sheet'!$H$11,'portfolio sheet'!$H$12,'portfolio sheet'!$H$13)*'portfolio sheet'!$H$6/100 - 'portfolio sheet'!$H$15</f>
        <v>-18533.95672</v>
      </c>
      <c r="V45" s="88">
        <f t="shared" si="10"/>
        <v>1167518.313</v>
      </c>
      <c r="X45" s="147">
        <f t="shared" ref="X45:Z45" si="82">S45/$V45</f>
        <v>0.9369820939</v>
      </c>
      <c r="Y45" s="147">
        <f t="shared" si="82"/>
        <v>0.07889256645</v>
      </c>
      <c r="Z45" s="147">
        <f t="shared" si="82"/>
        <v>-0.01587466039</v>
      </c>
    </row>
    <row r="46">
      <c r="A46" s="12">
        <f>'Parametric Var'!A597</f>
        <v>44050</v>
      </c>
      <c r="B46" s="88">
        <f>'Parametric Var'!B597</f>
        <v>0.129</v>
      </c>
      <c r="C46" s="88">
        <f>'Parametric Var'!C597</f>
        <v>0.4708</v>
      </c>
      <c r="D46" s="88">
        <f>'Parametric Var'!D597</f>
        <v>0.3199</v>
      </c>
      <c r="E46" s="88">
        <f>'Parametric Var'!E597</f>
        <v>0.717</v>
      </c>
      <c r="F46" s="88">
        <f>'Parametric Var'!F597</f>
        <v>2475.56</v>
      </c>
      <c r="G46" s="88">
        <f>'Parametric Var'!G597</f>
        <v>43.35</v>
      </c>
      <c r="I46" s="7">
        <f t="shared" si="12"/>
        <v>38</v>
      </c>
      <c r="J46" s="88">
        <f t="shared" ref="J46:O46" si="83">B$637*EXP(LN(B46/B47))</f>
        <v>2.898441243</v>
      </c>
      <c r="K46" s="88">
        <f t="shared" si="83"/>
        <v>2.555299117</v>
      </c>
      <c r="L46" s="88">
        <f t="shared" si="83"/>
        <v>2.920154374</v>
      </c>
      <c r="M46" s="88">
        <f t="shared" si="83"/>
        <v>2.700126939</v>
      </c>
      <c r="N46" s="88">
        <f t="shared" si="83"/>
        <v>3887.645847</v>
      </c>
      <c r="O46" s="88">
        <f t="shared" si="83"/>
        <v>22.1899568</v>
      </c>
      <c r="S46" s="146">
        <f>(N46*'portfolio sheet'!$D$15/'portfolio sheet'!$D$7) -'portfolio sheet'!$D$15</f>
        <v>993664.5368</v>
      </c>
      <c r="T46" s="146">
        <f>O46*'portfolio sheet'!$F$15/'portfolio sheet'!$F$11-'portfolio sheet'!$F$15</f>
        <v>92148.29773</v>
      </c>
      <c r="U46" s="146">
        <f>PRICE('portfolio sheet'!$H$7,'portfolio sheet'!$H$8,'portfolio sheet'!$H$9,L46/100,'portfolio sheet'!$H$11,'portfolio sheet'!$H$12,'portfolio sheet'!$H$13)*'portfolio sheet'!$H$6/100 - 'portfolio sheet'!$H$15</f>
        <v>-27471.07347</v>
      </c>
      <c r="V46" s="88">
        <f t="shared" si="10"/>
        <v>1058341.761</v>
      </c>
      <c r="X46" s="147">
        <f t="shared" ref="X46:Z46" si="84">S46/$V46</f>
        <v>0.9388881488</v>
      </c>
      <c r="Y46" s="147">
        <f t="shared" si="84"/>
        <v>0.08706856435</v>
      </c>
      <c r="Z46" s="147">
        <f t="shared" si="84"/>
        <v>-0.02595671312</v>
      </c>
    </row>
    <row r="47">
      <c r="A47" s="12">
        <f>'Parametric Var'!A596</f>
        <v>44052</v>
      </c>
      <c r="B47" s="88">
        <f>'Parametric Var'!B596</f>
        <v>0.1319</v>
      </c>
      <c r="C47" s="88">
        <f>'Parametric Var'!C596</f>
        <v>0.4984</v>
      </c>
      <c r="D47" s="88">
        <f>'Parametric Var'!D596</f>
        <v>0.2961</v>
      </c>
      <c r="E47" s="88">
        <f>'Parametric Var'!E596</f>
        <v>0.709</v>
      </c>
      <c r="F47" s="88">
        <f>'Parametric Var'!F596</f>
        <v>2630.07</v>
      </c>
      <c r="G47" s="88">
        <f>'Parametric Var'!G596</f>
        <v>41.67</v>
      </c>
      <c r="I47" s="7">
        <f t="shared" si="12"/>
        <v>39</v>
      </c>
      <c r="J47" s="88">
        <f t="shared" ref="J47:O47" si="85">B$637*EXP(LN(B47/B48))</f>
        <v>2.961354848</v>
      </c>
      <c r="K47" s="88">
        <f t="shared" si="85"/>
        <v>2.579835132</v>
      </c>
      <c r="L47" s="88">
        <f t="shared" si="85"/>
        <v>2.688373161</v>
      </c>
      <c r="M47" s="88">
        <f t="shared" si="85"/>
        <v>2.655021038</v>
      </c>
      <c r="N47" s="88">
        <f t="shared" si="85"/>
        <v>4274.278988</v>
      </c>
      <c r="O47" s="88">
        <f t="shared" si="85"/>
        <v>21.58904785</v>
      </c>
      <c r="S47" s="146">
        <f>(N47*'portfolio sheet'!$D$15/'portfolio sheet'!$D$7) -'portfolio sheet'!$D$15</f>
        <v>1191937.943</v>
      </c>
      <c r="T47" s="146">
        <f>O47*'portfolio sheet'!$F$15/'portfolio sheet'!$F$11-'portfolio sheet'!$F$15</f>
        <v>92178.61951</v>
      </c>
      <c r="U47" s="146">
        <f>PRICE('portfolio sheet'!$H$7,'portfolio sheet'!$H$8,'portfolio sheet'!$H$9,L47/100,'portfolio sheet'!$H$11,'portfolio sheet'!$H$12,'portfolio sheet'!$H$13)*'portfolio sheet'!$H$6/100 - 'portfolio sheet'!$H$15</f>
        <v>-22211.46838</v>
      </c>
      <c r="V47" s="88">
        <f t="shared" si="10"/>
        <v>1261905.094</v>
      </c>
      <c r="X47" s="147">
        <f t="shared" ref="X47:Z47" si="86">S47/$V47</f>
        <v>0.9445543476</v>
      </c>
      <c r="Y47" s="147">
        <f t="shared" si="86"/>
        <v>0.0730471887</v>
      </c>
      <c r="Z47" s="147">
        <f t="shared" si="86"/>
        <v>-0.01760153635</v>
      </c>
    </row>
    <row r="48">
      <c r="A48" s="12">
        <f>'Parametric Var'!A595</f>
        <v>44053</v>
      </c>
      <c r="B48" s="88">
        <f>'Parametric Var'!B595</f>
        <v>0.132</v>
      </c>
      <c r="C48" s="88">
        <f>'Parametric Var'!C595</f>
        <v>0.5226</v>
      </c>
      <c r="D48" s="88">
        <f>'Parametric Var'!D595</f>
        <v>0.2977</v>
      </c>
      <c r="E48" s="88">
        <f>'Parametric Var'!E595</f>
        <v>0.713</v>
      </c>
      <c r="F48" s="88">
        <f>'Parametric Var'!F595</f>
        <v>2541.47</v>
      </c>
      <c r="G48" s="88">
        <f>'Parametric Var'!G595</f>
        <v>41.17</v>
      </c>
      <c r="I48" s="7">
        <f t="shared" si="12"/>
        <v>40</v>
      </c>
      <c r="J48" s="88">
        <f t="shared" ref="J48:O48" si="87">B$637*EXP(LN(B48/B49))</f>
        <v>2.754895775</v>
      </c>
      <c r="K48" s="88">
        <f t="shared" si="87"/>
        <v>2.822290397</v>
      </c>
      <c r="L48" s="88">
        <f t="shared" si="87"/>
        <v>2.762284003</v>
      </c>
      <c r="M48" s="88">
        <f t="shared" si="87"/>
        <v>2.751026012</v>
      </c>
      <c r="N48" s="88">
        <f t="shared" si="87"/>
        <v>3996.348248</v>
      </c>
      <c r="O48" s="88">
        <f t="shared" si="87"/>
        <v>23.25625265</v>
      </c>
      <c r="S48" s="146">
        <f>(N48*'portfolio sheet'!$D$15/'portfolio sheet'!$D$7) -'portfolio sheet'!$D$15</f>
        <v>1049409.358</v>
      </c>
      <c r="T48" s="146">
        <f>O48*'portfolio sheet'!$F$15/'portfolio sheet'!$F$11-'portfolio sheet'!$F$15</f>
        <v>92094.49258</v>
      </c>
      <c r="U48" s="146">
        <f>PRICE('portfolio sheet'!$H$7,'portfolio sheet'!$H$8,'portfolio sheet'!$H$9,L48/100,'portfolio sheet'!$H$11,'portfolio sheet'!$H$12,'portfolio sheet'!$H$13)*'portfolio sheet'!$H$6/100 - 'portfolio sheet'!$H$15</f>
        <v>-23895.74224</v>
      </c>
      <c r="V48" s="88">
        <f t="shared" si="10"/>
        <v>1117608.108</v>
      </c>
      <c r="X48" s="147">
        <f t="shared" ref="X48:Z48" si="88">S48/$V48</f>
        <v>0.9389779388</v>
      </c>
      <c r="Y48" s="147">
        <f t="shared" si="88"/>
        <v>0.08240320725</v>
      </c>
      <c r="Z48" s="147">
        <f t="shared" si="88"/>
        <v>-0.02138114609</v>
      </c>
    </row>
    <row r="49">
      <c r="A49" s="12">
        <f>'Parametric Var'!A594</f>
        <v>44054</v>
      </c>
      <c r="B49" s="88">
        <f>'Parametric Var'!B594</f>
        <v>0.142</v>
      </c>
      <c r="C49" s="88">
        <f>'Parametric Var'!C594</f>
        <v>0.5009</v>
      </c>
      <c r="D49" s="88">
        <f>'Parametric Var'!D594</f>
        <v>0.2913</v>
      </c>
      <c r="E49" s="88">
        <f>'Parametric Var'!E594</f>
        <v>0.692</v>
      </c>
      <c r="F49" s="88">
        <f>'Parametric Var'!F594</f>
        <v>2626.65</v>
      </c>
      <c r="G49" s="88">
        <f>'Parametric Var'!G594</f>
        <v>37.76</v>
      </c>
      <c r="I49" s="7">
        <f t="shared" si="12"/>
        <v>41</v>
      </c>
      <c r="J49" s="88">
        <f t="shared" ref="J49:O49" si="89">B$637*EXP(LN(B49/B50))</f>
        <v>3.005937143</v>
      </c>
      <c r="K49" s="88">
        <f t="shared" si="89"/>
        <v>2.692735672</v>
      </c>
      <c r="L49" s="88">
        <f t="shared" si="89"/>
        <v>2.826111881</v>
      </c>
      <c r="M49" s="88">
        <f t="shared" si="89"/>
        <v>2.757671642</v>
      </c>
      <c r="N49" s="88">
        <f t="shared" si="89"/>
        <v>4197.503754</v>
      </c>
      <c r="O49" s="88">
        <f t="shared" si="89"/>
        <v>19.7213712</v>
      </c>
      <c r="S49" s="146">
        <f>(N49*'portfolio sheet'!$D$15/'portfolio sheet'!$D$7) -'portfolio sheet'!$D$15</f>
        <v>1152566.028</v>
      </c>
      <c r="T49" s="146">
        <f>O49*'portfolio sheet'!$F$15/'portfolio sheet'!$F$11-'portfolio sheet'!$F$15</f>
        <v>92272.86223</v>
      </c>
      <c r="U49" s="146">
        <f>PRICE('portfolio sheet'!$H$7,'portfolio sheet'!$H$8,'portfolio sheet'!$H$9,L49/100,'portfolio sheet'!$H$11,'portfolio sheet'!$H$12,'portfolio sheet'!$H$13)*'portfolio sheet'!$H$6/100 - 'portfolio sheet'!$H$15</f>
        <v>-25344.9015</v>
      </c>
      <c r="V49" s="88">
        <f t="shared" si="10"/>
        <v>1219493.989</v>
      </c>
      <c r="X49" s="147">
        <f t="shared" ref="X49:Z49" si="90">S49/$V49</f>
        <v>0.9451182529</v>
      </c>
      <c r="Y49" s="147">
        <f t="shared" si="90"/>
        <v>0.07566487665</v>
      </c>
      <c r="Z49" s="147">
        <f t="shared" si="90"/>
        <v>-0.02078312951</v>
      </c>
    </row>
    <row r="50">
      <c r="A50" s="12">
        <f>'Parametric Var'!A593</f>
        <v>44055</v>
      </c>
      <c r="B50" s="88">
        <f>'Parametric Var'!B593</f>
        <v>0.14</v>
      </c>
      <c r="C50" s="88">
        <f>'Parametric Var'!C593</f>
        <v>0.5032</v>
      </c>
      <c r="D50" s="88">
        <f>'Parametric Var'!D593</f>
        <v>0.2786</v>
      </c>
      <c r="E50" s="88">
        <f>'Parametric Var'!E593</f>
        <v>0.67</v>
      </c>
      <c r="F50" s="88">
        <f>'Parametric Var'!F593</f>
        <v>2584.59</v>
      </c>
      <c r="G50" s="88">
        <f>'Parametric Var'!G593</f>
        <v>40.84</v>
      </c>
      <c r="I50" s="7">
        <f t="shared" si="12"/>
        <v>42</v>
      </c>
      <c r="J50" s="88">
        <f t="shared" ref="J50:O50" si="91">B$637*EXP(LN(B50/B51))</f>
        <v>2.921859155</v>
      </c>
      <c r="K50" s="88">
        <f t="shared" si="91"/>
        <v>2.800836049</v>
      </c>
      <c r="L50" s="88">
        <f t="shared" si="91"/>
        <v>2.598440097</v>
      </c>
      <c r="M50" s="88">
        <f t="shared" si="91"/>
        <v>2.611532847</v>
      </c>
      <c r="N50" s="88">
        <f t="shared" si="91"/>
        <v>4321.030654</v>
      </c>
      <c r="O50" s="88">
        <f t="shared" si="91"/>
        <v>21.71820494</v>
      </c>
      <c r="S50" s="146">
        <f>(N50*'portfolio sheet'!$D$15/'portfolio sheet'!$D$7) -'portfolio sheet'!$D$15</f>
        <v>1215913.156</v>
      </c>
      <c r="T50" s="146">
        <f>O50*'portfolio sheet'!$F$15/'portfolio sheet'!$F$11-'portfolio sheet'!$F$15</f>
        <v>92172.10226</v>
      </c>
      <c r="U50" s="146">
        <f>PRICE('portfolio sheet'!$H$7,'portfolio sheet'!$H$8,'portfolio sheet'!$H$9,L50/100,'portfolio sheet'!$H$11,'portfolio sheet'!$H$12,'portfolio sheet'!$H$13)*'portfolio sheet'!$H$6/100 - 'portfolio sheet'!$H$15</f>
        <v>-20153.08323</v>
      </c>
      <c r="V50" s="88">
        <f t="shared" si="10"/>
        <v>1287932.175</v>
      </c>
      <c r="X50" s="147">
        <f t="shared" ref="X50:Z50" si="92">S50/$V50</f>
        <v>0.9440816679</v>
      </c>
      <c r="Y50" s="147">
        <f t="shared" si="92"/>
        <v>0.0715659598</v>
      </c>
      <c r="Z50" s="147">
        <f t="shared" si="92"/>
        <v>-0.01564762774</v>
      </c>
    </row>
    <row r="51">
      <c r="A51" s="12">
        <f>'Parametric Var'!A592</f>
        <v>44056</v>
      </c>
      <c r="B51" s="88">
        <f>'Parametric Var'!B592</f>
        <v>0.142</v>
      </c>
      <c r="C51" s="88">
        <f>'Parametric Var'!C592</f>
        <v>0.486</v>
      </c>
      <c r="D51" s="88">
        <f>'Parametric Var'!D592</f>
        <v>0.2898</v>
      </c>
      <c r="E51" s="88">
        <f>'Parametric Var'!E592</f>
        <v>0.685</v>
      </c>
      <c r="F51" s="88">
        <f>'Parametric Var'!F592</f>
        <v>2470.5</v>
      </c>
      <c r="G51" s="88">
        <f>'Parametric Var'!G592</f>
        <v>40.11</v>
      </c>
      <c r="I51" s="7">
        <f t="shared" si="12"/>
        <v>43</v>
      </c>
      <c r="J51" s="88">
        <f t="shared" ref="J51:O51" si="93">B$637*EXP(LN(B51/B52))</f>
        <v>3.140531343</v>
      </c>
      <c r="K51" s="88">
        <f t="shared" si="93"/>
        <v>2.763671642</v>
      </c>
      <c r="L51" s="88">
        <f t="shared" si="93"/>
        <v>2.876608226</v>
      </c>
      <c r="M51" s="88">
        <f t="shared" si="93"/>
        <v>2.805138037</v>
      </c>
      <c r="N51" s="88">
        <f t="shared" si="93"/>
        <v>4038.102594</v>
      </c>
      <c r="O51" s="88">
        <f t="shared" si="93"/>
        <v>22.42585321</v>
      </c>
      <c r="S51" s="146">
        <f>(N51*'portfolio sheet'!$D$15/'portfolio sheet'!$D$7) -'portfolio sheet'!$D$15</f>
        <v>1070821.843</v>
      </c>
      <c r="T51" s="146">
        <f>O51*'portfolio sheet'!$F$15/'portfolio sheet'!$F$11-'portfolio sheet'!$F$15</f>
        <v>92136.39443</v>
      </c>
      <c r="U51" s="146">
        <f>PRICE('portfolio sheet'!$H$7,'portfolio sheet'!$H$8,'portfolio sheet'!$H$9,L51/100,'portfolio sheet'!$H$11,'portfolio sheet'!$H$12,'portfolio sheet'!$H$13)*'portfolio sheet'!$H$6/100 - 'portfolio sheet'!$H$15</f>
        <v>-26487.88254</v>
      </c>
      <c r="V51" s="88">
        <f t="shared" si="10"/>
        <v>1136470.355</v>
      </c>
      <c r="X51" s="147">
        <f t="shared" ref="X51:Z51" si="94">S51/$V51</f>
        <v>0.9422347344</v>
      </c>
      <c r="Y51" s="147">
        <f t="shared" si="94"/>
        <v>0.08107241339</v>
      </c>
      <c r="Z51" s="147">
        <f t="shared" si="94"/>
        <v>-0.0233071478</v>
      </c>
    </row>
    <row r="52">
      <c r="A52" s="12">
        <f>'Parametric Var'!A591</f>
        <v>44057</v>
      </c>
      <c r="B52" s="88">
        <f>'Parametric Var'!B591</f>
        <v>0.134</v>
      </c>
      <c r="C52" s="88">
        <f>'Parametric Var'!C591</f>
        <v>0.4757</v>
      </c>
      <c r="D52" s="88">
        <f>'Parametric Var'!D591</f>
        <v>0.2723</v>
      </c>
      <c r="E52" s="88">
        <f>'Parametric Var'!E591</f>
        <v>0.652</v>
      </c>
      <c r="F52" s="88">
        <f>'Parametric Var'!F591</f>
        <v>2526.9</v>
      </c>
      <c r="G52" s="88">
        <f>'Parametric Var'!G591</f>
        <v>38.15</v>
      </c>
      <c r="I52" s="7">
        <f t="shared" si="12"/>
        <v>44</v>
      </c>
      <c r="J52" s="88">
        <f t="shared" ref="J52:O52" si="95">B$637*EXP(LN(B52/B53))</f>
        <v>3.010783927</v>
      </c>
      <c r="K52" s="88">
        <f t="shared" si="95"/>
        <v>2.647224995</v>
      </c>
      <c r="L52" s="88">
        <f t="shared" si="95"/>
        <v>2.751400636</v>
      </c>
      <c r="M52" s="88">
        <f t="shared" si="95"/>
        <v>2.737169811</v>
      </c>
      <c r="N52" s="88">
        <f t="shared" si="95"/>
        <v>4193.771644</v>
      </c>
      <c r="O52" s="88">
        <f t="shared" si="95"/>
        <v>18.56581109</v>
      </c>
      <c r="S52" s="146">
        <f>(N52*'portfolio sheet'!$D$15/'portfolio sheet'!$D$7) -'portfolio sheet'!$D$15</f>
        <v>1150652.125</v>
      </c>
      <c r="T52" s="146">
        <f>O52*'portfolio sheet'!$F$15/'portfolio sheet'!$F$11-'portfolio sheet'!$F$15</f>
        <v>92331.17164</v>
      </c>
      <c r="U52" s="146">
        <f>PRICE('portfolio sheet'!$H$7,'portfolio sheet'!$H$8,'portfolio sheet'!$H$9,L52/100,'portfolio sheet'!$H$11,'portfolio sheet'!$H$12,'portfolio sheet'!$H$13)*'portfolio sheet'!$H$6/100 - 'portfolio sheet'!$H$15</f>
        <v>-23648.15064</v>
      </c>
      <c r="V52" s="88">
        <f t="shared" si="10"/>
        <v>1219335.146</v>
      </c>
      <c r="X52" s="147">
        <f t="shared" ref="X52:Z52" si="96">S52/$V52</f>
        <v>0.943671745</v>
      </c>
      <c r="Y52" s="147">
        <f t="shared" si="96"/>
        <v>0.07572255417</v>
      </c>
      <c r="Z52" s="147">
        <f t="shared" si="96"/>
        <v>-0.0193942992</v>
      </c>
    </row>
    <row r="53">
      <c r="A53" s="12">
        <f>'Parametric Var'!A590</f>
        <v>44059</v>
      </c>
      <c r="B53" s="88">
        <f>'Parametric Var'!B590</f>
        <v>0.1319</v>
      </c>
      <c r="C53" s="88">
        <f>'Parametric Var'!C590</f>
        <v>0.4861</v>
      </c>
      <c r="D53" s="88">
        <f>'Parametric Var'!D590</f>
        <v>0.2675</v>
      </c>
      <c r="E53" s="88">
        <f>'Parametric Var'!E590</f>
        <v>0.636</v>
      </c>
      <c r="F53" s="88">
        <f>'Parametric Var'!F590</f>
        <v>2488.65</v>
      </c>
      <c r="G53" s="88">
        <f>'Parametric Var'!G590</f>
        <v>43.83</v>
      </c>
      <c r="I53" s="7">
        <f t="shared" si="12"/>
        <v>45</v>
      </c>
      <c r="J53" s="88">
        <f t="shared" ref="J53:O53" si="97">B$637*EXP(LN(B53/B54))</f>
        <v>3.077943622</v>
      </c>
      <c r="K53" s="88">
        <f t="shared" si="97"/>
        <v>2.860450533</v>
      </c>
      <c r="L53" s="88">
        <f t="shared" si="97"/>
        <v>2.719164159</v>
      </c>
      <c r="M53" s="88">
        <f t="shared" si="97"/>
        <v>2.686898734</v>
      </c>
      <c r="N53" s="88">
        <f t="shared" si="97"/>
        <v>3858.889284</v>
      </c>
      <c r="O53" s="88">
        <f t="shared" si="97"/>
        <v>20.58784189</v>
      </c>
      <c r="S53" s="146">
        <f>(N53*'portfolio sheet'!$D$15/'portfolio sheet'!$D$7) -'portfolio sheet'!$D$15</f>
        <v>978917.5816</v>
      </c>
      <c r="T53" s="146">
        <f>O53*'portfolio sheet'!$F$15/'portfolio sheet'!$F$11-'portfolio sheet'!$F$15</f>
        <v>92229.14023</v>
      </c>
      <c r="U53" s="146">
        <f>PRICE('portfolio sheet'!$H$7,'portfolio sheet'!$H$8,'portfolio sheet'!$H$9,L53/100,'portfolio sheet'!$H$11,'portfolio sheet'!$H$12,'portfolio sheet'!$H$13)*'portfolio sheet'!$H$6/100 - 'portfolio sheet'!$H$15</f>
        <v>-22913.93986</v>
      </c>
      <c r="V53" s="88">
        <f t="shared" si="10"/>
        <v>1048232.782</v>
      </c>
      <c r="X53" s="147">
        <f t="shared" ref="X53:Z53" si="98">S53/$V53</f>
        <v>0.9338742295</v>
      </c>
      <c r="Y53" s="147">
        <f t="shared" si="98"/>
        <v>0.08798536147</v>
      </c>
      <c r="Z53" s="147">
        <f t="shared" si="98"/>
        <v>-0.02185959097</v>
      </c>
    </row>
    <row r="54">
      <c r="A54" s="12">
        <f>'Parametric Var'!A589</f>
        <v>44060</v>
      </c>
      <c r="B54" s="88">
        <f>'Parametric Var'!B589</f>
        <v>0.127</v>
      </c>
      <c r="C54" s="88">
        <f>'Parametric Var'!C589</f>
        <v>0.4597</v>
      </c>
      <c r="D54" s="88">
        <f>'Parametric Var'!D589</f>
        <v>0.2659</v>
      </c>
      <c r="E54" s="88">
        <f>'Parametric Var'!E589</f>
        <v>0.632</v>
      </c>
      <c r="F54" s="88">
        <f>'Parametric Var'!F589</f>
        <v>2663.68</v>
      </c>
      <c r="G54" s="88">
        <f>'Parametric Var'!G589</f>
        <v>45.41</v>
      </c>
      <c r="I54" s="7">
        <f t="shared" si="12"/>
        <v>46</v>
      </c>
      <c r="J54" s="88">
        <f t="shared" ref="J54:O54" si="99">B$637*EXP(LN(B54/B55))</f>
        <v>2.9636</v>
      </c>
      <c r="K54" s="88">
        <f t="shared" si="99"/>
        <v>2.77388907</v>
      </c>
      <c r="L54" s="88">
        <f t="shared" si="99"/>
        <v>2.549489571</v>
      </c>
      <c r="M54" s="88">
        <f t="shared" si="99"/>
        <v>2.580183486</v>
      </c>
      <c r="N54" s="88">
        <f t="shared" si="99"/>
        <v>4136.921673</v>
      </c>
      <c r="O54" s="88">
        <f t="shared" si="99"/>
        <v>23.0727799</v>
      </c>
      <c r="S54" s="146">
        <f>(N54*'portfolio sheet'!$D$15/'portfolio sheet'!$D$7) -'portfolio sheet'!$D$15</f>
        <v>1121498.294</v>
      </c>
      <c r="T54" s="146">
        <f>O54*'portfolio sheet'!$F$15/'portfolio sheet'!$F$11-'portfolio sheet'!$F$15</f>
        <v>92103.75059</v>
      </c>
      <c r="U54" s="146">
        <f>PRICE('portfolio sheet'!$H$7,'portfolio sheet'!$H$8,'portfolio sheet'!$H$9,L54/100,'portfolio sheet'!$H$11,'portfolio sheet'!$H$12,'portfolio sheet'!$H$13)*'portfolio sheet'!$H$6/100 - 'portfolio sheet'!$H$15</f>
        <v>-19028.53616</v>
      </c>
      <c r="V54" s="88">
        <f t="shared" si="10"/>
        <v>1194573.508</v>
      </c>
      <c r="X54" s="147">
        <f t="shared" ref="X54:Z54" si="100">S54/$V54</f>
        <v>0.9388273606</v>
      </c>
      <c r="Y54" s="147">
        <f t="shared" si="100"/>
        <v>0.07710178565</v>
      </c>
      <c r="Z54" s="147">
        <f t="shared" si="100"/>
        <v>-0.01592914628</v>
      </c>
    </row>
    <row r="55">
      <c r="A55" s="12">
        <f>'Parametric Var'!A588</f>
        <v>44061</v>
      </c>
      <c r="B55" s="88">
        <f>'Parametric Var'!B588</f>
        <v>0.127</v>
      </c>
      <c r="C55" s="88">
        <f>'Parametric Var'!C588</f>
        <v>0.4483</v>
      </c>
      <c r="D55" s="88">
        <f>'Parametric Var'!D588</f>
        <v>0.2819</v>
      </c>
      <c r="E55" s="88">
        <f>'Parametric Var'!E588</f>
        <v>0.654</v>
      </c>
      <c r="F55" s="88">
        <f>'Parametric Var'!F588</f>
        <v>2659.41</v>
      </c>
      <c r="G55" s="88">
        <f>'Parametric Var'!G588</f>
        <v>41.98</v>
      </c>
      <c r="I55" s="7">
        <f t="shared" si="12"/>
        <v>47</v>
      </c>
      <c r="J55" s="88">
        <f t="shared" ref="J55:O55" si="101">B$637*EXP(LN(B55/B56))</f>
        <v>3.0353</v>
      </c>
      <c r="K55" s="88">
        <f t="shared" si="101"/>
        <v>2.719050067</v>
      </c>
      <c r="L55" s="88">
        <f t="shared" si="101"/>
        <v>2.571540702</v>
      </c>
      <c r="M55" s="88">
        <f t="shared" si="101"/>
        <v>2.538052326</v>
      </c>
      <c r="N55" s="88">
        <f t="shared" si="101"/>
        <v>3994.259787</v>
      </c>
      <c r="O55" s="88">
        <f t="shared" si="101"/>
        <v>21.63927985</v>
      </c>
      <c r="S55" s="146">
        <f>(N55*'portfolio sheet'!$D$15/'portfolio sheet'!$D$7) -'portfolio sheet'!$D$15</f>
        <v>1048338.352</v>
      </c>
      <c r="T55" s="146">
        <f>O55*'portfolio sheet'!$F$15/'portfolio sheet'!$F$11-'portfolio sheet'!$F$15</f>
        <v>92176.08481</v>
      </c>
      <c r="U55" s="146">
        <f>PRICE('portfolio sheet'!$H$7,'portfolio sheet'!$H$8,'portfolio sheet'!$H$9,L55/100,'portfolio sheet'!$H$11,'portfolio sheet'!$H$12,'portfolio sheet'!$H$13)*'portfolio sheet'!$H$6/100 - 'portfolio sheet'!$H$15</f>
        <v>-19535.48437</v>
      </c>
      <c r="V55" s="88">
        <f t="shared" si="10"/>
        <v>1120978.953</v>
      </c>
      <c r="X55" s="147">
        <f t="shared" ref="X55:Z55" si="102">S55/$V55</f>
        <v>0.9351989613</v>
      </c>
      <c r="Y55" s="147">
        <f t="shared" si="102"/>
        <v>0.08222820294</v>
      </c>
      <c r="Z55" s="147">
        <f t="shared" si="102"/>
        <v>-0.01742716428</v>
      </c>
    </row>
    <row r="56">
      <c r="A56" s="12">
        <f>'Parametric Var'!A587</f>
        <v>44062</v>
      </c>
      <c r="B56" s="88">
        <f>'Parametric Var'!B587</f>
        <v>0.124</v>
      </c>
      <c r="C56" s="88">
        <f>'Parametric Var'!C587</f>
        <v>0.446</v>
      </c>
      <c r="D56" s="88">
        <f>'Parametric Var'!D587</f>
        <v>0.2963</v>
      </c>
      <c r="E56" s="88">
        <f>'Parametric Var'!E587</f>
        <v>0.688</v>
      </c>
      <c r="F56" s="88">
        <f>'Parametric Var'!F587</f>
        <v>2749.98</v>
      </c>
      <c r="G56" s="88">
        <f>'Parametric Var'!G587</f>
        <v>41.38</v>
      </c>
      <c r="I56" s="7">
        <f t="shared" si="12"/>
        <v>48</v>
      </c>
      <c r="J56" s="88">
        <f t="shared" ref="J56:O56" si="103">B$637*EXP(LN(B56/B57))</f>
        <v>2.9636</v>
      </c>
      <c r="K56" s="88">
        <f t="shared" si="103"/>
        <v>2.597921189</v>
      </c>
      <c r="L56" s="88">
        <f t="shared" si="103"/>
        <v>2.776939216</v>
      </c>
      <c r="M56" s="88">
        <f t="shared" si="103"/>
        <v>2.67</v>
      </c>
      <c r="N56" s="88">
        <f t="shared" si="103"/>
        <v>4071.30743</v>
      </c>
      <c r="O56" s="88">
        <f t="shared" si="103"/>
        <v>24.56541609</v>
      </c>
      <c r="S56" s="146">
        <f>(N56*'portfolio sheet'!$D$15/'portfolio sheet'!$D$7) -'portfolio sheet'!$D$15</f>
        <v>1087849.964</v>
      </c>
      <c r="T56" s="146">
        <f>O56*'portfolio sheet'!$F$15/'portfolio sheet'!$F$11-'portfolio sheet'!$F$15</f>
        <v>92028.43237</v>
      </c>
      <c r="U56" s="146">
        <f>PRICE('portfolio sheet'!$H$7,'portfolio sheet'!$H$8,'portfolio sheet'!$H$9,L56/100,'portfolio sheet'!$H$11,'portfolio sheet'!$H$12,'portfolio sheet'!$H$13)*'portfolio sheet'!$H$6/100 - 'portfolio sheet'!$H$15</f>
        <v>-24228.91411</v>
      </c>
      <c r="V56" s="88">
        <f t="shared" si="10"/>
        <v>1155649.482</v>
      </c>
      <c r="X56" s="147">
        <f t="shared" ref="X56:Z56" si="104">S56/$V56</f>
        <v>0.9413321087</v>
      </c>
      <c r="Y56" s="147">
        <f t="shared" si="104"/>
        <v>0.07963351672</v>
      </c>
      <c r="Z56" s="147">
        <f t="shared" si="104"/>
        <v>-0.02096562538</v>
      </c>
    </row>
    <row r="57">
      <c r="A57" s="12">
        <f>'Parametric Var'!A586</f>
        <v>44063</v>
      </c>
      <c r="B57" s="88">
        <f>'Parametric Var'!B586</f>
        <v>0.124</v>
      </c>
      <c r="C57" s="88">
        <f>'Parametric Var'!C586</f>
        <v>0.4644</v>
      </c>
      <c r="D57" s="88">
        <f>'Parametric Var'!D586</f>
        <v>0.2884</v>
      </c>
      <c r="E57" s="88">
        <f>'Parametric Var'!E586</f>
        <v>0.688</v>
      </c>
      <c r="F57" s="88">
        <f>'Parametric Var'!F586</f>
        <v>2789.82</v>
      </c>
      <c r="G57" s="88">
        <f>'Parametric Var'!G586</f>
        <v>35.93</v>
      </c>
      <c r="I57" s="7">
        <f t="shared" si="12"/>
        <v>49</v>
      </c>
      <c r="J57" s="88">
        <f t="shared" ref="J57:O57" si="105">B$637*EXP(LN(B57/B58))</f>
        <v>2.893593701</v>
      </c>
      <c r="K57" s="88">
        <f t="shared" si="105"/>
        <v>2.564819192</v>
      </c>
      <c r="L57" s="88">
        <f t="shared" si="105"/>
        <v>2.490467604</v>
      </c>
      <c r="M57" s="88">
        <f t="shared" si="105"/>
        <v>2.436286472</v>
      </c>
      <c r="N57" s="88">
        <f t="shared" si="105"/>
        <v>4172.450925</v>
      </c>
      <c r="O57" s="88">
        <f t="shared" si="105"/>
        <v>23.021535</v>
      </c>
      <c r="S57" s="146">
        <f>(N57*'portfolio sheet'!$D$15/'portfolio sheet'!$D$7) -'portfolio sheet'!$D$15</f>
        <v>1139718.423</v>
      </c>
      <c r="T57" s="146">
        <f>O57*'portfolio sheet'!$F$15/'portfolio sheet'!$F$11-'portfolio sheet'!$F$15</f>
        <v>92106.3364</v>
      </c>
      <c r="U57" s="146">
        <f>PRICE('portfolio sheet'!$H$7,'portfolio sheet'!$H$8,'portfolio sheet'!$H$9,L57/100,'portfolio sheet'!$H$11,'portfolio sheet'!$H$12,'portfolio sheet'!$H$13)*'portfolio sheet'!$H$6/100 - 'portfolio sheet'!$H$15</f>
        <v>-17668.69339</v>
      </c>
      <c r="V57" s="88">
        <f t="shared" si="10"/>
        <v>1214156.066</v>
      </c>
      <c r="X57" s="147">
        <f t="shared" ref="X57:Z57" si="106">S57/$V57</f>
        <v>0.9386918658</v>
      </c>
      <c r="Y57" s="147">
        <f t="shared" si="106"/>
        <v>0.07586037658</v>
      </c>
      <c r="Z57" s="147">
        <f t="shared" si="106"/>
        <v>-0.01455224241</v>
      </c>
    </row>
    <row r="58">
      <c r="A58" s="12">
        <f>'Parametric Var'!A585</f>
        <v>44064</v>
      </c>
      <c r="B58" s="88">
        <f>'Parametric Var'!B585</f>
        <v>0.127</v>
      </c>
      <c r="C58" s="88">
        <f>'Parametric Var'!C585</f>
        <v>0.4898</v>
      </c>
      <c r="D58" s="88">
        <f>'Parametric Var'!D585</f>
        <v>0.313</v>
      </c>
      <c r="E58" s="88">
        <f>'Parametric Var'!E585</f>
        <v>0.754</v>
      </c>
      <c r="F58" s="88">
        <f>'Parametric Var'!F585</f>
        <v>2761.63</v>
      </c>
      <c r="G58" s="88">
        <f>'Parametric Var'!G585</f>
        <v>33.29</v>
      </c>
      <c r="I58" s="7">
        <f t="shared" si="12"/>
        <v>50</v>
      </c>
      <c r="J58" s="88">
        <f t="shared" ref="J58:O58" si="107">B$637*EXP(LN(B58/B59))</f>
        <v>2.965935382</v>
      </c>
      <c r="K58" s="88">
        <f t="shared" si="107"/>
        <v>2.730746043</v>
      </c>
      <c r="L58" s="88">
        <f t="shared" si="107"/>
        <v>3.110322426</v>
      </c>
      <c r="M58" s="88">
        <f t="shared" si="107"/>
        <v>2.780635359</v>
      </c>
      <c r="N58" s="88">
        <f t="shared" si="107"/>
        <v>4007.762581</v>
      </c>
      <c r="O58" s="88">
        <f t="shared" si="107"/>
        <v>21.15209115</v>
      </c>
      <c r="S58" s="146">
        <f>(N58*'portfolio sheet'!$D$15/'portfolio sheet'!$D$7) -'portfolio sheet'!$D$15</f>
        <v>1055262.862</v>
      </c>
      <c r="T58" s="146">
        <f>O58*'portfolio sheet'!$F$15/'portfolio sheet'!$F$11-'portfolio sheet'!$F$15</f>
        <v>92200.66829</v>
      </c>
      <c r="U58" s="146">
        <f>PRICE('portfolio sheet'!$H$7,'portfolio sheet'!$H$8,'portfolio sheet'!$H$9,L58/100,'portfolio sheet'!$H$11,'portfolio sheet'!$H$12,'portfolio sheet'!$H$13)*'portfolio sheet'!$H$6/100 - 'portfolio sheet'!$H$15</f>
        <v>-31738.02476</v>
      </c>
      <c r="V58" s="88">
        <f t="shared" si="10"/>
        <v>1115725.506</v>
      </c>
      <c r="X58" s="147">
        <f t="shared" ref="X58:Z58" si="108">S58/$V58</f>
        <v>0.945808675</v>
      </c>
      <c r="Y58" s="147">
        <f t="shared" si="108"/>
        <v>0.08263741199</v>
      </c>
      <c r="Z58" s="147">
        <f t="shared" si="108"/>
        <v>-0.02844608696</v>
      </c>
    </row>
    <row r="59">
      <c r="A59" s="12">
        <f>'Parametric Var'!A584</f>
        <v>44066</v>
      </c>
      <c r="B59" s="88">
        <f>'Parametric Var'!B584</f>
        <v>0.1269</v>
      </c>
      <c r="C59" s="88">
        <f>'Parametric Var'!C584</f>
        <v>0.4852</v>
      </c>
      <c r="D59" s="88">
        <f>'Parametric Var'!D584</f>
        <v>0.272</v>
      </c>
      <c r="E59" s="88">
        <f>'Parametric Var'!E584</f>
        <v>0.724</v>
      </c>
      <c r="F59" s="88">
        <f>'Parametric Var'!F584</f>
        <v>2846.06</v>
      </c>
      <c r="G59" s="88">
        <f>'Parametric Var'!G584</f>
        <v>33.57</v>
      </c>
      <c r="I59" s="7">
        <f t="shared" si="12"/>
        <v>51</v>
      </c>
      <c r="J59" s="88">
        <f t="shared" ref="J59:O59" si="109">B$637*EXP(LN(B59/B60))</f>
        <v>2.915355349</v>
      </c>
      <c r="K59" s="88">
        <f t="shared" si="109"/>
        <v>2.458813263</v>
      </c>
      <c r="L59" s="88">
        <f t="shared" si="109"/>
        <v>2.717888355</v>
      </c>
      <c r="M59" s="88">
        <f t="shared" si="109"/>
        <v>2.67</v>
      </c>
      <c r="N59" s="88">
        <f t="shared" si="109"/>
        <v>4223.331929</v>
      </c>
      <c r="O59" s="88">
        <f t="shared" si="109"/>
        <v>22.92821326</v>
      </c>
      <c r="S59" s="146">
        <f>(N59*'portfolio sheet'!$D$15/'portfolio sheet'!$D$7) -'portfolio sheet'!$D$15</f>
        <v>1165811.246</v>
      </c>
      <c r="T59" s="146">
        <f>O59*'portfolio sheet'!$F$15/'portfolio sheet'!$F$11-'portfolio sheet'!$F$15</f>
        <v>92111.04541</v>
      </c>
      <c r="U59" s="146">
        <f>PRICE('portfolio sheet'!$H$7,'portfolio sheet'!$H$8,'portfolio sheet'!$H$9,L59/100,'portfolio sheet'!$H$11,'portfolio sheet'!$H$12,'portfolio sheet'!$H$13)*'portfolio sheet'!$H$6/100 - 'portfolio sheet'!$H$15</f>
        <v>-22884.85638</v>
      </c>
      <c r="V59" s="88">
        <f t="shared" si="10"/>
        <v>1235037.435</v>
      </c>
      <c r="X59" s="147">
        <f t="shared" ref="X59:Z59" si="110">S59/$V59</f>
        <v>0.9439481047</v>
      </c>
      <c r="Y59" s="147">
        <f t="shared" si="110"/>
        <v>0.07458158176</v>
      </c>
      <c r="Z59" s="147">
        <f t="shared" si="110"/>
        <v>-0.01852968642</v>
      </c>
    </row>
    <row r="60">
      <c r="A60" s="12">
        <f>'Parametric Var'!A583</f>
        <v>44067</v>
      </c>
      <c r="B60" s="88">
        <f>'Parametric Var'!B583</f>
        <v>0.129</v>
      </c>
      <c r="C60" s="88">
        <f>'Parametric Var'!C583</f>
        <v>0.5338</v>
      </c>
      <c r="D60" s="88">
        <f>'Parametric Var'!D583</f>
        <v>0.2705</v>
      </c>
      <c r="E60" s="88">
        <f>'Parametric Var'!E583</f>
        <v>0.724</v>
      </c>
      <c r="F60" s="88">
        <f>'Parametric Var'!F583</f>
        <v>2783.36</v>
      </c>
      <c r="G60" s="88">
        <f>'Parametric Var'!G583</f>
        <v>31.23</v>
      </c>
      <c r="I60" s="7">
        <f t="shared" si="12"/>
        <v>52</v>
      </c>
      <c r="J60" s="88">
        <f t="shared" ref="J60:O60" si="111">B$637*EXP(LN(B60/B61))</f>
        <v>2.9636</v>
      </c>
      <c r="K60" s="88">
        <f t="shared" si="111"/>
        <v>2.88796476</v>
      </c>
      <c r="L60" s="88">
        <f t="shared" si="111"/>
        <v>2.718982707</v>
      </c>
      <c r="M60" s="88">
        <f t="shared" si="111"/>
        <v>2.738073654</v>
      </c>
      <c r="N60" s="88">
        <f t="shared" si="111"/>
        <v>4106.404234</v>
      </c>
      <c r="O60" s="88">
        <f t="shared" si="111"/>
        <v>19.5061757</v>
      </c>
      <c r="S60" s="146">
        <f>(N60*'portfolio sheet'!$D$15/'portfolio sheet'!$D$7) -'portfolio sheet'!$D$15</f>
        <v>1105848.325</v>
      </c>
      <c r="T60" s="146">
        <f>O60*'portfolio sheet'!$F$15/'portfolio sheet'!$F$11-'portfolio sheet'!$F$15</f>
        <v>92283.72097</v>
      </c>
      <c r="U60" s="146">
        <f>PRICE('portfolio sheet'!$H$7,'portfolio sheet'!$H$8,'portfolio sheet'!$H$9,L60/100,'portfolio sheet'!$H$11,'portfolio sheet'!$H$12,'portfolio sheet'!$H$13)*'portfolio sheet'!$H$6/100 - 'portfolio sheet'!$H$15</f>
        <v>-22909.80357</v>
      </c>
      <c r="V60" s="88">
        <f t="shared" si="10"/>
        <v>1175222.243</v>
      </c>
      <c r="X60" s="147">
        <f t="shared" ref="X60:Z60" si="112">S60/$V60</f>
        <v>0.9409695334</v>
      </c>
      <c r="Y60" s="147">
        <f t="shared" si="112"/>
        <v>0.07852448466</v>
      </c>
      <c r="Z60" s="147">
        <f t="shared" si="112"/>
        <v>-0.01949401801</v>
      </c>
    </row>
    <row r="61">
      <c r="A61" s="12">
        <f>'Parametric Var'!A582</f>
        <v>44068</v>
      </c>
      <c r="B61" s="88">
        <f>'Parametric Var'!B582</f>
        <v>0.129</v>
      </c>
      <c r="C61" s="88">
        <f>'Parametric Var'!C582</f>
        <v>0.5</v>
      </c>
      <c r="D61" s="88">
        <f>'Parametric Var'!D582</f>
        <v>0.2689</v>
      </c>
      <c r="E61" s="88">
        <f>'Parametric Var'!E582</f>
        <v>0.706</v>
      </c>
      <c r="F61" s="88">
        <f>'Parametric Var'!F582</f>
        <v>2799.55</v>
      </c>
      <c r="G61" s="88">
        <f>'Parametric Var'!G582</f>
        <v>34.15</v>
      </c>
      <c r="I61" s="7">
        <f t="shared" si="12"/>
        <v>53</v>
      </c>
      <c r="J61" s="88">
        <f t="shared" ref="J61:O61" si="113">B$637*EXP(LN(B61/B62))</f>
        <v>3.0831</v>
      </c>
      <c r="K61" s="88">
        <f t="shared" si="113"/>
        <v>2.717600964</v>
      </c>
      <c r="L61" s="88">
        <f t="shared" si="113"/>
        <v>2.853591716</v>
      </c>
      <c r="M61" s="88">
        <f t="shared" si="113"/>
        <v>2.805089286</v>
      </c>
      <c r="N61" s="88">
        <f t="shared" si="113"/>
        <v>4022.512443</v>
      </c>
      <c r="O61" s="88">
        <f t="shared" si="113"/>
        <v>19.58643453</v>
      </c>
      <c r="S61" s="146">
        <f>(N61*'portfolio sheet'!$D$15/'portfolio sheet'!$D$7) -'portfolio sheet'!$D$15</f>
        <v>1062826.894</v>
      </c>
      <c r="T61" s="146">
        <f>O61*'portfolio sheet'!$F$15/'portfolio sheet'!$F$11-'portfolio sheet'!$F$15</f>
        <v>92279.67112</v>
      </c>
      <c r="U61" s="146">
        <f>PRICE('portfolio sheet'!$H$7,'portfolio sheet'!$H$8,'portfolio sheet'!$H$9,L61/100,'portfolio sheet'!$H$11,'portfolio sheet'!$H$12,'portfolio sheet'!$H$13)*'portfolio sheet'!$H$6/100 - 'portfolio sheet'!$H$15</f>
        <v>-25967.28795</v>
      </c>
      <c r="V61" s="88">
        <f t="shared" si="10"/>
        <v>1129139.277</v>
      </c>
      <c r="X61" s="147">
        <f t="shared" ref="X61:Z61" si="114">S61/$V61</f>
        <v>0.9412717417</v>
      </c>
      <c r="Y61" s="147">
        <f t="shared" si="114"/>
        <v>0.08172567634</v>
      </c>
      <c r="Z61" s="147">
        <f t="shared" si="114"/>
        <v>-0.02299741801</v>
      </c>
    </row>
    <row r="62">
      <c r="A62" s="12">
        <f>'Parametric Var'!A581</f>
        <v>44069</v>
      </c>
      <c r="B62" s="88">
        <f>'Parametric Var'!B581</f>
        <v>0.124</v>
      </c>
      <c r="C62" s="88">
        <f>'Parametric Var'!C581</f>
        <v>0.4977</v>
      </c>
      <c r="D62" s="88">
        <f>'Parametric Var'!D581</f>
        <v>0.2547</v>
      </c>
      <c r="E62" s="88">
        <f>'Parametric Var'!E581</f>
        <v>0.672</v>
      </c>
      <c r="F62" s="88">
        <f>'Parametric Var'!F581</f>
        <v>2874.56</v>
      </c>
      <c r="G62" s="88">
        <f>'Parametric Var'!G581</f>
        <v>37.19</v>
      </c>
      <c r="I62" s="7">
        <f t="shared" si="12"/>
        <v>54</v>
      </c>
      <c r="J62" s="88">
        <f t="shared" ref="J62:O62" si="115">B$637*EXP(LN(B62/B63))</f>
        <v>2.848731783</v>
      </c>
      <c r="K62" s="88">
        <f t="shared" si="115"/>
        <v>2.729781569</v>
      </c>
      <c r="L62" s="88">
        <f t="shared" si="115"/>
        <v>2.736202822</v>
      </c>
      <c r="M62" s="88">
        <f t="shared" si="115"/>
        <v>2.768888889</v>
      </c>
      <c r="N62" s="88">
        <f t="shared" si="115"/>
        <v>4205.488326</v>
      </c>
      <c r="O62" s="88">
        <f t="shared" si="115"/>
        <v>22.05345288</v>
      </c>
      <c r="S62" s="146">
        <f>(N62*'portfolio sheet'!$D$15/'portfolio sheet'!$D$7) -'portfolio sheet'!$D$15</f>
        <v>1156660.68</v>
      </c>
      <c r="T62" s="146">
        <f>O62*'portfolio sheet'!$F$15/'portfolio sheet'!$F$11-'portfolio sheet'!$F$15</f>
        <v>92155.1857</v>
      </c>
      <c r="U62" s="146">
        <f>PRICE('portfolio sheet'!$H$7,'portfolio sheet'!$H$8,'portfolio sheet'!$H$9,L62/100,'portfolio sheet'!$H$11,'portfolio sheet'!$H$12,'portfolio sheet'!$H$13)*'portfolio sheet'!$H$6/100 - 'portfolio sheet'!$H$15</f>
        <v>-23302.16628</v>
      </c>
      <c r="V62" s="88">
        <f t="shared" si="10"/>
        <v>1225513.699</v>
      </c>
      <c r="X62" s="147">
        <f t="shared" ref="X62:Z62" si="116">S62/$V62</f>
        <v>0.9438170137</v>
      </c>
      <c r="Y62" s="147">
        <f t="shared" si="116"/>
        <v>0.07519718934</v>
      </c>
      <c r="Z62" s="147">
        <f t="shared" si="116"/>
        <v>-0.01901420302</v>
      </c>
    </row>
    <row r="63">
      <c r="A63" s="12">
        <f>'Parametric Var'!A580</f>
        <v>44070</v>
      </c>
      <c r="B63" s="88">
        <f>'Parametric Var'!B580</f>
        <v>0.129</v>
      </c>
      <c r="C63" s="88">
        <f>'Parametric Var'!C580</f>
        <v>0.4932</v>
      </c>
      <c r="D63" s="88">
        <f>'Parametric Var'!D580</f>
        <v>0.2516</v>
      </c>
      <c r="E63" s="88">
        <f>'Parametric Var'!E580</f>
        <v>0.648</v>
      </c>
      <c r="F63" s="88">
        <f>'Parametric Var'!F580</f>
        <v>2823.16</v>
      </c>
      <c r="G63" s="88">
        <f>'Parametric Var'!G580</f>
        <v>35.97</v>
      </c>
      <c r="I63" s="7">
        <f t="shared" si="12"/>
        <v>55</v>
      </c>
      <c r="J63" s="88">
        <f t="shared" ref="J63:O63" si="117">B$637*EXP(LN(B63/B64))</f>
        <v>3.212642017</v>
      </c>
      <c r="K63" s="88">
        <f t="shared" si="117"/>
        <v>2.863608757</v>
      </c>
      <c r="L63" s="88">
        <f t="shared" si="117"/>
        <v>2.737719968</v>
      </c>
      <c r="M63" s="88">
        <f t="shared" si="117"/>
        <v>2.720377358</v>
      </c>
      <c r="N63" s="88">
        <f t="shared" si="117"/>
        <v>4260.99538</v>
      </c>
      <c r="O63" s="88">
        <f t="shared" si="117"/>
        <v>22.82773282</v>
      </c>
      <c r="S63" s="146">
        <f>(N63*'portfolio sheet'!$D$15/'portfolio sheet'!$D$7) -'portfolio sheet'!$D$15</f>
        <v>1185125.836</v>
      </c>
      <c r="T63" s="146">
        <f>O63*'portfolio sheet'!$F$15/'portfolio sheet'!$F$11-'portfolio sheet'!$F$15</f>
        <v>92116.11564</v>
      </c>
      <c r="U63" s="146">
        <f>PRICE('portfolio sheet'!$H$7,'portfolio sheet'!$H$8,'portfolio sheet'!$H$9,L63/100,'portfolio sheet'!$H$11,'portfolio sheet'!$H$12,'portfolio sheet'!$H$13)*'portfolio sheet'!$H$6/100 - 'portfolio sheet'!$H$15</f>
        <v>-23336.71735</v>
      </c>
      <c r="V63" s="88">
        <f t="shared" si="10"/>
        <v>1253905.234</v>
      </c>
      <c r="X63" s="147">
        <f t="shared" ref="X63:Z63" si="118">S63/$V63</f>
        <v>0.9451478498</v>
      </c>
      <c r="Y63" s="147">
        <f t="shared" si="118"/>
        <v>0.07346337916</v>
      </c>
      <c r="Z63" s="147">
        <f t="shared" si="118"/>
        <v>-0.01861122892</v>
      </c>
    </row>
    <row r="64">
      <c r="A64" s="12">
        <f>'Parametric Var'!A579</f>
        <v>44071</v>
      </c>
      <c r="B64" s="88">
        <f>'Parametric Var'!B579</f>
        <v>0.119</v>
      </c>
      <c r="C64" s="88">
        <f>'Parametric Var'!C579</f>
        <v>0.4659</v>
      </c>
      <c r="D64" s="88">
        <f>'Parametric Var'!D579</f>
        <v>0.2484</v>
      </c>
      <c r="E64" s="88">
        <f>'Parametric Var'!E579</f>
        <v>0.636</v>
      </c>
      <c r="F64" s="88">
        <f>'Parametric Var'!F579</f>
        <v>2736.56</v>
      </c>
      <c r="G64" s="88">
        <f>'Parametric Var'!G579</f>
        <v>33.61</v>
      </c>
      <c r="I64" s="7">
        <f t="shared" si="12"/>
        <v>56</v>
      </c>
      <c r="J64" s="88">
        <f t="shared" ref="J64:O64" si="119">B$637*EXP(LN(B64/B65))</f>
        <v>2.89072459</v>
      </c>
      <c r="K64" s="88">
        <f t="shared" si="119"/>
        <v>2.815068327</v>
      </c>
      <c r="L64" s="88">
        <f t="shared" si="119"/>
        <v>2.233534132</v>
      </c>
      <c r="M64" s="88">
        <f t="shared" si="119"/>
        <v>2.355228849</v>
      </c>
      <c r="N64" s="88">
        <f t="shared" si="119"/>
        <v>4037.704435</v>
      </c>
      <c r="O64" s="88">
        <f t="shared" si="119"/>
        <v>21.01117526</v>
      </c>
      <c r="S64" s="146">
        <f>(N64*'portfolio sheet'!$D$15/'portfolio sheet'!$D$7) -'portfolio sheet'!$D$15</f>
        <v>1070617.659</v>
      </c>
      <c r="T64" s="146">
        <f>O64*'portfolio sheet'!$F$15/'portfolio sheet'!$F$11-'portfolio sheet'!$F$15</f>
        <v>92207.77889</v>
      </c>
      <c r="U64" s="146">
        <f>PRICE('portfolio sheet'!$H$7,'portfolio sheet'!$H$8,'portfolio sheet'!$H$9,L64/100,'portfolio sheet'!$H$11,'portfolio sheet'!$H$12,'portfolio sheet'!$H$13)*'portfolio sheet'!$H$6/100 - 'portfolio sheet'!$H$15</f>
        <v>-11698.71361</v>
      </c>
      <c r="V64" s="88">
        <f t="shared" si="10"/>
        <v>1151126.724</v>
      </c>
      <c r="X64" s="147">
        <f t="shared" ref="X64:Z64" si="120">S64/$V64</f>
        <v>0.930060641</v>
      </c>
      <c r="Y64" s="147">
        <f t="shared" si="120"/>
        <v>0.08010219634</v>
      </c>
      <c r="Z64" s="147">
        <f t="shared" si="120"/>
        <v>-0.0101628373</v>
      </c>
    </row>
    <row r="65">
      <c r="A65" s="12">
        <f>'Parametric Var'!A578</f>
        <v>44074</v>
      </c>
      <c r="B65" s="88">
        <f>'Parametric Var'!B578</f>
        <v>0.122</v>
      </c>
      <c r="C65" s="88">
        <f>'Parametric Var'!C578</f>
        <v>0.4477</v>
      </c>
      <c r="D65" s="88">
        <f>'Parametric Var'!D578</f>
        <v>0.3006</v>
      </c>
      <c r="E65" s="88">
        <f>'Parametric Var'!E578</f>
        <v>0.721</v>
      </c>
      <c r="F65" s="88">
        <f>'Parametric Var'!F578</f>
        <v>2799.31</v>
      </c>
      <c r="G65" s="88">
        <f>'Parametric Var'!G578</f>
        <v>34.12</v>
      </c>
      <c r="I65" s="7">
        <f t="shared" si="12"/>
        <v>57</v>
      </c>
      <c r="J65" s="88">
        <f t="shared" ref="J65:O65" si="121">B$637*EXP(LN(B65/B66))</f>
        <v>2.9636</v>
      </c>
      <c r="K65" s="88">
        <f t="shared" si="121"/>
        <v>2.775144982</v>
      </c>
      <c r="L65" s="88">
        <f t="shared" si="121"/>
        <v>2.77585152</v>
      </c>
      <c r="M65" s="88">
        <f t="shared" si="121"/>
        <v>2.673708333</v>
      </c>
      <c r="N65" s="88">
        <f t="shared" si="121"/>
        <v>4132.519158</v>
      </c>
      <c r="O65" s="88">
        <f t="shared" si="121"/>
        <v>23.14820611</v>
      </c>
      <c r="S65" s="146">
        <f>(N65*'portfolio sheet'!$D$15/'portfolio sheet'!$D$7) -'portfolio sheet'!$D$15</f>
        <v>1119240.594</v>
      </c>
      <c r="T65" s="146">
        <f>O65*'portfolio sheet'!$F$15/'portfolio sheet'!$F$11-'portfolio sheet'!$F$15</f>
        <v>92099.9446</v>
      </c>
      <c r="U65" s="146">
        <f>PRICE('portfolio sheet'!$H$7,'portfolio sheet'!$H$8,'portfolio sheet'!$H$9,L65/100,'portfolio sheet'!$H$11,'portfolio sheet'!$H$12,'portfolio sheet'!$H$13)*'portfolio sheet'!$H$6/100 - 'portfolio sheet'!$H$15</f>
        <v>-24204.19538</v>
      </c>
      <c r="V65" s="88">
        <f t="shared" si="10"/>
        <v>1187136.343</v>
      </c>
      <c r="X65" s="147">
        <f t="shared" ref="X65:Z65" si="122">S65/$V65</f>
        <v>0.9428071176</v>
      </c>
      <c r="Y65" s="147">
        <f t="shared" si="122"/>
        <v>0.07758160648</v>
      </c>
      <c r="Z65" s="147">
        <f t="shared" si="122"/>
        <v>-0.02038872411</v>
      </c>
    </row>
    <row r="66">
      <c r="A66" s="12">
        <f>'Parametric Var'!A577</f>
        <v>44075</v>
      </c>
      <c r="B66" s="88">
        <f>'Parametric Var'!B577</f>
        <v>0.122</v>
      </c>
      <c r="C66" s="88">
        <f>'Parametric Var'!C577</f>
        <v>0.4364</v>
      </c>
      <c r="D66" s="88">
        <f>'Parametric Var'!D577</f>
        <v>0.2927</v>
      </c>
      <c r="E66" s="88">
        <f>'Parametric Var'!E577</f>
        <v>0.72</v>
      </c>
      <c r="F66" s="88">
        <f>'Parametric Var'!F577</f>
        <v>2797.8</v>
      </c>
      <c r="G66" s="88">
        <f>'Parametric Var'!G577</f>
        <v>31.44</v>
      </c>
      <c r="I66" s="7">
        <f t="shared" si="12"/>
        <v>58</v>
      </c>
      <c r="J66" s="88">
        <f t="shared" ref="J66:O66" si="123">B$637*EXP(LN(B66/B67))</f>
        <v>2.9158</v>
      </c>
      <c r="K66" s="88">
        <f t="shared" si="123"/>
        <v>2.33948799</v>
      </c>
      <c r="L66" s="88">
        <f t="shared" si="123"/>
        <v>2.941036543</v>
      </c>
      <c r="M66" s="88">
        <f t="shared" si="123"/>
        <v>2.818768328</v>
      </c>
      <c r="N66" s="88">
        <f t="shared" si="123"/>
        <v>4073.593407</v>
      </c>
      <c r="O66" s="88">
        <f t="shared" si="123"/>
        <v>23.96766262</v>
      </c>
      <c r="S66" s="146">
        <f>(N66*'portfolio sheet'!$D$15/'portfolio sheet'!$D$7) -'portfolio sheet'!$D$15</f>
        <v>1089022.26</v>
      </c>
      <c r="T66" s="146">
        <f>O66*'portfolio sheet'!$F$15/'portfolio sheet'!$F$11-'portfolio sheet'!$F$15</f>
        <v>92058.59493</v>
      </c>
      <c r="U66" s="146">
        <f>PRICE('portfolio sheet'!$H$7,'portfolio sheet'!$H$8,'portfolio sheet'!$H$9,L66/100,'portfolio sheet'!$H$11,'portfolio sheet'!$H$12,'portfolio sheet'!$H$13)*'portfolio sheet'!$H$6/100 - 'portfolio sheet'!$H$15</f>
        <v>-27941.74339</v>
      </c>
      <c r="V66" s="88">
        <f t="shared" si="10"/>
        <v>1153139.112</v>
      </c>
      <c r="X66" s="147">
        <f t="shared" ref="X66:Z66" si="124">S66/$V66</f>
        <v>0.9443979908</v>
      </c>
      <c r="Y66" s="147">
        <f t="shared" si="124"/>
        <v>0.07983303489</v>
      </c>
      <c r="Z66" s="147">
        <f t="shared" si="124"/>
        <v>-0.02423102564</v>
      </c>
    </row>
    <row r="67">
      <c r="A67" s="12">
        <f>'Parametric Var'!A576</f>
        <v>44076</v>
      </c>
      <c r="B67" s="88">
        <f>'Parametric Var'!B576</f>
        <v>0.124</v>
      </c>
      <c r="C67" s="88">
        <f>'Parametric Var'!C576</f>
        <v>0.5046</v>
      </c>
      <c r="D67" s="88">
        <f>'Parametric Var'!D576</f>
        <v>0.269</v>
      </c>
      <c r="E67" s="88">
        <f>'Parametric Var'!E576</f>
        <v>0.682</v>
      </c>
      <c r="F67" s="88">
        <f>'Parametric Var'!F576</f>
        <v>2836.74</v>
      </c>
      <c r="G67" s="88">
        <f>'Parametric Var'!G576</f>
        <v>27.98</v>
      </c>
      <c r="I67" s="7">
        <f t="shared" si="12"/>
        <v>59</v>
      </c>
      <c r="J67" s="88">
        <f t="shared" ref="J67:O67" si="125">B$637*EXP(LN(B67/B68))</f>
        <v>3.088121008</v>
      </c>
      <c r="K67" s="88">
        <f t="shared" si="125"/>
        <v>2.916029609</v>
      </c>
      <c r="L67" s="88">
        <f t="shared" si="125"/>
        <v>2.610700539</v>
      </c>
      <c r="M67" s="88">
        <f t="shared" si="125"/>
        <v>2.608796562</v>
      </c>
      <c r="N67" s="88">
        <f t="shared" si="125"/>
        <v>4070.397868</v>
      </c>
      <c r="O67" s="88">
        <f t="shared" si="125"/>
        <v>21.64720348</v>
      </c>
      <c r="S67" s="146">
        <f>(N67*'portfolio sheet'!$D$15/'portfolio sheet'!$D$7) -'portfolio sheet'!$D$15</f>
        <v>1087383.522</v>
      </c>
      <c r="T67" s="146">
        <f>O67*'portfolio sheet'!$F$15/'portfolio sheet'!$F$11-'portfolio sheet'!$F$15</f>
        <v>92175.68499</v>
      </c>
      <c r="U67" s="146">
        <f>PRICE('portfolio sheet'!$H$7,'portfolio sheet'!$H$8,'portfolio sheet'!$H$9,L67/100,'portfolio sheet'!$H$11,'portfolio sheet'!$H$12,'portfolio sheet'!$H$13)*'portfolio sheet'!$H$6/100 - 'portfolio sheet'!$H$15</f>
        <v>-20434.28311</v>
      </c>
      <c r="V67" s="88">
        <f t="shared" si="10"/>
        <v>1159124.924</v>
      </c>
      <c r="X67" s="147">
        <f t="shared" ref="X67:Z67" si="126">S67/$V67</f>
        <v>0.9381072735</v>
      </c>
      <c r="Y67" s="147">
        <f t="shared" si="126"/>
        <v>0.07952178673</v>
      </c>
      <c r="Z67" s="147">
        <f t="shared" si="126"/>
        <v>-0.01762906025</v>
      </c>
    </row>
    <row r="68">
      <c r="A68" s="12">
        <f>'Parametric Var'!A575</f>
        <v>44077</v>
      </c>
      <c r="B68" s="88">
        <f>'Parametric Var'!B575</f>
        <v>0.119</v>
      </c>
      <c r="C68" s="88">
        <f>'Parametric Var'!C575</f>
        <v>0.4681</v>
      </c>
      <c r="D68" s="88">
        <f>'Parametric Var'!D575</f>
        <v>0.2785</v>
      </c>
      <c r="E68" s="88">
        <f>'Parametric Var'!E575</f>
        <v>0.698</v>
      </c>
      <c r="F68" s="88">
        <f>'Parametric Var'!F575</f>
        <v>2878.48</v>
      </c>
      <c r="G68" s="88">
        <f>'Parametric Var'!G575</f>
        <v>27.57</v>
      </c>
      <c r="I68" s="7">
        <f t="shared" si="12"/>
        <v>60</v>
      </c>
      <c r="J68" s="88">
        <f t="shared" ref="J68:O68" si="127">B$637*EXP(LN(B68/B69))</f>
        <v>2.733863566</v>
      </c>
      <c r="K68" s="88">
        <f t="shared" si="127"/>
        <v>2.640786882</v>
      </c>
      <c r="L68" s="88">
        <f t="shared" si="127"/>
        <v>2.798355576</v>
      </c>
      <c r="M68" s="88">
        <f t="shared" si="127"/>
        <v>2.732639296</v>
      </c>
      <c r="N68" s="88">
        <f t="shared" si="127"/>
        <v>4152.056534</v>
      </c>
      <c r="O68" s="88">
        <f t="shared" si="127"/>
        <v>17.79867131</v>
      </c>
      <c r="S68" s="146">
        <f>(N68*'portfolio sheet'!$D$15/'portfolio sheet'!$D$7) -'portfolio sheet'!$D$15</f>
        <v>1129259.761</v>
      </c>
      <c r="T68" s="146">
        <f>O68*'portfolio sheet'!$F$15/'portfolio sheet'!$F$11-'portfolio sheet'!$F$15</f>
        <v>92369.88141</v>
      </c>
      <c r="U68" s="146">
        <f>PRICE('portfolio sheet'!$H$7,'portfolio sheet'!$H$8,'portfolio sheet'!$H$9,L68/100,'portfolio sheet'!$H$11,'portfolio sheet'!$H$12,'portfolio sheet'!$H$13)*'portfolio sheet'!$H$6/100 - 'portfolio sheet'!$H$15</f>
        <v>-24715.32491</v>
      </c>
      <c r="V68" s="88">
        <f t="shared" si="10"/>
        <v>1196914.318</v>
      </c>
      <c r="X68" s="147">
        <f t="shared" ref="X68:Z68" si="128">S68/$V68</f>
        <v>0.9434758566</v>
      </c>
      <c r="Y68" s="147">
        <f t="shared" si="128"/>
        <v>0.07717334487</v>
      </c>
      <c r="Z68" s="147">
        <f t="shared" si="128"/>
        <v>-0.02064920149</v>
      </c>
    </row>
    <row r="69">
      <c r="A69" s="12">
        <f>'Parametric Var'!A574</f>
        <v>44078</v>
      </c>
      <c r="B69" s="88">
        <f>'Parametric Var'!B574</f>
        <v>0.129</v>
      </c>
      <c r="C69" s="88">
        <f>'Parametric Var'!C574</f>
        <v>0.4795</v>
      </c>
      <c r="D69" s="88">
        <f>'Parametric Var'!D574</f>
        <v>0.269</v>
      </c>
      <c r="E69" s="88">
        <f>'Parametric Var'!E574</f>
        <v>0.682</v>
      </c>
      <c r="F69" s="88">
        <f>'Parametric Var'!F574</f>
        <v>2863.39</v>
      </c>
      <c r="G69" s="88">
        <f>'Parametric Var'!G574</f>
        <v>33.04</v>
      </c>
      <c r="I69" s="7">
        <f t="shared" si="12"/>
        <v>61</v>
      </c>
      <c r="J69" s="88">
        <f t="shared" ref="J69:O69" si="129">B$637*EXP(LN(B69/B70))</f>
        <v>2.790543066</v>
      </c>
      <c r="K69" s="88">
        <f t="shared" si="129"/>
        <v>2.770979385</v>
      </c>
      <c r="L69" s="88">
        <f t="shared" si="129"/>
        <v>2.871564376</v>
      </c>
      <c r="M69" s="88">
        <f t="shared" si="129"/>
        <v>2.721883408</v>
      </c>
      <c r="N69" s="88">
        <f t="shared" si="129"/>
        <v>4023.334189</v>
      </c>
      <c r="O69" s="88">
        <f t="shared" si="129"/>
        <v>19.97571429</v>
      </c>
      <c r="S69" s="146">
        <f>(N69*'portfolio sheet'!$D$15/'portfolio sheet'!$D$7) -'portfolio sheet'!$D$15</f>
        <v>1063248.302</v>
      </c>
      <c r="T69" s="146">
        <f>O69*'portfolio sheet'!$F$15/'portfolio sheet'!$F$11-'portfolio sheet'!$F$15</f>
        <v>92260.02811</v>
      </c>
      <c r="U69" s="146">
        <f>PRICE('portfolio sheet'!$H$7,'portfolio sheet'!$H$8,'portfolio sheet'!$H$9,L69/100,'portfolio sheet'!$H$11,'portfolio sheet'!$H$12,'portfolio sheet'!$H$13)*'portfolio sheet'!$H$6/100 - 'portfolio sheet'!$H$15</f>
        <v>-26373.85393</v>
      </c>
      <c r="V69" s="88">
        <f t="shared" si="10"/>
        <v>1129134.476</v>
      </c>
      <c r="X69" s="147">
        <f t="shared" ref="X69:Z69" si="130">S69/$V69</f>
        <v>0.9416489572</v>
      </c>
      <c r="Y69" s="147">
        <f t="shared" si="130"/>
        <v>0.0817086273</v>
      </c>
      <c r="Z69" s="147">
        <f t="shared" si="130"/>
        <v>-0.02335758448</v>
      </c>
    </row>
    <row r="70">
      <c r="A70" s="12">
        <f>'Parametric Var'!A573</f>
        <v>44082</v>
      </c>
      <c r="B70" s="88">
        <f>'Parametric Var'!B573</f>
        <v>0.137</v>
      </c>
      <c r="C70" s="88">
        <f>'Parametric Var'!C573</f>
        <v>0.4681</v>
      </c>
      <c r="D70" s="88">
        <f>'Parametric Var'!D573</f>
        <v>0.2532</v>
      </c>
      <c r="E70" s="88">
        <f>'Parametric Var'!E573</f>
        <v>0.669</v>
      </c>
      <c r="F70" s="88">
        <f>'Parametric Var'!F573</f>
        <v>2939.51</v>
      </c>
      <c r="G70" s="88">
        <f>'Parametric Var'!G573</f>
        <v>35.28</v>
      </c>
      <c r="I70" s="7">
        <f t="shared" si="12"/>
        <v>62</v>
      </c>
      <c r="J70" s="88">
        <f t="shared" ref="J70:O70" si="131">B$637*EXP(LN(B70/B71))</f>
        <v>2.9636</v>
      </c>
      <c r="K70" s="88">
        <f t="shared" si="131"/>
        <v>2.815156314</v>
      </c>
      <c r="L70" s="88">
        <f t="shared" si="131"/>
        <v>2.686981861</v>
      </c>
      <c r="M70" s="88">
        <f t="shared" si="131"/>
        <v>2.662041729</v>
      </c>
      <c r="N70" s="88">
        <f t="shared" si="131"/>
        <v>4168.693757</v>
      </c>
      <c r="O70" s="88">
        <f t="shared" si="131"/>
        <v>23.07643054</v>
      </c>
      <c r="S70" s="146">
        <f>(N70*'portfolio sheet'!$D$15/'portfolio sheet'!$D$7) -'portfolio sheet'!$D$15</f>
        <v>1137791.67</v>
      </c>
      <c r="T70" s="146">
        <f>O70*'portfolio sheet'!$F$15/'portfolio sheet'!$F$11-'portfolio sheet'!$F$15</f>
        <v>92103.56638</v>
      </c>
      <c r="U70" s="146">
        <f>PRICE('portfolio sheet'!$H$7,'portfolio sheet'!$H$8,'portfolio sheet'!$H$9,L70/100,'portfolio sheet'!$H$11,'portfolio sheet'!$H$12,'portfolio sheet'!$H$13)*'portfolio sheet'!$H$6/100 - 'portfolio sheet'!$H$15</f>
        <v>-22179.69969</v>
      </c>
      <c r="V70" s="88">
        <f t="shared" si="10"/>
        <v>1207715.537</v>
      </c>
      <c r="X70" s="147">
        <f t="shared" ref="X70:Z70" si="132">S70/$V70</f>
        <v>0.9421023705</v>
      </c>
      <c r="Y70" s="147">
        <f t="shared" si="132"/>
        <v>0.07626263269</v>
      </c>
      <c r="Z70" s="147">
        <f t="shared" si="132"/>
        <v>-0.01836500319</v>
      </c>
    </row>
    <row r="71">
      <c r="A71" s="12">
        <f>'Parametric Var'!A572</f>
        <v>44083</v>
      </c>
      <c r="B71" s="88">
        <f>'Parametric Var'!B572</f>
        <v>0.137</v>
      </c>
      <c r="C71" s="88">
        <f>'Parametric Var'!C572</f>
        <v>0.4498</v>
      </c>
      <c r="D71" s="88">
        <f>'Parametric Var'!D572</f>
        <v>0.2547</v>
      </c>
      <c r="E71" s="88">
        <f>'Parametric Var'!E572</f>
        <v>0.671</v>
      </c>
      <c r="F71" s="88">
        <f>'Parametric Var'!F572</f>
        <v>2912.43</v>
      </c>
      <c r="G71" s="88">
        <f>'Parametric Var'!G572</f>
        <v>32.61</v>
      </c>
      <c r="I71" s="7">
        <f t="shared" si="12"/>
        <v>63</v>
      </c>
      <c r="J71" s="88">
        <f t="shared" ref="J71:O71" si="133">B$637*EXP(LN(B71/B72))</f>
        <v>2.900094286</v>
      </c>
      <c r="K71" s="88">
        <f t="shared" si="133"/>
        <v>2.7051</v>
      </c>
      <c r="L71" s="88">
        <f t="shared" si="133"/>
        <v>2.604724291</v>
      </c>
      <c r="M71" s="88">
        <f t="shared" si="133"/>
        <v>2.650251479</v>
      </c>
      <c r="N71" s="88">
        <f t="shared" si="133"/>
        <v>4249.527682</v>
      </c>
      <c r="O71" s="88">
        <f t="shared" si="133"/>
        <v>21.81158043</v>
      </c>
      <c r="S71" s="146">
        <f>(N71*'portfolio sheet'!$D$15/'portfolio sheet'!$D$7) -'portfolio sheet'!$D$15</f>
        <v>1179244.965</v>
      </c>
      <c r="T71" s="146">
        <f>O71*'portfolio sheet'!$F$15/'portfolio sheet'!$F$11-'portfolio sheet'!$F$15</f>
        <v>92167.39055</v>
      </c>
      <c r="U71" s="146">
        <f>PRICE('portfolio sheet'!$H$7,'portfolio sheet'!$H$8,'portfolio sheet'!$H$9,L71/100,'portfolio sheet'!$H$11,'portfolio sheet'!$H$12,'portfolio sheet'!$H$13)*'portfolio sheet'!$H$6/100 - 'portfolio sheet'!$H$15</f>
        <v>-20297.23767</v>
      </c>
      <c r="V71" s="88">
        <f t="shared" si="10"/>
        <v>1251115.118</v>
      </c>
      <c r="X71" s="147">
        <f t="shared" ref="X71:Z71" si="134">S71/$V71</f>
        <v>0.9425551239</v>
      </c>
      <c r="Y71" s="147">
        <f t="shared" si="134"/>
        <v>0.07366819346</v>
      </c>
      <c r="Z71" s="147">
        <f t="shared" si="134"/>
        <v>-0.0162233174</v>
      </c>
    </row>
    <row r="72">
      <c r="A72" s="12">
        <f>'Parametric Var'!A571</f>
        <v>44084</v>
      </c>
      <c r="B72" s="88">
        <f>'Parametric Var'!B571</f>
        <v>0.14</v>
      </c>
      <c r="C72" s="88">
        <f>'Parametric Var'!C571</f>
        <v>0.4498</v>
      </c>
      <c r="D72" s="88">
        <f>'Parametric Var'!D571</f>
        <v>0.2643</v>
      </c>
      <c r="E72" s="88">
        <f>'Parametric Var'!E571</f>
        <v>0.676</v>
      </c>
      <c r="F72" s="88">
        <f>'Parametric Var'!F571</f>
        <v>2830.71</v>
      </c>
      <c r="G72" s="88">
        <f>'Parametric Var'!G571</f>
        <v>31.89</v>
      </c>
      <c r="I72" s="7">
        <f t="shared" si="12"/>
        <v>64</v>
      </c>
      <c r="J72" s="88">
        <f t="shared" ref="J72:O72" si="135">B$637*EXP(LN(B72/B73))</f>
        <v>3.02849635</v>
      </c>
      <c r="K72" s="88">
        <f t="shared" si="135"/>
        <v>2.664813798</v>
      </c>
      <c r="L72" s="88">
        <f t="shared" si="135"/>
        <v>2.624454335</v>
      </c>
      <c r="M72" s="88">
        <f t="shared" si="135"/>
        <v>2.654294118</v>
      </c>
      <c r="N72" s="88">
        <f t="shared" si="135"/>
        <v>4112.811304</v>
      </c>
      <c r="O72" s="88">
        <f t="shared" si="135"/>
        <v>23.21548464</v>
      </c>
      <c r="S72" s="146">
        <f>(N72*'portfolio sheet'!$D$15/'portfolio sheet'!$D$7) -'portfolio sheet'!$D$15</f>
        <v>1109134.002</v>
      </c>
      <c r="T72" s="146">
        <f>O72*'portfolio sheet'!$F$15/'portfolio sheet'!$F$11-'portfolio sheet'!$F$15</f>
        <v>92096.54973</v>
      </c>
      <c r="U72" s="146">
        <f>PRICE('portfolio sheet'!$H$7,'portfolio sheet'!$H$8,'portfolio sheet'!$H$9,L72/100,'portfolio sheet'!$H$11,'portfolio sheet'!$H$12,'portfolio sheet'!$H$13)*'portfolio sheet'!$H$6/100 - 'portfolio sheet'!$H$15</f>
        <v>-20749.51447</v>
      </c>
      <c r="V72" s="88">
        <f t="shared" si="10"/>
        <v>1180481.037</v>
      </c>
      <c r="X72" s="147">
        <f t="shared" ref="X72:Z72" si="136">S72/$V72</f>
        <v>0.9395610493</v>
      </c>
      <c r="Y72" s="147">
        <f t="shared" si="136"/>
        <v>0.07801611955</v>
      </c>
      <c r="Z72" s="147">
        <f t="shared" si="136"/>
        <v>-0.01757716881</v>
      </c>
    </row>
    <row r="73">
      <c r="A73" s="12">
        <f>'Parametric Var'!A570</f>
        <v>44085</v>
      </c>
      <c r="B73" s="88">
        <f>'Parametric Var'!B570</f>
        <v>0.137</v>
      </c>
      <c r="C73" s="88">
        <f>'Parametric Var'!C570</f>
        <v>0.4566</v>
      </c>
      <c r="D73" s="88">
        <f>'Parametric Var'!D570</f>
        <v>0.2722</v>
      </c>
      <c r="E73" s="88">
        <f>'Parametric Var'!E570</f>
        <v>0.68</v>
      </c>
      <c r="F73" s="88">
        <f>'Parametric Var'!F570</f>
        <v>2842.74</v>
      </c>
      <c r="G73" s="88">
        <f>'Parametric Var'!G570</f>
        <v>29.3</v>
      </c>
      <c r="I73" s="7">
        <f t="shared" si="12"/>
        <v>65</v>
      </c>
      <c r="J73" s="88">
        <f t="shared" ref="J73:O73" si="137">B$637*EXP(LN(B73/B74))</f>
        <v>3.018685502</v>
      </c>
      <c r="K73" s="88">
        <f t="shared" si="137"/>
        <v>2.678119384</v>
      </c>
      <c r="L73" s="88">
        <f t="shared" si="137"/>
        <v>2.596081087</v>
      </c>
      <c r="M73" s="88">
        <f t="shared" si="137"/>
        <v>2.601146132</v>
      </c>
      <c r="N73" s="88">
        <f t="shared" si="137"/>
        <v>4093.284362</v>
      </c>
      <c r="O73" s="88">
        <f t="shared" si="137"/>
        <v>20.47065182</v>
      </c>
      <c r="S73" s="146">
        <f>(N73*'portfolio sheet'!$D$15/'portfolio sheet'!$D$7) -'portfolio sheet'!$D$15</f>
        <v>1099120.186</v>
      </c>
      <c r="T73" s="146">
        <f>O73*'portfolio sheet'!$F$15/'portfolio sheet'!$F$11-'portfolio sheet'!$F$15</f>
        <v>92235.05363</v>
      </c>
      <c r="U73" s="146">
        <f>PRICE('portfolio sheet'!$H$7,'portfolio sheet'!$H$8,'portfolio sheet'!$H$9,L73/100,'portfolio sheet'!$H$11,'portfolio sheet'!$H$12,'portfolio sheet'!$H$13)*'portfolio sheet'!$H$6/100 - 'portfolio sheet'!$H$15</f>
        <v>-20098.9569</v>
      </c>
      <c r="V73" s="88">
        <f t="shared" si="10"/>
        <v>1171256.282</v>
      </c>
      <c r="X73" s="147">
        <f t="shared" ref="X73:Z73" si="138">S73/$V73</f>
        <v>0.938411347</v>
      </c>
      <c r="Y73" s="147">
        <f t="shared" si="138"/>
        <v>0.07874882298</v>
      </c>
      <c r="Z73" s="147">
        <f t="shared" si="138"/>
        <v>-0.01716016998</v>
      </c>
    </row>
    <row r="74">
      <c r="A74" s="12">
        <f>'Parametric Var'!A569</f>
        <v>44087</v>
      </c>
      <c r="B74" s="88">
        <f>'Parametric Var'!B569</f>
        <v>0.1345</v>
      </c>
      <c r="C74" s="88">
        <f>'Parametric Var'!C569</f>
        <v>0.4612</v>
      </c>
      <c r="D74" s="88">
        <f>'Parametric Var'!D569</f>
        <v>0.2834</v>
      </c>
      <c r="E74" s="88">
        <f>'Parametric Var'!E569</f>
        <v>0.698</v>
      </c>
      <c r="F74" s="88">
        <f>'Parametric Var'!F569</f>
        <v>2868.44</v>
      </c>
      <c r="G74" s="88">
        <f>'Parametric Var'!G569</f>
        <v>30.53</v>
      </c>
      <c r="I74" s="7">
        <f t="shared" si="12"/>
        <v>66</v>
      </c>
      <c r="J74" s="88">
        <f t="shared" ref="J74:O74" si="139">B$637*EXP(LN(B74/B75))</f>
        <v>3.019728788</v>
      </c>
      <c r="K74" s="88">
        <f t="shared" si="139"/>
        <v>2.6149489</v>
      </c>
      <c r="L74" s="88">
        <f t="shared" si="139"/>
        <v>2.74946827</v>
      </c>
      <c r="M74" s="88">
        <f t="shared" si="139"/>
        <v>2.704876633</v>
      </c>
      <c r="N74" s="88">
        <f t="shared" si="139"/>
        <v>4159.319569</v>
      </c>
      <c r="O74" s="88">
        <f t="shared" si="139"/>
        <v>23.26562701</v>
      </c>
      <c r="S74" s="146">
        <f>(N74*'portfolio sheet'!$D$15/'portfolio sheet'!$D$7) -'portfolio sheet'!$D$15</f>
        <v>1132984.395</v>
      </c>
      <c r="T74" s="146">
        <f>O74*'portfolio sheet'!$F$15/'portfolio sheet'!$F$11-'portfolio sheet'!$F$15</f>
        <v>92094.01955</v>
      </c>
      <c r="U74" s="146">
        <f>PRICE('portfolio sheet'!$H$7,'portfolio sheet'!$H$8,'portfolio sheet'!$H$9,L74/100,'portfolio sheet'!$H$11,'portfolio sheet'!$H$12,'portfolio sheet'!$H$13)*'portfolio sheet'!$H$6/100 - 'portfolio sheet'!$H$15</f>
        <v>-23604.17516</v>
      </c>
      <c r="V74" s="88">
        <f t="shared" si="10"/>
        <v>1201474.239</v>
      </c>
      <c r="X74" s="147">
        <f t="shared" ref="X74:Z74" si="140">S74/$V74</f>
        <v>0.942995162</v>
      </c>
      <c r="Y74" s="147">
        <f t="shared" si="140"/>
        <v>0.07665084824</v>
      </c>
      <c r="Z74" s="147">
        <f t="shared" si="140"/>
        <v>-0.0196460102</v>
      </c>
    </row>
    <row r="75">
      <c r="A75" s="12">
        <f>'Parametric Var'!A568</f>
        <v>44088</v>
      </c>
      <c r="B75" s="88">
        <f>'Parametric Var'!B568</f>
        <v>0.132</v>
      </c>
      <c r="C75" s="88">
        <f>'Parametric Var'!C568</f>
        <v>0.4771</v>
      </c>
      <c r="D75" s="88">
        <f>'Parametric Var'!D568</f>
        <v>0.2786</v>
      </c>
      <c r="E75" s="88">
        <f>'Parametric Var'!E568</f>
        <v>0.689</v>
      </c>
      <c r="F75" s="88">
        <f>'Parametric Var'!F568</f>
        <v>2848.42</v>
      </c>
      <c r="G75" s="88">
        <f>'Parametric Var'!G568</f>
        <v>27.99</v>
      </c>
      <c r="I75" s="7">
        <f t="shared" si="12"/>
        <v>67</v>
      </c>
      <c r="J75" s="88">
        <f t="shared" ref="J75:O75" si="141">B$637*EXP(LN(B75/B76))</f>
        <v>3.03252093</v>
      </c>
      <c r="K75" s="88">
        <f t="shared" si="141"/>
        <v>2.744212651</v>
      </c>
      <c r="L75" s="88">
        <f t="shared" si="141"/>
        <v>2.65618321</v>
      </c>
      <c r="M75" s="88">
        <f t="shared" si="141"/>
        <v>2.639354376</v>
      </c>
      <c r="N75" s="88">
        <f t="shared" si="141"/>
        <v>4083.313021</v>
      </c>
      <c r="O75" s="88">
        <f t="shared" si="141"/>
        <v>20.21763292</v>
      </c>
      <c r="S75" s="146">
        <f>(N75*'portfolio sheet'!$D$15/'portfolio sheet'!$D$7) -'portfolio sheet'!$D$15</f>
        <v>1094006.677</v>
      </c>
      <c r="T75" s="146">
        <f>O75*'portfolio sheet'!$F$15/'portfolio sheet'!$F$11-'portfolio sheet'!$F$15</f>
        <v>92247.82093</v>
      </c>
      <c r="U75" s="146">
        <f>PRICE('portfolio sheet'!$H$7,'portfolio sheet'!$H$8,'portfolio sheet'!$H$9,L75/100,'portfolio sheet'!$H$11,'portfolio sheet'!$H$12,'portfolio sheet'!$H$13)*'portfolio sheet'!$H$6/100 - 'portfolio sheet'!$H$15</f>
        <v>-21475.84324</v>
      </c>
      <c r="V75" s="88">
        <f t="shared" si="10"/>
        <v>1164778.655</v>
      </c>
      <c r="X75" s="147">
        <f t="shared" ref="X75:Z75" si="142">S75/$V75</f>
        <v>0.9392399771</v>
      </c>
      <c r="Y75" s="147">
        <f t="shared" si="142"/>
        <v>0.07919772614</v>
      </c>
      <c r="Z75" s="147">
        <f t="shared" si="142"/>
        <v>-0.01843770329</v>
      </c>
    </row>
    <row r="76">
      <c r="A76" s="12">
        <f>'Parametric Var'!A567</f>
        <v>44089</v>
      </c>
      <c r="B76" s="88">
        <f>'Parametric Var'!B567</f>
        <v>0.129</v>
      </c>
      <c r="C76" s="88">
        <f>'Parametric Var'!C567</f>
        <v>0.4703</v>
      </c>
      <c r="D76" s="88">
        <f>'Parametric Var'!D567</f>
        <v>0.2835</v>
      </c>
      <c r="E76" s="88">
        <f>'Parametric Var'!E567</f>
        <v>0.697</v>
      </c>
      <c r="F76" s="88">
        <f>'Parametric Var'!F567</f>
        <v>2881.19</v>
      </c>
      <c r="G76" s="88">
        <f>'Parametric Var'!G567</f>
        <v>29.53</v>
      </c>
      <c r="I76" s="7">
        <f t="shared" si="12"/>
        <v>68</v>
      </c>
      <c r="J76" s="88">
        <f t="shared" ref="J76:O76" si="143">B$637*EXP(LN(B76/B77))</f>
        <v>3.0831</v>
      </c>
      <c r="K76" s="88">
        <f t="shared" si="143"/>
        <v>2.653751627</v>
      </c>
      <c r="L76" s="88">
        <f t="shared" si="143"/>
        <v>2.847536789</v>
      </c>
      <c r="M76" s="88">
        <f t="shared" si="143"/>
        <v>2.781748879</v>
      </c>
      <c r="N76" s="88">
        <f t="shared" si="143"/>
        <v>4061.761979</v>
      </c>
      <c r="O76" s="88">
        <f t="shared" si="143"/>
        <v>22.36771662</v>
      </c>
      <c r="S76" s="146">
        <f>(N76*'portfolio sheet'!$D$15/'portfolio sheet'!$D$7) -'portfolio sheet'!$D$15</f>
        <v>1082954.861</v>
      </c>
      <c r="T76" s="146">
        <f>O76*'portfolio sheet'!$F$15/'portfolio sheet'!$F$11-'portfolio sheet'!$F$15</f>
        <v>92139.32799</v>
      </c>
      <c r="U76" s="146">
        <f>PRICE('portfolio sheet'!$H$7,'portfolio sheet'!$H$8,'portfolio sheet'!$H$9,L76/100,'portfolio sheet'!$H$11,'portfolio sheet'!$H$12,'portfolio sheet'!$H$13)*'portfolio sheet'!$H$6/100 - 'portfolio sheet'!$H$15</f>
        <v>-25830.22936</v>
      </c>
      <c r="V76" s="88">
        <f t="shared" si="10"/>
        <v>1149263.959</v>
      </c>
      <c r="X76" s="147">
        <f t="shared" ref="X76:Z76" si="144">S76/$V76</f>
        <v>0.9423029861</v>
      </c>
      <c r="Y76" s="147">
        <f t="shared" si="144"/>
        <v>0.08017246798</v>
      </c>
      <c r="Z76" s="147">
        <f t="shared" si="144"/>
        <v>-0.02247545409</v>
      </c>
    </row>
    <row r="77">
      <c r="A77" s="12">
        <f>'Parametric Var'!A566</f>
        <v>44090</v>
      </c>
      <c r="B77" s="88">
        <f>'Parametric Var'!B566</f>
        <v>0.124</v>
      </c>
      <c r="C77" s="88">
        <f>'Parametric Var'!C566</f>
        <v>0.4794</v>
      </c>
      <c r="D77" s="88">
        <f>'Parametric Var'!D566</f>
        <v>0.2691</v>
      </c>
      <c r="E77" s="88">
        <f>'Parametric Var'!E566</f>
        <v>0.669</v>
      </c>
      <c r="F77" s="88">
        <f>'Parametric Var'!F566</f>
        <v>2929.8</v>
      </c>
      <c r="G77" s="88">
        <f>'Parametric Var'!G566</f>
        <v>28.16</v>
      </c>
      <c r="I77" s="7">
        <f t="shared" si="12"/>
        <v>69</v>
      </c>
      <c r="J77" s="88">
        <f t="shared" ref="J77:O77" si="145">B$637*EXP(LN(B77/B78))</f>
        <v>3.088121008</v>
      </c>
      <c r="K77" s="88">
        <f t="shared" si="145"/>
        <v>2.84079943</v>
      </c>
      <c r="L77" s="88">
        <f t="shared" si="145"/>
        <v>2.735428319</v>
      </c>
      <c r="M77" s="88">
        <f t="shared" si="145"/>
        <v>2.662041729</v>
      </c>
      <c r="N77" s="88">
        <f t="shared" si="145"/>
        <v>4129.557059</v>
      </c>
      <c r="O77" s="88">
        <f t="shared" si="145"/>
        <v>21.44422706</v>
      </c>
      <c r="S77" s="146">
        <f>(N77*'portfolio sheet'!$D$15/'portfolio sheet'!$D$7) -'portfolio sheet'!$D$15</f>
        <v>1117721.569</v>
      </c>
      <c r="T77" s="146">
        <f>O77*'portfolio sheet'!$F$15/'portfolio sheet'!$F$11-'portfolio sheet'!$F$15</f>
        <v>92185.92715</v>
      </c>
      <c r="U77" s="146">
        <f>PRICE('portfolio sheet'!$H$7,'portfolio sheet'!$H$8,'portfolio sheet'!$H$9,L77/100,'portfolio sheet'!$H$11,'portfolio sheet'!$H$12,'portfolio sheet'!$H$13)*'portfolio sheet'!$H$6/100 - 'portfolio sheet'!$H$15</f>
        <v>-23284.52688</v>
      </c>
      <c r="V77" s="88">
        <f t="shared" si="10"/>
        <v>1186622.969</v>
      </c>
      <c r="X77" s="147">
        <f t="shared" ref="X77:Z77" si="146">S77/$V77</f>
        <v>0.9419348841</v>
      </c>
      <c r="Y77" s="147">
        <f t="shared" si="146"/>
        <v>0.07768763082</v>
      </c>
      <c r="Z77" s="147">
        <f t="shared" si="146"/>
        <v>-0.01962251489</v>
      </c>
    </row>
    <row r="78">
      <c r="A78" s="12">
        <f>'Parametric Var'!A565</f>
        <v>44091</v>
      </c>
      <c r="B78" s="88">
        <f>'Parametric Var'!B565</f>
        <v>0.119</v>
      </c>
      <c r="C78" s="88">
        <f>'Parametric Var'!C565</f>
        <v>0.4565</v>
      </c>
      <c r="D78" s="88">
        <f>'Parametric Var'!D565</f>
        <v>0.2659</v>
      </c>
      <c r="E78" s="88">
        <f>'Parametric Var'!E565</f>
        <v>0.671</v>
      </c>
      <c r="F78" s="88">
        <f>'Parametric Var'!F565</f>
        <v>2930.32</v>
      </c>
      <c r="G78" s="88">
        <f>'Parametric Var'!G565</f>
        <v>28.01</v>
      </c>
      <c r="I78" s="7">
        <f t="shared" si="12"/>
        <v>70</v>
      </c>
      <c r="J78" s="88">
        <f t="shared" ref="J78:O78" si="147">B$637*EXP(LN(B78/B79))</f>
        <v>2.89072459</v>
      </c>
      <c r="K78" s="88">
        <f t="shared" si="147"/>
        <v>2.712229629</v>
      </c>
      <c r="L78" s="88">
        <f t="shared" si="147"/>
        <v>2.608715463</v>
      </c>
      <c r="M78" s="88">
        <f t="shared" si="147"/>
        <v>2.64633678</v>
      </c>
      <c r="N78" s="88">
        <f t="shared" si="147"/>
        <v>4216.921729</v>
      </c>
      <c r="O78" s="88">
        <f t="shared" si="147"/>
        <v>21.63118392</v>
      </c>
      <c r="S78" s="146">
        <f>(N78*'portfolio sheet'!$D$15/'portfolio sheet'!$D$7) -'portfolio sheet'!$D$15</f>
        <v>1162523.964</v>
      </c>
      <c r="T78" s="146">
        <f>O78*'portfolio sheet'!$F$15/'portfolio sheet'!$F$11-'portfolio sheet'!$F$15</f>
        <v>92176.49333</v>
      </c>
      <c r="U78" s="146">
        <f>PRICE('portfolio sheet'!$H$7,'portfolio sheet'!$H$8,'portfolio sheet'!$H$9,L78/100,'portfolio sheet'!$H$11,'portfolio sheet'!$H$12,'portfolio sheet'!$H$13)*'portfolio sheet'!$H$6/100 - 'portfolio sheet'!$H$15</f>
        <v>-20388.76684</v>
      </c>
      <c r="V78" s="88">
        <f t="shared" si="10"/>
        <v>1234311.69</v>
      </c>
      <c r="X78" s="147">
        <f t="shared" ref="X78:Z78" si="148">S78/$V78</f>
        <v>0.9418398715</v>
      </c>
      <c r="Y78" s="147">
        <f t="shared" si="148"/>
        <v>0.0746784577</v>
      </c>
      <c r="Z78" s="147">
        <f t="shared" si="148"/>
        <v>-0.0165183292</v>
      </c>
    </row>
    <row r="79">
      <c r="A79" s="12">
        <f>'Parametric Var'!A564</f>
        <v>44092</v>
      </c>
      <c r="B79" s="88">
        <f>'Parametric Var'!B564</f>
        <v>0.122</v>
      </c>
      <c r="C79" s="88">
        <f>'Parametric Var'!C564</f>
        <v>0.4553</v>
      </c>
      <c r="D79" s="88">
        <f>'Parametric Var'!D564</f>
        <v>0.2755</v>
      </c>
      <c r="E79" s="88">
        <f>'Parametric Var'!E564</f>
        <v>0.677</v>
      </c>
      <c r="F79" s="88">
        <f>'Parametric Var'!F564</f>
        <v>2870.12</v>
      </c>
      <c r="G79" s="88">
        <f>'Parametric Var'!G564</f>
        <v>27.62</v>
      </c>
      <c r="I79" s="7">
        <f t="shared" si="12"/>
        <v>71</v>
      </c>
      <c r="J79" s="88">
        <f t="shared" ref="J79:O79" si="149">B$637*EXP(LN(B79/B80))</f>
        <v>3.038312605</v>
      </c>
      <c r="K79" s="88">
        <f t="shared" si="149"/>
        <v>2.651522131</v>
      </c>
      <c r="L79" s="88">
        <f t="shared" si="149"/>
        <v>2.690205744</v>
      </c>
      <c r="M79" s="88">
        <f t="shared" si="149"/>
        <v>2.705973054</v>
      </c>
      <c r="N79" s="88">
        <f t="shared" si="149"/>
        <v>4203.697849</v>
      </c>
      <c r="O79" s="88">
        <f t="shared" si="149"/>
        <v>20.60631689</v>
      </c>
      <c r="S79" s="146">
        <f>(N79*'portfolio sheet'!$D$15/'portfolio sheet'!$D$7) -'portfolio sheet'!$D$15</f>
        <v>1155742.487</v>
      </c>
      <c r="T79" s="146">
        <f>O79*'portfolio sheet'!$F$15/'portfolio sheet'!$F$11-'portfolio sheet'!$F$15</f>
        <v>92228.20799</v>
      </c>
      <c r="U79" s="146">
        <f>PRICE('portfolio sheet'!$H$7,'portfolio sheet'!$H$8,'portfolio sheet'!$H$9,L79/100,'portfolio sheet'!$H$11,'portfolio sheet'!$H$12,'portfolio sheet'!$H$13)*'portfolio sheet'!$H$6/100 - 'portfolio sheet'!$H$15</f>
        <v>-22253.30965</v>
      </c>
      <c r="V79" s="88">
        <f t="shared" si="10"/>
        <v>1225717.385</v>
      </c>
      <c r="X79" s="147">
        <f t="shared" ref="X79:Z79" si="150">S79/$V79</f>
        <v>0.9429110665</v>
      </c>
      <c r="Y79" s="147">
        <f t="shared" si="150"/>
        <v>0.07524426846</v>
      </c>
      <c r="Z79" s="147">
        <f t="shared" si="150"/>
        <v>-0.01815533492</v>
      </c>
    </row>
    <row r="80">
      <c r="A80" s="12">
        <f>'Parametric Var'!A563</f>
        <v>44095</v>
      </c>
      <c r="B80" s="88">
        <f>'Parametric Var'!B563</f>
        <v>0.119</v>
      </c>
      <c r="C80" s="88">
        <f>'Parametric Var'!C563</f>
        <v>0.4645</v>
      </c>
      <c r="D80" s="88">
        <f>'Parametric Var'!D563</f>
        <v>0.2768</v>
      </c>
      <c r="E80" s="88">
        <f>'Parametric Var'!E563</f>
        <v>0.668</v>
      </c>
      <c r="F80" s="88">
        <f>'Parametric Var'!F563</f>
        <v>2820</v>
      </c>
      <c r="G80" s="88">
        <f>'Parametric Var'!G563</f>
        <v>28.59</v>
      </c>
      <c r="I80" s="7">
        <f t="shared" si="12"/>
        <v>72</v>
      </c>
      <c r="J80" s="88">
        <f t="shared" ref="J80:O80" si="151">B$637*EXP(LN(B80/B81))</f>
        <v>2.89072459</v>
      </c>
      <c r="K80" s="88">
        <f t="shared" si="151"/>
        <v>2.753109005</v>
      </c>
      <c r="L80" s="88">
        <f t="shared" si="151"/>
        <v>2.798962664</v>
      </c>
      <c r="M80" s="88">
        <f t="shared" si="151"/>
        <v>2.718841463</v>
      </c>
      <c r="N80" s="88">
        <f t="shared" si="151"/>
        <v>4083.231481</v>
      </c>
      <c r="O80" s="88">
        <f t="shared" si="151"/>
        <v>22.16738277</v>
      </c>
      <c r="S80" s="146">
        <f>(N80*'portfolio sheet'!$D$15/'portfolio sheet'!$D$7) -'portfolio sheet'!$D$15</f>
        <v>1093964.862</v>
      </c>
      <c r="T80" s="146">
        <f>O80*'portfolio sheet'!$F$15/'portfolio sheet'!$F$11-'portfolio sheet'!$F$15</f>
        <v>92149.43681</v>
      </c>
      <c r="U80" s="146">
        <f>PRICE('portfolio sheet'!$H$7,'portfolio sheet'!$H$8,'portfolio sheet'!$H$9,L80/100,'portfolio sheet'!$H$11,'portfolio sheet'!$H$12,'portfolio sheet'!$H$13)*'portfolio sheet'!$H$6/100 - 'portfolio sheet'!$H$15</f>
        <v>-24729.10503</v>
      </c>
      <c r="V80" s="88">
        <f t="shared" si="10"/>
        <v>1161385.194</v>
      </c>
      <c r="X80" s="147">
        <f t="shared" ref="X80:Z80" si="152">S80/$V80</f>
        <v>0.9419483457</v>
      </c>
      <c r="Y80" s="147">
        <f t="shared" si="152"/>
        <v>0.0793444219</v>
      </c>
      <c r="Z80" s="147">
        <f t="shared" si="152"/>
        <v>-0.0212927676</v>
      </c>
    </row>
    <row r="81">
      <c r="A81" s="12">
        <f>'Parametric Var'!A562</f>
        <v>44096</v>
      </c>
      <c r="B81" s="88">
        <f>'Parametric Var'!B562</f>
        <v>0.122</v>
      </c>
      <c r="C81" s="88">
        <f>'Parametric Var'!C562</f>
        <v>0.4564</v>
      </c>
      <c r="D81" s="88">
        <f>'Parametric Var'!D562</f>
        <v>0.2673</v>
      </c>
      <c r="E81" s="88">
        <f>'Parametric Var'!E562</f>
        <v>0.656</v>
      </c>
      <c r="F81" s="88">
        <f>'Parametric Var'!F562</f>
        <v>2852.5</v>
      </c>
      <c r="G81" s="88">
        <f>'Parametric Var'!G562</f>
        <v>27.51</v>
      </c>
      <c r="I81" s="7">
        <f t="shared" si="12"/>
        <v>73</v>
      </c>
      <c r="J81" s="88">
        <f t="shared" ref="J81:O81" si="153">B$637*EXP(LN(B81/B82))</f>
        <v>3.038312605</v>
      </c>
      <c r="K81" s="88">
        <f t="shared" si="153"/>
        <v>2.703323057</v>
      </c>
      <c r="L81" s="88">
        <f t="shared" si="153"/>
        <v>2.7029</v>
      </c>
      <c r="M81" s="88">
        <f t="shared" si="153"/>
        <v>2.661884498</v>
      </c>
      <c r="N81" s="88">
        <f t="shared" si="153"/>
        <v>4114.136336</v>
      </c>
      <c r="O81" s="88">
        <f t="shared" si="153"/>
        <v>20.785983</v>
      </c>
      <c r="S81" s="146">
        <f>(N81*'portfolio sheet'!$D$15/'portfolio sheet'!$D$7) -'portfolio sheet'!$D$15</f>
        <v>1109813.506</v>
      </c>
      <c r="T81" s="146">
        <f>O81*'portfolio sheet'!$F$15/'portfolio sheet'!$F$11-'portfolio sheet'!$F$15</f>
        <v>92219.14206</v>
      </c>
      <c r="U81" s="146">
        <f>PRICE('portfolio sheet'!$H$7,'portfolio sheet'!$H$8,'portfolio sheet'!$H$9,L81/100,'portfolio sheet'!$H$11,'portfolio sheet'!$H$12,'portfolio sheet'!$H$13)*'portfolio sheet'!$H$6/100 - 'portfolio sheet'!$H$15</f>
        <v>-22543.03045</v>
      </c>
      <c r="V81" s="88">
        <f t="shared" si="10"/>
        <v>1179489.617</v>
      </c>
      <c r="X81" s="147">
        <f t="shared" ref="X81:Z81" si="154">S81/$V81</f>
        <v>0.940926897</v>
      </c>
      <c r="Y81" s="147">
        <f t="shared" si="154"/>
        <v>0.07818563277</v>
      </c>
      <c r="Z81" s="147">
        <f t="shared" si="154"/>
        <v>-0.0191125298</v>
      </c>
    </row>
    <row r="82">
      <c r="A82" s="12">
        <f>'Parametric Var'!A561</f>
        <v>44097</v>
      </c>
      <c r="B82" s="88">
        <f>'Parametric Var'!B561</f>
        <v>0.119</v>
      </c>
      <c r="C82" s="88">
        <f>'Parametric Var'!C561</f>
        <v>0.4567</v>
      </c>
      <c r="D82" s="88">
        <f>'Parametric Var'!D561</f>
        <v>0.2673</v>
      </c>
      <c r="E82" s="88">
        <f>'Parametric Var'!E561</f>
        <v>0.658</v>
      </c>
      <c r="F82" s="88">
        <f>'Parametric Var'!F561</f>
        <v>2863.7</v>
      </c>
      <c r="G82" s="88">
        <f>'Parametric Var'!G561</f>
        <v>28.23</v>
      </c>
      <c r="I82" s="7">
        <f t="shared" si="12"/>
        <v>74</v>
      </c>
      <c r="J82" s="88">
        <f t="shared" ref="J82:O82" si="155">B$637*EXP(LN(B82/B83))</f>
        <v>2.89072459</v>
      </c>
      <c r="K82" s="88">
        <f t="shared" si="155"/>
        <v>2.718193993</v>
      </c>
      <c r="L82" s="88">
        <f t="shared" si="155"/>
        <v>2.751276352</v>
      </c>
      <c r="M82" s="88">
        <f t="shared" si="155"/>
        <v>2.67</v>
      </c>
      <c r="N82" s="88">
        <f t="shared" si="155"/>
        <v>4004.154315</v>
      </c>
      <c r="O82" s="88">
        <f t="shared" si="155"/>
        <v>22.43464605</v>
      </c>
      <c r="S82" s="146">
        <f>(N82*'portfolio sheet'!$D$15/'portfolio sheet'!$D$7) -'portfolio sheet'!$D$15</f>
        <v>1053412.469</v>
      </c>
      <c r="T82" s="146">
        <f>O82*'portfolio sheet'!$F$15/'portfolio sheet'!$F$11-'portfolio sheet'!$F$15</f>
        <v>92135.95074</v>
      </c>
      <c r="U82" s="146">
        <f>PRICE('portfolio sheet'!$H$7,'portfolio sheet'!$H$8,'portfolio sheet'!$H$9,L82/100,'portfolio sheet'!$H$11,'portfolio sheet'!$H$12,'portfolio sheet'!$H$13)*'portfolio sheet'!$H$6/100 - 'portfolio sheet'!$H$15</f>
        <v>-23645.32242</v>
      </c>
      <c r="V82" s="88">
        <f t="shared" si="10"/>
        <v>1121903.098</v>
      </c>
      <c r="X82" s="147">
        <f t="shared" ref="X82:Z82" si="156">S82/$V82</f>
        <v>0.9389513867</v>
      </c>
      <c r="Y82" s="147">
        <f t="shared" si="156"/>
        <v>0.08212469592</v>
      </c>
      <c r="Z82" s="147">
        <f t="shared" si="156"/>
        <v>-0.02107608266</v>
      </c>
    </row>
    <row r="83">
      <c r="A83" s="12">
        <f>'Parametric Var'!A560</f>
        <v>44098</v>
      </c>
      <c r="B83" s="88">
        <f>'Parametric Var'!B560</f>
        <v>0.122</v>
      </c>
      <c r="C83" s="88">
        <f>'Parametric Var'!C560</f>
        <v>0.4545</v>
      </c>
      <c r="D83" s="88">
        <f>'Parametric Var'!D560</f>
        <v>0.2626</v>
      </c>
      <c r="E83" s="88">
        <f>'Parametric Var'!E560</f>
        <v>0.658</v>
      </c>
      <c r="F83" s="88">
        <f>'Parametric Var'!F560</f>
        <v>2953.91</v>
      </c>
      <c r="G83" s="88">
        <f>'Parametric Var'!G560</f>
        <v>26.84</v>
      </c>
      <c r="I83" s="7">
        <f t="shared" si="12"/>
        <v>75</v>
      </c>
      <c r="J83" s="88">
        <f t="shared" ref="J83:O83" si="157">B$637*EXP(LN(B83/B84))</f>
        <v>3.038312605</v>
      </c>
      <c r="K83" s="88">
        <f t="shared" si="157"/>
        <v>2.718858801</v>
      </c>
      <c r="L83" s="88">
        <f t="shared" si="157"/>
        <v>2.804352193</v>
      </c>
      <c r="M83" s="88">
        <f t="shared" si="157"/>
        <v>2.698709677</v>
      </c>
      <c r="N83" s="88">
        <f t="shared" si="157"/>
        <v>4174.052472</v>
      </c>
      <c r="O83" s="88">
        <f t="shared" si="157"/>
        <v>22.31088075</v>
      </c>
      <c r="S83" s="146">
        <f>(N83*'portfolio sheet'!$D$15/'portfolio sheet'!$D$7) -'portfolio sheet'!$D$15</f>
        <v>1140539.729</v>
      </c>
      <c r="T83" s="146">
        <f>O83*'portfolio sheet'!$F$15/'portfolio sheet'!$F$11-'portfolio sheet'!$F$15</f>
        <v>92142.19592</v>
      </c>
      <c r="U83" s="146">
        <f>PRICE('portfolio sheet'!$H$7,'portfolio sheet'!$H$8,'portfolio sheet'!$H$9,L83/100,'portfolio sheet'!$H$11,'portfolio sheet'!$H$12,'portfolio sheet'!$H$13)*'portfolio sheet'!$H$6/100 - 'portfolio sheet'!$H$15</f>
        <v>-24851.42101</v>
      </c>
      <c r="V83" s="88">
        <f t="shared" si="10"/>
        <v>1207830.504</v>
      </c>
      <c r="X83" s="147">
        <f t="shared" ref="X83:Z83" si="158">S83/$V83</f>
        <v>0.9442878991</v>
      </c>
      <c r="Y83" s="147">
        <f t="shared" si="158"/>
        <v>0.0762873562</v>
      </c>
      <c r="Z83" s="147">
        <f t="shared" si="158"/>
        <v>-0.02057525532</v>
      </c>
    </row>
    <row r="84">
      <c r="A84" s="12">
        <f>'Parametric Var'!A559</f>
        <v>44099</v>
      </c>
      <c r="B84" s="88">
        <f>'Parametric Var'!B559</f>
        <v>0.119</v>
      </c>
      <c r="C84" s="88">
        <f>'Parametric Var'!C559</f>
        <v>0.4522</v>
      </c>
      <c r="D84" s="88">
        <f>'Parametric Var'!D559</f>
        <v>0.2531</v>
      </c>
      <c r="E84" s="88">
        <f>'Parametric Var'!E559</f>
        <v>0.651</v>
      </c>
      <c r="F84" s="88">
        <f>'Parametric Var'!F559</f>
        <v>2922.94</v>
      </c>
      <c r="G84" s="88">
        <f>'Parametric Var'!G559</f>
        <v>25.66</v>
      </c>
      <c r="I84" s="7">
        <f t="shared" si="12"/>
        <v>76</v>
      </c>
      <c r="J84" s="88">
        <f t="shared" ref="J84:O84" si="159">B$637*EXP(LN(B84/B85))</f>
        <v>2.895471264</v>
      </c>
      <c r="K84" s="88">
        <f t="shared" si="159"/>
        <v>2.746399237</v>
      </c>
      <c r="L84" s="88">
        <f t="shared" si="159"/>
        <v>2.457270079</v>
      </c>
      <c r="M84" s="88">
        <f t="shared" si="159"/>
        <v>2.53377551</v>
      </c>
      <c r="N84" s="88">
        <f t="shared" si="159"/>
        <v>4062.64276</v>
      </c>
      <c r="O84" s="88">
        <f t="shared" si="159"/>
        <v>21.20603642</v>
      </c>
      <c r="S84" s="146">
        <f>(N84*'portfolio sheet'!$D$15/'portfolio sheet'!$D$7) -'portfolio sheet'!$D$15</f>
        <v>1083406.544</v>
      </c>
      <c r="T84" s="146">
        <f>O84*'portfolio sheet'!$F$15/'portfolio sheet'!$F$11-'portfolio sheet'!$F$15</f>
        <v>92197.94622</v>
      </c>
      <c r="U84" s="146">
        <f>PRICE('portfolio sheet'!$H$7,'portfolio sheet'!$H$8,'portfolio sheet'!$H$9,L84/100,'portfolio sheet'!$H$11,'portfolio sheet'!$H$12,'portfolio sheet'!$H$13)*'portfolio sheet'!$H$6/100 - 'portfolio sheet'!$H$15</f>
        <v>-16901.94567</v>
      </c>
      <c r="V84" s="88">
        <f t="shared" si="10"/>
        <v>1158702.544</v>
      </c>
      <c r="X84" s="147">
        <f t="shared" ref="X84:Z84" si="160">S84/$V84</f>
        <v>0.9350169714</v>
      </c>
      <c r="Y84" s="147">
        <f t="shared" si="160"/>
        <v>0.07956998686</v>
      </c>
      <c r="Z84" s="147">
        <f t="shared" si="160"/>
        <v>-0.01458695828</v>
      </c>
    </row>
    <row r="85">
      <c r="A85" s="12">
        <f>'Parametric Var'!A558</f>
        <v>44101</v>
      </c>
      <c r="B85" s="88">
        <f>'Parametric Var'!B558</f>
        <v>0.1218</v>
      </c>
      <c r="C85" s="88">
        <f>'Parametric Var'!C558</f>
        <v>0.4454</v>
      </c>
      <c r="D85" s="88">
        <f>'Parametric Var'!D558</f>
        <v>0.2784</v>
      </c>
      <c r="E85" s="88">
        <f>'Parametric Var'!E558</f>
        <v>0.686</v>
      </c>
      <c r="F85" s="88">
        <f>'Parametric Var'!F558</f>
        <v>2971.61</v>
      </c>
      <c r="G85" s="88">
        <f>'Parametric Var'!G558</f>
        <v>25.81</v>
      </c>
      <c r="I85" s="7">
        <f t="shared" si="12"/>
        <v>77</v>
      </c>
      <c r="J85" s="88">
        <f t="shared" ref="J85:O85" si="161">B$637*EXP(LN(B85/B86))</f>
        <v>3.033331765</v>
      </c>
      <c r="K85" s="88">
        <f t="shared" si="161"/>
        <v>2.554816667</v>
      </c>
      <c r="L85" s="88">
        <f t="shared" si="161"/>
        <v>2.73432907</v>
      </c>
      <c r="M85" s="88">
        <f t="shared" si="161"/>
        <v>2.697525773</v>
      </c>
      <c r="N85" s="88">
        <f t="shared" si="161"/>
        <v>4162.648615</v>
      </c>
      <c r="O85" s="88">
        <f t="shared" si="161"/>
        <v>22.45217374</v>
      </c>
      <c r="S85" s="146">
        <f>(N85*'portfolio sheet'!$D$15/'portfolio sheet'!$D$7) -'portfolio sheet'!$D$15</f>
        <v>1134691.597</v>
      </c>
      <c r="T85" s="146">
        <f>O85*'portfolio sheet'!$F$15/'portfolio sheet'!$F$11-'portfolio sheet'!$F$15</f>
        <v>92135.0663</v>
      </c>
      <c r="U85" s="146">
        <f>PRICE('portfolio sheet'!$H$7,'portfolio sheet'!$H$8,'portfolio sheet'!$H$9,L85/100,'portfolio sheet'!$H$11,'portfolio sheet'!$H$12,'portfolio sheet'!$H$13)*'portfolio sheet'!$H$6/100 - 'portfolio sheet'!$H$15</f>
        <v>-23259.49009</v>
      </c>
      <c r="V85" s="88">
        <f t="shared" si="10"/>
        <v>1203567.173</v>
      </c>
      <c r="X85" s="147">
        <f t="shared" ref="X85:Z85" si="162">S85/$V85</f>
        <v>0.9427737996</v>
      </c>
      <c r="Y85" s="147">
        <f t="shared" si="162"/>
        <v>0.07655166103</v>
      </c>
      <c r="Z85" s="147">
        <f t="shared" si="162"/>
        <v>-0.01932546068</v>
      </c>
    </row>
    <row r="86">
      <c r="A86" s="12">
        <f>'Parametric Var'!A557</f>
        <v>44102</v>
      </c>
      <c r="B86" s="88">
        <f>'Parametric Var'!B557</f>
        <v>0.119</v>
      </c>
      <c r="C86" s="88">
        <f>'Parametric Var'!C557</f>
        <v>0.4716</v>
      </c>
      <c r="D86" s="88">
        <f>'Parametric Var'!D557</f>
        <v>0.2752</v>
      </c>
      <c r="E86" s="88">
        <f>'Parametric Var'!E557</f>
        <v>0.679</v>
      </c>
      <c r="F86" s="88">
        <f>'Parametric Var'!F557</f>
        <v>2948.51</v>
      </c>
      <c r="G86" s="88">
        <f>'Parametric Var'!G557</f>
        <v>24.52</v>
      </c>
      <c r="I86" s="7">
        <f t="shared" si="12"/>
        <v>78</v>
      </c>
      <c r="J86" s="88">
        <f t="shared" ref="J86:O86" si="163">B$637*EXP(LN(B86/B87))</f>
        <v>3.014259829</v>
      </c>
      <c r="K86" s="88">
        <f t="shared" si="163"/>
        <v>2.724744041</v>
      </c>
      <c r="L86" s="88">
        <f t="shared" si="163"/>
        <v>2.583668218</v>
      </c>
      <c r="M86" s="88">
        <f t="shared" si="163"/>
        <v>2.575184659</v>
      </c>
      <c r="N86" s="88">
        <f t="shared" si="163"/>
        <v>4120.591236</v>
      </c>
      <c r="O86" s="88">
        <f t="shared" si="163"/>
        <v>20.26391321</v>
      </c>
      <c r="S86" s="146">
        <f>(N86*'portfolio sheet'!$D$15/'portfolio sheet'!$D$7) -'portfolio sheet'!$D$15</f>
        <v>1113123.711</v>
      </c>
      <c r="T86" s="146">
        <f>O86*'portfolio sheet'!$F$15/'portfolio sheet'!$F$11-'portfolio sheet'!$F$15</f>
        <v>92245.48563</v>
      </c>
      <c r="U86" s="146">
        <f>PRICE('portfolio sheet'!$H$7,'portfolio sheet'!$H$8,'portfolio sheet'!$H$9,L86/100,'portfolio sheet'!$H$11,'portfolio sheet'!$H$12,'portfolio sheet'!$H$13)*'portfolio sheet'!$H$6/100 - 'portfolio sheet'!$H$15</f>
        <v>-19814.0371</v>
      </c>
      <c r="V86" s="88">
        <f t="shared" si="10"/>
        <v>1185555.159</v>
      </c>
      <c r="X86" s="147">
        <f t="shared" ref="X86:Z86" si="164">S86/$V86</f>
        <v>0.938905037</v>
      </c>
      <c r="Y86" s="147">
        <f t="shared" si="164"/>
        <v>0.07780783957</v>
      </c>
      <c r="Z86" s="147">
        <f t="shared" si="164"/>
        <v>-0.01671287662</v>
      </c>
    </row>
    <row r="87">
      <c r="A87" s="12">
        <f>'Parametric Var'!A556</f>
        <v>44103</v>
      </c>
      <c r="B87" s="88">
        <f>'Parametric Var'!B556</f>
        <v>0.117</v>
      </c>
      <c r="C87" s="88">
        <f>'Parametric Var'!C556</f>
        <v>0.4682</v>
      </c>
      <c r="D87" s="88">
        <f>'Parametric Var'!D556</f>
        <v>0.2879</v>
      </c>
      <c r="E87" s="88">
        <f>'Parametric Var'!E556</f>
        <v>0.704</v>
      </c>
      <c r="F87" s="88">
        <f>'Parametric Var'!F556</f>
        <v>2955.45</v>
      </c>
      <c r="G87" s="88">
        <f>'Parametric Var'!G556</f>
        <v>25.81</v>
      </c>
      <c r="I87" s="7">
        <f t="shared" si="12"/>
        <v>79</v>
      </c>
      <c r="J87" s="88">
        <f t="shared" ref="J87:O87" si="165">B$637*EXP(LN(B87/B88))</f>
        <v>2.913791597</v>
      </c>
      <c r="K87" s="88">
        <f t="shared" si="165"/>
        <v>2.608708177</v>
      </c>
      <c r="L87" s="88">
        <f t="shared" si="165"/>
        <v>2.687961693</v>
      </c>
      <c r="M87" s="88">
        <f t="shared" si="165"/>
        <v>2.662436261</v>
      </c>
      <c r="N87" s="88">
        <f t="shared" si="165"/>
        <v>4080.148401</v>
      </c>
      <c r="O87" s="88">
        <f t="shared" si="165"/>
        <v>19.96834603</v>
      </c>
      <c r="S87" s="146">
        <f>(N87*'portfolio sheet'!$D$15/'portfolio sheet'!$D$7) -'portfolio sheet'!$D$15</f>
        <v>1092383.795</v>
      </c>
      <c r="T87" s="146">
        <f>O87*'portfolio sheet'!$F$15/'portfolio sheet'!$F$11-'portfolio sheet'!$F$15</f>
        <v>92260.39991</v>
      </c>
      <c r="U87" s="146">
        <f>PRICE('portfolio sheet'!$H$7,'portfolio sheet'!$H$8,'portfolio sheet'!$H$9,L87/100,'portfolio sheet'!$H$11,'portfolio sheet'!$H$12,'portfolio sheet'!$H$13)*'portfolio sheet'!$H$6/100 - 'portfolio sheet'!$H$15</f>
        <v>-22202.07323</v>
      </c>
      <c r="V87" s="88">
        <f t="shared" si="10"/>
        <v>1162442.122</v>
      </c>
      <c r="X87" s="147">
        <f t="shared" ref="X87:Z87" si="166">S87/$V87</f>
        <v>0.9397317721</v>
      </c>
      <c r="Y87" s="147">
        <f t="shared" si="166"/>
        <v>0.0793677364</v>
      </c>
      <c r="Z87" s="147">
        <f t="shared" si="166"/>
        <v>-0.01909950854</v>
      </c>
    </row>
    <row r="88">
      <c r="A88" s="12">
        <f>'Parametric Var'!A555</f>
        <v>44104</v>
      </c>
      <c r="B88" s="88">
        <f>'Parametric Var'!B555</f>
        <v>0.119</v>
      </c>
      <c r="C88" s="88">
        <f>'Parametric Var'!C555</f>
        <v>0.4855</v>
      </c>
      <c r="D88" s="88">
        <f>'Parametric Var'!D555</f>
        <v>0.2895</v>
      </c>
      <c r="E88" s="88">
        <f>'Parametric Var'!E555</f>
        <v>0.706</v>
      </c>
      <c r="F88" s="88">
        <f>'Parametric Var'!F555</f>
        <v>2991.77</v>
      </c>
      <c r="G88" s="88">
        <f>'Parametric Var'!G555</f>
        <v>27.57</v>
      </c>
      <c r="I88" s="7">
        <f t="shared" si="12"/>
        <v>80</v>
      </c>
      <c r="J88" s="88">
        <f t="shared" ref="J88:O88" si="167">B$637*EXP(LN(B88/B89))</f>
        <v>3.014259829</v>
      </c>
      <c r="K88" s="88">
        <f t="shared" si="167"/>
        <v>2.698984895</v>
      </c>
      <c r="L88" s="88">
        <f t="shared" si="167"/>
        <v>2.354768432</v>
      </c>
      <c r="M88" s="88">
        <f t="shared" si="167"/>
        <v>2.422904884</v>
      </c>
      <c r="N88" s="88">
        <f t="shared" si="167"/>
        <v>4069.943551</v>
      </c>
      <c r="O88" s="88">
        <f t="shared" si="167"/>
        <v>21.33</v>
      </c>
      <c r="S88" s="146">
        <f>(N88*'portfolio sheet'!$D$15/'portfolio sheet'!$D$7) -'portfolio sheet'!$D$15</f>
        <v>1087150.539</v>
      </c>
      <c r="T88" s="146">
        <f>O88*'portfolio sheet'!$F$15/'portfolio sheet'!$F$11-'portfolio sheet'!$F$15</f>
        <v>92191.69103</v>
      </c>
      <c r="U88" s="146">
        <f>PRICE('portfolio sheet'!$H$7,'portfolio sheet'!$H$8,'portfolio sheet'!$H$9,L88/100,'portfolio sheet'!$H$11,'portfolio sheet'!$H$12,'portfolio sheet'!$H$13)*'portfolio sheet'!$H$6/100 - 'portfolio sheet'!$H$15</f>
        <v>-14525.89365</v>
      </c>
      <c r="V88" s="88">
        <f t="shared" si="10"/>
        <v>1164816.336</v>
      </c>
      <c r="X88" s="147">
        <f t="shared" ref="X88:Z88" si="168">S88/$V88</f>
        <v>0.9333235679</v>
      </c>
      <c r="Y88" s="147">
        <f t="shared" si="168"/>
        <v>0.07914697636</v>
      </c>
      <c r="Z88" s="147">
        <f t="shared" si="168"/>
        <v>-0.01247054424</v>
      </c>
    </row>
    <row r="89">
      <c r="A89" s="12">
        <f>'Parametric Var'!A554</f>
        <v>44105</v>
      </c>
      <c r="B89" s="88">
        <f>'Parametric Var'!B554</f>
        <v>0.117</v>
      </c>
      <c r="C89" s="88">
        <f>'Parametric Var'!C554</f>
        <v>0.4866</v>
      </c>
      <c r="D89" s="88">
        <f>'Parametric Var'!D554</f>
        <v>0.3323</v>
      </c>
      <c r="E89" s="88">
        <f>'Parametric Var'!E554</f>
        <v>0.778</v>
      </c>
      <c r="F89" s="88">
        <f>'Parametric Var'!F554</f>
        <v>3036.13</v>
      </c>
      <c r="G89" s="88">
        <f>'Parametric Var'!G554</f>
        <v>27.57</v>
      </c>
      <c r="I89" s="7">
        <f t="shared" si="12"/>
        <v>81</v>
      </c>
      <c r="J89" s="88">
        <f t="shared" ref="J89:O89" si="169">B$637*EXP(LN(B89/B90))</f>
        <v>2.9636</v>
      </c>
      <c r="K89" s="88">
        <f t="shared" si="169"/>
        <v>2.394581881</v>
      </c>
      <c r="L89" s="88">
        <f t="shared" si="169"/>
        <v>2.896400097</v>
      </c>
      <c r="M89" s="88">
        <f t="shared" si="169"/>
        <v>2.830054496</v>
      </c>
      <c r="N89" s="88">
        <f t="shared" si="169"/>
        <v>4139.014822</v>
      </c>
      <c r="O89" s="88">
        <f t="shared" si="169"/>
        <v>14.41696739</v>
      </c>
      <c r="S89" s="146">
        <f>(N89*'portfolio sheet'!$D$15/'portfolio sheet'!$D$7) -'portfolio sheet'!$D$15</f>
        <v>1122571.704</v>
      </c>
      <c r="T89" s="146">
        <f>O89*'portfolio sheet'!$F$15/'portfolio sheet'!$F$11-'portfolio sheet'!$F$15</f>
        <v>92540.52174</v>
      </c>
      <c r="U89" s="146">
        <f>PRICE('portfolio sheet'!$H$7,'portfolio sheet'!$H$8,'portfolio sheet'!$H$9,L89/100,'portfolio sheet'!$H$11,'portfolio sheet'!$H$12,'portfolio sheet'!$H$13)*'portfolio sheet'!$H$6/100 - 'portfolio sheet'!$H$15</f>
        <v>-26935.02963</v>
      </c>
      <c r="V89" s="88">
        <f t="shared" si="10"/>
        <v>1188177.196</v>
      </c>
      <c r="X89" s="147">
        <f t="shared" ref="X89:Z89" si="170">S89/$V89</f>
        <v>0.9447847574</v>
      </c>
      <c r="Y89" s="147">
        <f t="shared" si="170"/>
        <v>0.07788444523</v>
      </c>
      <c r="Z89" s="147">
        <f t="shared" si="170"/>
        <v>-0.02266920264</v>
      </c>
    </row>
    <row r="90">
      <c r="A90" s="12">
        <f>'Parametric Var'!A553</f>
        <v>44106</v>
      </c>
      <c r="B90" s="88">
        <f>'Parametric Var'!B553</f>
        <v>0.117</v>
      </c>
      <c r="C90" s="88">
        <f>'Parametric Var'!C553</f>
        <v>0.5497</v>
      </c>
      <c r="D90" s="88">
        <f>'Parametric Var'!D553</f>
        <v>0.3101</v>
      </c>
      <c r="E90" s="88">
        <f>'Parametric Var'!E553</f>
        <v>0.734</v>
      </c>
      <c r="F90" s="88">
        <f>'Parametric Var'!F553</f>
        <v>3029.73</v>
      </c>
      <c r="G90" s="88">
        <f>'Parametric Var'!G553</f>
        <v>40.79</v>
      </c>
      <c r="I90" s="7">
        <f t="shared" si="12"/>
        <v>82</v>
      </c>
      <c r="J90" s="88">
        <f t="shared" ref="J90:O90" si="171">B$637*EXP(LN(B90/B91))</f>
        <v>2.908902685</v>
      </c>
      <c r="K90" s="88">
        <f t="shared" si="171"/>
        <v>2.904851475</v>
      </c>
      <c r="L90" s="88">
        <f t="shared" si="171"/>
        <v>2.474665751</v>
      </c>
      <c r="M90" s="88">
        <f t="shared" si="171"/>
        <v>2.499719388</v>
      </c>
      <c r="N90" s="88">
        <f t="shared" si="171"/>
        <v>4110.508957</v>
      </c>
      <c r="O90" s="88">
        <f t="shared" si="171"/>
        <v>24.10780549</v>
      </c>
      <c r="S90" s="146">
        <f>(N90*'portfolio sheet'!$D$15/'portfolio sheet'!$D$7) -'portfolio sheet'!$D$15</f>
        <v>1107953.311</v>
      </c>
      <c r="T90" s="146">
        <f>O90*'portfolio sheet'!$F$15/'portfolio sheet'!$F$11-'portfolio sheet'!$F$15</f>
        <v>92051.52334</v>
      </c>
      <c r="U90" s="146">
        <f>PRICE('portfolio sheet'!$H$7,'portfolio sheet'!$H$8,'portfolio sheet'!$H$9,L90/100,'portfolio sheet'!$H$11,'portfolio sheet'!$H$12,'portfolio sheet'!$H$13)*'portfolio sheet'!$H$6/100 - 'portfolio sheet'!$H$15</f>
        <v>-17303.89533</v>
      </c>
      <c r="V90" s="88">
        <f t="shared" si="10"/>
        <v>1182700.939</v>
      </c>
      <c r="X90" s="147">
        <f t="shared" ref="X90:Z90" si="172">S90/$V90</f>
        <v>0.9367992148</v>
      </c>
      <c r="Y90" s="147">
        <f t="shared" si="172"/>
        <v>0.07783161431</v>
      </c>
      <c r="Z90" s="147">
        <f t="shared" si="172"/>
        <v>-0.01463082911</v>
      </c>
    </row>
    <row r="91">
      <c r="A91" s="12">
        <f>'Parametric Var'!A552</f>
        <v>44108</v>
      </c>
      <c r="B91" s="88">
        <f>'Parametric Var'!B552</f>
        <v>0.1192</v>
      </c>
      <c r="C91" s="88">
        <f>'Parametric Var'!C552</f>
        <v>0.5119</v>
      </c>
      <c r="D91" s="88">
        <f>'Parametric Var'!D552</f>
        <v>0.3387</v>
      </c>
      <c r="E91" s="88">
        <f>'Parametric Var'!E552</f>
        <v>0.784</v>
      </c>
      <c r="F91" s="88">
        <f>'Parametric Var'!F552</f>
        <v>3044.31</v>
      </c>
      <c r="G91" s="88">
        <f>'Parametric Var'!G552</f>
        <v>36.09</v>
      </c>
      <c r="I91" s="7">
        <f t="shared" si="12"/>
        <v>83</v>
      </c>
      <c r="J91" s="88">
        <f t="shared" ref="J91:O91" si="173">B$637*EXP(LN(B91/B92))</f>
        <v>2.84888</v>
      </c>
      <c r="K91" s="88">
        <f t="shared" si="173"/>
        <v>2.492333855</v>
      </c>
      <c r="L91" s="88">
        <f t="shared" si="173"/>
        <v>2.74093482</v>
      </c>
      <c r="M91" s="88">
        <f t="shared" si="173"/>
        <v>2.687137356</v>
      </c>
      <c r="N91" s="88">
        <f t="shared" si="173"/>
        <v>4114.85411</v>
      </c>
      <c r="O91" s="88">
        <f t="shared" si="173"/>
        <v>22.37789826</v>
      </c>
      <c r="S91" s="146">
        <f>(N91*'portfolio sheet'!$D$15/'portfolio sheet'!$D$7) -'portfolio sheet'!$D$15</f>
        <v>1110181.595</v>
      </c>
      <c r="T91" s="146">
        <f>O91*'portfolio sheet'!$F$15/'portfolio sheet'!$F$11-'portfolio sheet'!$F$15</f>
        <v>92138.81423</v>
      </c>
      <c r="U91" s="146">
        <f>PRICE('portfolio sheet'!$H$7,'portfolio sheet'!$H$8,'portfolio sheet'!$H$9,L91/100,'portfolio sheet'!$H$11,'portfolio sheet'!$H$12,'portfolio sheet'!$H$13)*'portfolio sheet'!$H$6/100 - 'portfolio sheet'!$H$15</f>
        <v>-23409.92227</v>
      </c>
      <c r="V91" s="88">
        <f t="shared" si="10"/>
        <v>1178910.487</v>
      </c>
      <c r="X91" s="147">
        <f t="shared" ref="X91:Z91" si="174">S91/$V91</f>
        <v>0.9417013482</v>
      </c>
      <c r="Y91" s="147">
        <f t="shared" si="174"/>
        <v>0.07815590348</v>
      </c>
      <c r="Z91" s="147">
        <f t="shared" si="174"/>
        <v>-0.0198572517</v>
      </c>
    </row>
    <row r="92">
      <c r="A92" s="12">
        <f>'Parametric Var'!A551</f>
        <v>44109</v>
      </c>
      <c r="B92" s="88">
        <f>'Parametric Var'!B551</f>
        <v>0.124</v>
      </c>
      <c r="C92" s="88">
        <f>'Parametric Var'!C551</f>
        <v>0.5556</v>
      </c>
      <c r="D92" s="88">
        <f>'Parametric Var'!D551</f>
        <v>0.334</v>
      </c>
      <c r="E92" s="88">
        <f>'Parametric Var'!E551</f>
        <v>0.779</v>
      </c>
      <c r="F92" s="88">
        <f>'Parametric Var'!F551</f>
        <v>3055.73</v>
      </c>
      <c r="G92" s="88">
        <f>'Parametric Var'!G551</f>
        <v>34.4</v>
      </c>
      <c r="I92" s="7">
        <f t="shared" si="12"/>
        <v>84</v>
      </c>
      <c r="J92" s="88">
        <f t="shared" ref="J92:O92" si="175">B$637*EXP(LN(B92/B93))</f>
        <v>2.9636</v>
      </c>
      <c r="K92" s="88">
        <f t="shared" si="175"/>
        <v>2.750143751</v>
      </c>
      <c r="L92" s="88">
        <f t="shared" si="175"/>
        <v>2.65130279</v>
      </c>
      <c r="M92" s="88">
        <f t="shared" si="175"/>
        <v>2.67</v>
      </c>
      <c r="N92" s="88">
        <f t="shared" si="175"/>
        <v>4096.653184</v>
      </c>
      <c r="O92" s="88">
        <f t="shared" si="175"/>
        <v>21.79245619</v>
      </c>
      <c r="S92" s="146">
        <f>(N92*'portfolio sheet'!$D$15/'portfolio sheet'!$D$7) -'portfolio sheet'!$D$15</f>
        <v>1100847.787</v>
      </c>
      <c r="T92" s="146">
        <f>O92*'portfolio sheet'!$F$15/'portfolio sheet'!$F$11-'portfolio sheet'!$F$15</f>
        <v>92168.35556</v>
      </c>
      <c r="U92" s="146">
        <f>PRICE('portfolio sheet'!$H$7,'portfolio sheet'!$H$8,'portfolio sheet'!$H$9,L92/100,'portfolio sheet'!$H$11,'portfolio sheet'!$H$12,'portfolio sheet'!$H$13)*'portfolio sheet'!$H$6/100 - 'portfolio sheet'!$H$15</f>
        <v>-21364.2022</v>
      </c>
      <c r="V92" s="88">
        <f t="shared" si="10"/>
        <v>1171651.94</v>
      </c>
      <c r="X92" s="147">
        <f t="shared" ref="X92:Z92" si="176">S92/$V92</f>
        <v>0.9395689531</v>
      </c>
      <c r="Y92" s="147">
        <f t="shared" si="176"/>
        <v>0.07866530359</v>
      </c>
      <c r="Z92" s="147">
        <f t="shared" si="176"/>
        <v>-0.01823425667</v>
      </c>
    </row>
    <row r="93">
      <c r="A93" s="12">
        <f>'Parametric Var'!A550</f>
        <v>44110</v>
      </c>
      <c r="B93" s="88">
        <f>'Parametric Var'!B550</f>
        <v>0.124</v>
      </c>
      <c r="C93" s="88">
        <f>'Parametric Var'!C550</f>
        <v>0.5465</v>
      </c>
      <c r="D93" s="88">
        <f>'Parametric Var'!D550</f>
        <v>0.3405</v>
      </c>
      <c r="E93" s="88">
        <f>'Parametric Var'!E550</f>
        <v>0.779</v>
      </c>
      <c r="F93" s="88">
        <f>'Parametric Var'!F550</f>
        <v>3080.82</v>
      </c>
      <c r="G93" s="88">
        <f>'Parametric Var'!G550</f>
        <v>33.67</v>
      </c>
      <c r="I93" s="7">
        <f t="shared" si="12"/>
        <v>85</v>
      </c>
      <c r="J93" s="88">
        <f t="shared" ref="J93:O93" si="177">B$637*EXP(LN(B93/B94))</f>
        <v>2.783987879</v>
      </c>
      <c r="K93" s="88">
        <f t="shared" si="177"/>
        <v>2.681547524</v>
      </c>
      <c r="L93" s="88">
        <f t="shared" si="177"/>
        <v>2.78047568</v>
      </c>
      <c r="M93" s="88">
        <f t="shared" si="177"/>
        <v>2.722421466</v>
      </c>
      <c r="N93" s="88">
        <f t="shared" si="177"/>
        <v>4074.674911</v>
      </c>
      <c r="O93" s="88">
        <f t="shared" si="177"/>
        <v>21.45745742</v>
      </c>
      <c r="S93" s="146">
        <f>(N93*'portfolio sheet'!$D$15/'portfolio sheet'!$D$7) -'portfolio sheet'!$D$15</f>
        <v>1089576.877</v>
      </c>
      <c r="T93" s="146">
        <f>O93*'portfolio sheet'!$F$15/'portfolio sheet'!$F$11-'portfolio sheet'!$F$15</f>
        <v>92185.25955</v>
      </c>
      <c r="U93" s="146">
        <f>PRICE('portfolio sheet'!$H$7,'portfolio sheet'!$H$8,'portfolio sheet'!$H$9,L93/100,'portfolio sheet'!$H$11,'portfolio sheet'!$H$12,'portfolio sheet'!$H$13)*'portfolio sheet'!$H$6/100 - 'portfolio sheet'!$H$15</f>
        <v>-24309.27305</v>
      </c>
      <c r="V93" s="88">
        <f t="shared" si="10"/>
        <v>1157452.864</v>
      </c>
      <c r="X93" s="147">
        <f t="shared" ref="X93:Z93" si="178">S93/$V93</f>
        <v>0.9413574508</v>
      </c>
      <c r="Y93" s="147">
        <f t="shared" si="178"/>
        <v>0.07964493626</v>
      </c>
      <c r="Z93" s="147">
        <f t="shared" si="178"/>
        <v>-0.02100238707</v>
      </c>
    </row>
    <row r="94">
      <c r="A94" s="12">
        <f>'Parametric Var'!A549</f>
        <v>44111</v>
      </c>
      <c r="B94" s="88">
        <f>'Parametric Var'!B549</f>
        <v>0.132</v>
      </c>
      <c r="C94" s="88">
        <f>'Parametric Var'!C549</f>
        <v>0.5513</v>
      </c>
      <c r="D94" s="88">
        <f>'Parametric Var'!D549</f>
        <v>0.331</v>
      </c>
      <c r="E94" s="88">
        <f>'Parametric Var'!E549</f>
        <v>0.764</v>
      </c>
      <c r="F94" s="88">
        <f>'Parametric Var'!F549</f>
        <v>3122.87</v>
      </c>
      <c r="G94" s="88">
        <f>'Parametric Var'!G549</f>
        <v>33.47</v>
      </c>
      <c r="I94" s="7">
        <f t="shared" si="12"/>
        <v>86</v>
      </c>
      <c r="J94" s="88">
        <f t="shared" ref="J94:O94" si="179">B$637*EXP(LN(B94/B95))</f>
        <v>2.9636</v>
      </c>
      <c r="K94" s="88">
        <f t="shared" si="179"/>
        <v>2.937985875</v>
      </c>
      <c r="L94" s="88">
        <f t="shared" si="179"/>
        <v>2.927552029</v>
      </c>
      <c r="M94" s="88">
        <f t="shared" si="179"/>
        <v>2.7981893</v>
      </c>
      <c r="N94" s="88">
        <f t="shared" si="179"/>
        <v>4144.250721</v>
      </c>
      <c r="O94" s="88">
        <f t="shared" si="179"/>
        <v>21.67319672</v>
      </c>
      <c r="S94" s="146">
        <f>(N94*'portfolio sheet'!$D$15/'portfolio sheet'!$D$7) -'portfolio sheet'!$D$15</f>
        <v>1125256.78</v>
      </c>
      <c r="T94" s="146">
        <f>O94*'portfolio sheet'!$F$15/'portfolio sheet'!$F$11-'portfolio sheet'!$F$15</f>
        <v>92174.37337</v>
      </c>
      <c r="U94" s="146">
        <f>PRICE('portfolio sheet'!$H$7,'portfolio sheet'!$H$8,'portfolio sheet'!$H$9,L94/100,'portfolio sheet'!$H$11,'portfolio sheet'!$H$12,'portfolio sheet'!$H$13)*'portfolio sheet'!$H$6/100 - 'portfolio sheet'!$H$15</f>
        <v>-27637.87164</v>
      </c>
      <c r="V94" s="88">
        <f t="shared" si="10"/>
        <v>1189793.282</v>
      </c>
      <c r="X94" s="147">
        <f t="shared" ref="X94:Z94" si="180">S94/$V94</f>
        <v>0.9457582231</v>
      </c>
      <c r="Y94" s="147">
        <f t="shared" si="180"/>
        <v>0.0774709143</v>
      </c>
      <c r="Z94" s="147">
        <f t="shared" si="180"/>
        <v>-0.02322913742</v>
      </c>
    </row>
    <row r="95">
      <c r="A95" s="12">
        <f>'Parametric Var'!A548</f>
        <v>44112</v>
      </c>
      <c r="B95" s="88">
        <f>'Parametric Var'!B548</f>
        <v>0.132</v>
      </c>
      <c r="C95" s="88">
        <f>'Parametric Var'!C548</f>
        <v>0.5076</v>
      </c>
      <c r="D95" s="88">
        <f>'Parametric Var'!D548</f>
        <v>0.3056</v>
      </c>
      <c r="E95" s="88">
        <f>'Parametric Var'!E548</f>
        <v>0.729</v>
      </c>
      <c r="F95" s="88">
        <f>'Parametric Var'!F548</f>
        <v>3112.35</v>
      </c>
      <c r="G95" s="88">
        <f>'Parametric Var'!G548</f>
        <v>32.94</v>
      </c>
      <c r="I95" s="7">
        <f t="shared" si="12"/>
        <v>87</v>
      </c>
      <c r="J95" s="88">
        <f t="shared" ref="J95:O95" si="181">B$637*EXP(LN(B95/B96))</f>
        <v>2.919367164</v>
      </c>
      <c r="K95" s="88">
        <f t="shared" si="181"/>
        <v>2.704567185</v>
      </c>
      <c r="L95" s="88">
        <f t="shared" si="181"/>
        <v>2.7029</v>
      </c>
      <c r="M95" s="88">
        <f t="shared" si="181"/>
        <v>2.677345254</v>
      </c>
      <c r="N95" s="88">
        <f t="shared" si="181"/>
        <v>4024.793305</v>
      </c>
      <c r="O95" s="88">
        <f t="shared" si="181"/>
        <v>20.00598519</v>
      </c>
      <c r="S95" s="146">
        <f>(N95*'portfolio sheet'!$D$15/'portfolio sheet'!$D$7) -'portfolio sheet'!$D$15</f>
        <v>1063996.567</v>
      </c>
      <c r="T95" s="146">
        <f>O95*'portfolio sheet'!$F$15/'portfolio sheet'!$F$11-'portfolio sheet'!$F$15</f>
        <v>92258.50065</v>
      </c>
      <c r="U95" s="146">
        <f>PRICE('portfolio sheet'!$H$7,'portfolio sheet'!$H$8,'portfolio sheet'!$H$9,L95/100,'portfolio sheet'!$H$11,'portfolio sheet'!$H$12,'portfolio sheet'!$H$13)*'portfolio sheet'!$H$6/100 - 'portfolio sheet'!$H$15</f>
        <v>-22543.03045</v>
      </c>
      <c r="V95" s="88">
        <f t="shared" si="10"/>
        <v>1133712.037</v>
      </c>
      <c r="X95" s="147">
        <f t="shared" ref="X95:Z95" si="182">S95/$V95</f>
        <v>0.9385068978</v>
      </c>
      <c r="Y95" s="147">
        <f t="shared" si="182"/>
        <v>0.08137736712</v>
      </c>
      <c r="Z95" s="147">
        <f t="shared" si="182"/>
        <v>-0.01988426489</v>
      </c>
    </row>
    <row r="96">
      <c r="A96" s="12">
        <f>'Parametric Var'!A547</f>
        <v>44113</v>
      </c>
      <c r="B96" s="88">
        <f>'Parametric Var'!B547</f>
        <v>0.134</v>
      </c>
      <c r="C96" s="88">
        <f>'Parametric Var'!C547</f>
        <v>0.5077</v>
      </c>
      <c r="D96" s="88">
        <f>'Parametric Var'!D547</f>
        <v>0.3056</v>
      </c>
      <c r="E96" s="88">
        <f>'Parametric Var'!E547</f>
        <v>0.727</v>
      </c>
      <c r="F96" s="88">
        <f>'Parametric Var'!F547</f>
        <v>3193.93</v>
      </c>
      <c r="G96" s="88">
        <f>'Parametric Var'!G547</f>
        <v>35.12</v>
      </c>
      <c r="I96" s="7">
        <f t="shared" si="12"/>
        <v>88</v>
      </c>
      <c r="J96" s="88">
        <f t="shared" ref="J96:O96" si="183">B$637*EXP(LN(B96/B97))</f>
        <v>3.078468217</v>
      </c>
      <c r="K96" s="88">
        <f t="shared" si="183"/>
        <v>2.633012404</v>
      </c>
      <c r="L96" s="88">
        <f t="shared" si="183"/>
        <v>2.607342929</v>
      </c>
      <c r="M96" s="88">
        <f t="shared" si="183"/>
        <v>2.626644114</v>
      </c>
      <c r="N96" s="88">
        <f t="shared" si="183"/>
        <v>4081.146501</v>
      </c>
      <c r="O96" s="88">
        <f t="shared" si="183"/>
        <v>23.57915014</v>
      </c>
      <c r="S96" s="146">
        <f>(N96*'portfolio sheet'!$D$15/'portfolio sheet'!$D$7) -'portfolio sheet'!$D$15</f>
        <v>1092895.642</v>
      </c>
      <c r="T96" s="146">
        <f>O96*'portfolio sheet'!$F$15/'portfolio sheet'!$F$11-'portfolio sheet'!$F$15</f>
        <v>92078.19922</v>
      </c>
      <c r="U96" s="146">
        <f>PRICE('portfolio sheet'!$H$7,'portfolio sheet'!$H$8,'portfolio sheet'!$H$9,L96/100,'portfolio sheet'!$H$11,'portfolio sheet'!$H$12,'portfolio sheet'!$H$13)*'portfolio sheet'!$H$6/100 - 'portfolio sheet'!$H$15</f>
        <v>-20357.29286</v>
      </c>
      <c r="V96" s="88">
        <f t="shared" si="10"/>
        <v>1164616.548</v>
      </c>
      <c r="X96" s="147">
        <f t="shared" ref="X96:Z96" si="184">S96/$V96</f>
        <v>0.9384167205</v>
      </c>
      <c r="Y96" s="147">
        <f t="shared" si="184"/>
        <v>0.07906310396</v>
      </c>
      <c r="Z96" s="147">
        <f t="shared" si="184"/>
        <v>-0.01747982449</v>
      </c>
    </row>
    <row r="97">
      <c r="A97" s="12">
        <f>'Parametric Var'!A546</f>
        <v>44117</v>
      </c>
      <c r="B97" s="88">
        <f>'Parametric Var'!B546</f>
        <v>0.129</v>
      </c>
      <c r="C97" s="88">
        <f>'Parametric Var'!C546</f>
        <v>0.5216</v>
      </c>
      <c r="D97" s="88">
        <f>'Parametric Var'!D546</f>
        <v>0.3168</v>
      </c>
      <c r="E97" s="88">
        <f>'Parametric Var'!E546</f>
        <v>0.739</v>
      </c>
      <c r="F97" s="88">
        <f>'Parametric Var'!F546</f>
        <v>3232.39</v>
      </c>
      <c r="G97" s="88">
        <f>'Parametric Var'!G546</f>
        <v>31.77</v>
      </c>
      <c r="I97" s="7">
        <f t="shared" si="12"/>
        <v>89</v>
      </c>
      <c r="J97" s="88">
        <f t="shared" ref="J97:O97" si="185">B$637*EXP(LN(B97/B98))</f>
        <v>3.010270866</v>
      </c>
      <c r="K97" s="88">
        <f t="shared" si="185"/>
        <v>2.657213107</v>
      </c>
      <c r="L97" s="88">
        <f t="shared" si="185"/>
        <v>2.635514681</v>
      </c>
      <c r="M97" s="88">
        <f t="shared" si="185"/>
        <v>2.63435247</v>
      </c>
      <c r="N97" s="88">
        <f t="shared" si="185"/>
        <v>4162.756095</v>
      </c>
      <c r="O97" s="88">
        <f t="shared" si="185"/>
        <v>21.6019796</v>
      </c>
      <c r="S97" s="146">
        <f>(N97*'portfolio sheet'!$D$15/'portfolio sheet'!$D$7) -'portfolio sheet'!$D$15</f>
        <v>1134746.715</v>
      </c>
      <c r="T97" s="146">
        <f>O97*'portfolio sheet'!$F$15/'portfolio sheet'!$F$11-'portfolio sheet'!$F$15</f>
        <v>92177.96698</v>
      </c>
      <c r="U97" s="146">
        <f>PRICE('portfolio sheet'!$H$7,'portfolio sheet'!$H$8,'portfolio sheet'!$H$9,L97/100,'portfolio sheet'!$H$11,'portfolio sheet'!$H$12,'portfolio sheet'!$H$13)*'portfolio sheet'!$H$6/100 - 'portfolio sheet'!$H$15</f>
        <v>-21002.84488</v>
      </c>
      <c r="V97" s="88">
        <f t="shared" si="10"/>
        <v>1205921.838</v>
      </c>
      <c r="X97" s="147">
        <f t="shared" ref="X97:Z97" si="186">S97/$V97</f>
        <v>0.9409786606</v>
      </c>
      <c r="Y97" s="147">
        <f t="shared" si="186"/>
        <v>0.07643776247</v>
      </c>
      <c r="Z97" s="147">
        <f t="shared" si="186"/>
        <v>-0.01741642304</v>
      </c>
    </row>
    <row r="98">
      <c r="A98" s="12">
        <f>'Parametric Var'!A545</f>
        <v>44118</v>
      </c>
      <c r="B98" s="88">
        <f>'Parametric Var'!B545</f>
        <v>0.127</v>
      </c>
      <c r="C98" s="88">
        <f>'Parametric Var'!C545</f>
        <v>0.531</v>
      </c>
      <c r="D98" s="88">
        <f>'Parametric Var'!D545</f>
        <v>0.3249</v>
      </c>
      <c r="E98" s="88">
        <f>'Parametric Var'!E545</f>
        <v>0.749</v>
      </c>
      <c r="F98" s="88">
        <f>'Parametric Var'!F545</f>
        <v>3207.18</v>
      </c>
      <c r="G98" s="88">
        <f>'Parametric Var'!G545</f>
        <v>31.37</v>
      </c>
      <c r="I98" s="7">
        <f t="shared" si="12"/>
        <v>90</v>
      </c>
      <c r="J98" s="88">
        <f t="shared" ref="J98:O98" si="187">B$637*EXP(LN(B98/B99))</f>
        <v>2.9636</v>
      </c>
      <c r="K98" s="88">
        <f t="shared" si="187"/>
        <v>2.664950093</v>
      </c>
      <c r="L98" s="88">
        <f t="shared" si="187"/>
        <v>2.663549318</v>
      </c>
      <c r="M98" s="88">
        <f t="shared" si="187"/>
        <v>2.627897503</v>
      </c>
      <c r="N98" s="88">
        <f t="shared" si="187"/>
        <v>4152.351772</v>
      </c>
      <c r="O98" s="88">
        <f t="shared" si="187"/>
        <v>19.7731117</v>
      </c>
      <c r="S98" s="146">
        <f>(N98*'portfolio sheet'!$D$15/'portfolio sheet'!$D$7) -'portfolio sheet'!$D$15</f>
        <v>1129411.165</v>
      </c>
      <c r="T98" s="146">
        <f>O98*'portfolio sheet'!$F$15/'portfolio sheet'!$F$11-'portfolio sheet'!$F$15</f>
        <v>92270.25141</v>
      </c>
      <c r="U98" s="146">
        <f>PRICE('portfolio sheet'!$H$7,'portfolio sheet'!$H$8,'portfolio sheet'!$H$9,L98/100,'portfolio sheet'!$H$11,'portfolio sheet'!$H$12,'portfolio sheet'!$H$13)*'portfolio sheet'!$H$6/100 - 'portfolio sheet'!$H$15</f>
        <v>-21644.28995</v>
      </c>
      <c r="V98" s="88">
        <f t="shared" si="10"/>
        <v>1200037.127</v>
      </c>
      <c r="X98" s="147">
        <f t="shared" ref="X98:Z98" si="188">S98/$V98</f>
        <v>0.941146853</v>
      </c>
      <c r="Y98" s="147">
        <f t="shared" si="188"/>
        <v>0.0768894973</v>
      </c>
      <c r="Z98" s="147">
        <f t="shared" si="188"/>
        <v>-0.01803635027</v>
      </c>
    </row>
    <row r="99">
      <c r="A99" s="12">
        <f>'Parametric Var'!A544</f>
        <v>44119</v>
      </c>
      <c r="B99" s="88">
        <f>'Parametric Var'!B544</f>
        <v>0.127</v>
      </c>
      <c r="C99" s="88">
        <f>'Parametric Var'!C544</f>
        <v>0.539</v>
      </c>
      <c r="D99" s="88">
        <f>'Parametric Var'!D544</f>
        <v>0.3297</v>
      </c>
      <c r="E99" s="88">
        <f>'Parametric Var'!E544</f>
        <v>0.761</v>
      </c>
      <c r="F99" s="88">
        <f>'Parametric Var'!F544</f>
        <v>3190.14</v>
      </c>
      <c r="G99" s="88">
        <f>'Parametric Var'!G544</f>
        <v>33.84</v>
      </c>
      <c r="I99" s="7">
        <f t="shared" si="12"/>
        <v>91</v>
      </c>
      <c r="J99" s="88">
        <f t="shared" ref="J99:O99" si="189">B$637*EXP(LN(B99/B100))</f>
        <v>2.9636</v>
      </c>
      <c r="K99" s="88">
        <f t="shared" si="189"/>
        <v>2.653410191</v>
      </c>
      <c r="L99" s="88">
        <f t="shared" si="189"/>
        <v>2.651431508</v>
      </c>
      <c r="M99" s="88">
        <f t="shared" si="189"/>
        <v>2.631955959</v>
      </c>
      <c r="N99" s="88">
        <f t="shared" si="189"/>
        <v>4388.995483</v>
      </c>
      <c r="O99" s="88">
        <f t="shared" si="189"/>
        <v>22.4024581</v>
      </c>
      <c r="S99" s="146">
        <f>(N99*'portfolio sheet'!$D$15/'portfolio sheet'!$D$7) -'portfolio sheet'!$D$15</f>
        <v>1250766.915</v>
      </c>
      <c r="T99" s="146">
        <f>O99*'portfolio sheet'!$F$15/'portfolio sheet'!$F$11-'portfolio sheet'!$F$15</f>
        <v>92137.57494</v>
      </c>
      <c r="U99" s="146">
        <f>PRICE('portfolio sheet'!$H$7,'portfolio sheet'!$H$8,'portfolio sheet'!$H$9,L99/100,'portfolio sheet'!$H$11,'portfolio sheet'!$H$12,'portfolio sheet'!$H$13)*'portfolio sheet'!$H$6/100 - 'portfolio sheet'!$H$15</f>
        <v>-21367.14705</v>
      </c>
      <c r="V99" s="88">
        <f t="shared" si="10"/>
        <v>1321537.342</v>
      </c>
      <c r="X99" s="147">
        <f t="shared" ref="X99:Z99" si="190">S99/$V99</f>
        <v>0.9464484085</v>
      </c>
      <c r="Y99" s="147">
        <f t="shared" si="190"/>
        <v>0.06971999351</v>
      </c>
      <c r="Z99" s="147">
        <f t="shared" si="190"/>
        <v>-0.01616840203</v>
      </c>
    </row>
    <row r="100">
      <c r="A100" s="12">
        <f>'Parametric Var'!A543</f>
        <v>44120</v>
      </c>
      <c r="B100" s="88">
        <f>'Parametric Var'!B543</f>
        <v>0.127</v>
      </c>
      <c r="C100" s="88">
        <f>'Parametric Var'!C543</f>
        <v>0.5495</v>
      </c>
      <c r="D100" s="88">
        <f>'Parametric Var'!D543</f>
        <v>0.3361</v>
      </c>
      <c r="E100" s="88">
        <f>'Parametric Var'!E543</f>
        <v>0.772</v>
      </c>
      <c r="F100" s="88">
        <f>'Parametric Var'!F543</f>
        <v>3002.1</v>
      </c>
      <c r="G100" s="88">
        <f>'Parametric Var'!G543</f>
        <v>32.22</v>
      </c>
      <c r="I100" s="7">
        <f t="shared" si="12"/>
        <v>92</v>
      </c>
      <c r="J100" s="88">
        <f t="shared" ref="J100:O100" si="191">B$637*EXP(LN(B100/B101))</f>
        <v>2.908633694</v>
      </c>
      <c r="K100" s="88">
        <f t="shared" si="191"/>
        <v>2.671073585</v>
      </c>
      <c r="L100" s="88">
        <f t="shared" si="191"/>
        <v>2.7029</v>
      </c>
      <c r="M100" s="88">
        <f t="shared" si="191"/>
        <v>2.622442748</v>
      </c>
      <c r="N100" s="88">
        <f t="shared" si="191"/>
        <v>4077.040357</v>
      </c>
      <c r="O100" s="88">
        <f t="shared" si="191"/>
        <v>19.78844227</v>
      </c>
      <c r="S100" s="146">
        <f>(N100*'portfolio sheet'!$D$15/'portfolio sheet'!$D$7) -'portfolio sheet'!$D$15</f>
        <v>1090789.927</v>
      </c>
      <c r="T100" s="146">
        <f>O100*'portfolio sheet'!$F$15/'portfolio sheet'!$F$11-'portfolio sheet'!$F$15</f>
        <v>92269.47783</v>
      </c>
      <c r="U100" s="146">
        <f>PRICE('portfolio sheet'!$H$7,'portfolio sheet'!$H$8,'portfolio sheet'!$H$9,L100/100,'portfolio sheet'!$H$11,'portfolio sheet'!$H$12,'portfolio sheet'!$H$13)*'portfolio sheet'!$H$6/100 - 'portfolio sheet'!$H$15</f>
        <v>-22543.03045</v>
      </c>
      <c r="V100" s="88">
        <f t="shared" si="10"/>
        <v>1160516.374</v>
      </c>
      <c r="X100" s="147">
        <f t="shared" ref="X100:Z100" si="192">S100/$V100</f>
        <v>0.9399177393</v>
      </c>
      <c r="Y100" s="147">
        <f t="shared" si="192"/>
        <v>0.07950726063</v>
      </c>
      <c r="Z100" s="147">
        <f t="shared" si="192"/>
        <v>-0.0194249999</v>
      </c>
    </row>
    <row r="101">
      <c r="A101" s="12">
        <f>'Parametric Var'!A542</f>
        <v>44122</v>
      </c>
      <c r="B101" s="88">
        <f>'Parametric Var'!B542</f>
        <v>0.1294</v>
      </c>
      <c r="C101" s="88">
        <f>'Parametric Var'!C542</f>
        <v>0.5565</v>
      </c>
      <c r="D101" s="88">
        <f>'Parametric Var'!D542</f>
        <v>0.3361</v>
      </c>
      <c r="E101" s="88">
        <f>'Parametric Var'!E542</f>
        <v>0.786</v>
      </c>
      <c r="F101" s="88">
        <f>'Parametric Var'!F542</f>
        <v>3041.31</v>
      </c>
      <c r="G101" s="88">
        <f>'Parametric Var'!G542</f>
        <v>34.73</v>
      </c>
      <c r="I101" s="7">
        <f t="shared" si="12"/>
        <v>93</v>
      </c>
      <c r="J101" s="88">
        <f t="shared" ref="J101:O101" si="193">B$637*EXP(LN(B101/B102))</f>
        <v>2.905226061</v>
      </c>
      <c r="K101" s="88">
        <f t="shared" si="193"/>
        <v>2.565856741</v>
      </c>
      <c r="L101" s="88">
        <f t="shared" si="193"/>
        <v>2.556118993</v>
      </c>
      <c r="M101" s="88">
        <f t="shared" si="193"/>
        <v>2.556175396</v>
      </c>
      <c r="N101" s="88">
        <f t="shared" si="193"/>
        <v>4096.241193</v>
      </c>
      <c r="O101" s="88">
        <f t="shared" si="193"/>
        <v>23.30997168</v>
      </c>
      <c r="S101" s="146">
        <f>(N101*'portfolio sheet'!$D$15/'portfolio sheet'!$D$7) -'portfolio sheet'!$D$15</f>
        <v>1100636.509</v>
      </c>
      <c r="T101" s="146">
        <f>O101*'portfolio sheet'!$F$15/'portfolio sheet'!$F$11-'portfolio sheet'!$F$15</f>
        <v>92091.78193</v>
      </c>
      <c r="U101" s="146">
        <f>PRICE('portfolio sheet'!$H$7,'portfolio sheet'!$H$8,'portfolio sheet'!$H$9,L101/100,'portfolio sheet'!$H$11,'portfolio sheet'!$H$12,'portfolio sheet'!$H$13)*'portfolio sheet'!$H$6/100 - 'portfolio sheet'!$H$15</f>
        <v>-19181.00727</v>
      </c>
      <c r="V101" s="88">
        <f t="shared" si="10"/>
        <v>1173547.284</v>
      </c>
      <c r="X101" s="147">
        <f t="shared" ref="X101:Z101" si="194">S101/$V101</f>
        <v>0.937871464</v>
      </c>
      <c r="Y101" s="147">
        <f t="shared" si="194"/>
        <v>0.07847300504</v>
      </c>
      <c r="Z101" s="147">
        <f t="shared" si="194"/>
        <v>-0.01634446906</v>
      </c>
    </row>
    <row r="102">
      <c r="A102" s="12">
        <f>'Parametric Var'!A541</f>
        <v>44123</v>
      </c>
      <c r="B102" s="88">
        <f>'Parametric Var'!B541</f>
        <v>0.132</v>
      </c>
      <c r="C102" s="88">
        <f>'Parametric Var'!C541</f>
        <v>0.5867</v>
      </c>
      <c r="D102" s="88">
        <f>'Parametric Var'!D541</f>
        <v>0.3554</v>
      </c>
      <c r="E102" s="88">
        <f>'Parametric Var'!E541</f>
        <v>0.821</v>
      </c>
      <c r="F102" s="88">
        <f>'Parametric Var'!F541</f>
        <v>3066.59</v>
      </c>
      <c r="G102" s="88">
        <f>'Parametric Var'!G541</f>
        <v>31.78</v>
      </c>
      <c r="I102" s="7">
        <f t="shared" si="12"/>
        <v>94</v>
      </c>
      <c r="J102" s="88">
        <f t="shared" ref="J102:O102" si="195">B$637*EXP(LN(B102/B103))</f>
        <v>3.080277165</v>
      </c>
      <c r="K102" s="88">
        <f t="shared" si="195"/>
        <v>2.572256353</v>
      </c>
      <c r="L102" s="88">
        <f t="shared" si="195"/>
        <v>2.531253386</v>
      </c>
      <c r="M102" s="88">
        <f t="shared" si="195"/>
        <v>2.545958188</v>
      </c>
      <c r="N102" s="88">
        <f t="shared" si="195"/>
        <v>4053.427169</v>
      </c>
      <c r="O102" s="88">
        <f t="shared" si="195"/>
        <v>22.27628656</v>
      </c>
      <c r="S102" s="146">
        <f>(N102*'portfolio sheet'!$D$15/'portfolio sheet'!$D$7) -'portfolio sheet'!$D$15</f>
        <v>1078680.599</v>
      </c>
      <c r="T102" s="146">
        <f>O102*'portfolio sheet'!$F$15/'portfolio sheet'!$F$11-'portfolio sheet'!$F$15</f>
        <v>92143.94154</v>
      </c>
      <c r="U102" s="146">
        <f>PRICE('portfolio sheet'!$H$7,'portfolio sheet'!$H$8,'portfolio sheet'!$H$9,L102/100,'portfolio sheet'!$H$11,'portfolio sheet'!$H$12,'portfolio sheet'!$H$13)*'portfolio sheet'!$H$6/100 - 'portfolio sheet'!$H$15</f>
        <v>-18608.84016</v>
      </c>
      <c r="V102" s="88">
        <f t="shared" si="10"/>
        <v>1152215.701</v>
      </c>
      <c r="X102" s="147">
        <f t="shared" ref="X102:Z102" si="196">S102/$V102</f>
        <v>0.9361793965</v>
      </c>
      <c r="Y102" s="147">
        <f t="shared" si="196"/>
        <v>0.07997108656</v>
      </c>
      <c r="Z102" s="147">
        <f t="shared" si="196"/>
        <v>-0.01615048306</v>
      </c>
    </row>
    <row r="103">
      <c r="A103" s="12">
        <f>'Parametric Var'!A540</f>
        <v>44124</v>
      </c>
      <c r="B103" s="88">
        <f>'Parametric Var'!B540</f>
        <v>0.127</v>
      </c>
      <c r="C103" s="88">
        <f>'Parametric Var'!C540</f>
        <v>0.617</v>
      </c>
      <c r="D103" s="88">
        <f>'Parametric Var'!D540</f>
        <v>0.3795</v>
      </c>
      <c r="E103" s="88">
        <f>'Parametric Var'!E540</f>
        <v>0.861</v>
      </c>
      <c r="F103" s="88">
        <f>'Parametric Var'!F540</f>
        <v>3124.74</v>
      </c>
      <c r="G103" s="88">
        <f>'Parametric Var'!G540</f>
        <v>30.43</v>
      </c>
      <c r="I103" s="7">
        <f t="shared" si="12"/>
        <v>95</v>
      </c>
      <c r="J103" s="88">
        <f t="shared" ref="J103:O103" si="197">B$637*EXP(LN(B103/B104))</f>
        <v>2.917652713</v>
      </c>
      <c r="K103" s="88">
        <f t="shared" si="197"/>
        <v>2.756021631</v>
      </c>
      <c r="L103" s="88">
        <f t="shared" si="197"/>
        <v>2.747791455</v>
      </c>
      <c r="M103" s="88">
        <f t="shared" si="197"/>
        <v>2.733495838</v>
      </c>
      <c r="N103" s="88">
        <f t="shared" si="197"/>
        <v>4145.214012</v>
      </c>
      <c r="O103" s="88">
        <f t="shared" si="197"/>
        <v>22.67896226</v>
      </c>
      <c r="S103" s="146">
        <f>(N103*'portfolio sheet'!$D$15/'portfolio sheet'!$D$7) -'portfolio sheet'!$D$15</f>
        <v>1125750.775</v>
      </c>
      <c r="T103" s="146">
        <f>O103*'portfolio sheet'!$F$15/'portfolio sheet'!$F$11-'portfolio sheet'!$F$15</f>
        <v>92123.62258</v>
      </c>
      <c r="U103" s="146">
        <f>PRICE('portfolio sheet'!$H$7,'portfolio sheet'!$H$8,'portfolio sheet'!$H$9,L103/100,'portfolio sheet'!$H$11,'portfolio sheet'!$H$12,'portfolio sheet'!$H$13)*'portfolio sheet'!$H$6/100 - 'portfolio sheet'!$H$15</f>
        <v>-23566.01163</v>
      </c>
      <c r="V103" s="88">
        <f t="shared" si="10"/>
        <v>1194308.386</v>
      </c>
      <c r="X103" s="147">
        <f t="shared" ref="X103:Z103" si="198">S103/$V103</f>
        <v>0.9425963916</v>
      </c>
      <c r="Y103" s="147">
        <f t="shared" si="198"/>
        <v>0.07713554022</v>
      </c>
      <c r="Z103" s="147">
        <f t="shared" si="198"/>
        <v>-0.0197319318</v>
      </c>
    </row>
    <row r="104">
      <c r="A104" s="12">
        <f>'Parametric Var'!A539</f>
        <v>44125</v>
      </c>
      <c r="B104" s="88">
        <f>'Parametric Var'!B539</f>
        <v>0.129</v>
      </c>
      <c r="C104" s="88">
        <f>'Parametric Var'!C539</f>
        <v>0.6056</v>
      </c>
      <c r="D104" s="88">
        <f>'Parametric Var'!D539</f>
        <v>0.3733</v>
      </c>
      <c r="E104" s="88">
        <f>'Parametric Var'!E539</f>
        <v>0.841</v>
      </c>
      <c r="F104" s="88">
        <f>'Parametric Var'!F539</f>
        <v>3113.49</v>
      </c>
      <c r="G104" s="88">
        <f>'Parametric Var'!G539</f>
        <v>28.62</v>
      </c>
      <c r="I104" s="7">
        <f t="shared" si="12"/>
        <v>96</v>
      </c>
      <c r="J104" s="88">
        <f t="shared" ref="J104:O104" si="199">B$637*EXP(LN(B104/B105))</f>
        <v>3.010270866</v>
      </c>
      <c r="K104" s="88">
        <f t="shared" si="199"/>
        <v>2.858005164</v>
      </c>
      <c r="L104" s="88">
        <f t="shared" si="199"/>
        <v>2.875441921</v>
      </c>
      <c r="M104" s="88">
        <f t="shared" si="199"/>
        <v>2.796351183</v>
      </c>
      <c r="N104" s="88">
        <f t="shared" si="199"/>
        <v>4127.837286</v>
      </c>
      <c r="O104" s="88">
        <f t="shared" si="199"/>
        <v>22.05435694</v>
      </c>
      <c r="S104" s="146">
        <f>(N104*'portfolio sheet'!$D$15/'portfolio sheet'!$D$7) -'portfolio sheet'!$D$15</f>
        <v>1116839.634</v>
      </c>
      <c r="T104" s="146">
        <f>O104*'portfolio sheet'!$F$15/'portfolio sheet'!$F$11-'portfolio sheet'!$F$15</f>
        <v>92155.14008</v>
      </c>
      <c r="U104" s="146">
        <f>PRICE('portfolio sheet'!$H$7,'portfolio sheet'!$H$8,'portfolio sheet'!$H$9,L104/100,'portfolio sheet'!$H$11,'portfolio sheet'!$H$12,'portfolio sheet'!$H$13)*'portfolio sheet'!$H$6/100 - 'portfolio sheet'!$H$15</f>
        <v>-26461.51807</v>
      </c>
      <c r="V104" s="88">
        <f t="shared" si="10"/>
        <v>1182533.256</v>
      </c>
      <c r="X104" s="147">
        <f t="shared" ref="X104:Z104" si="200">S104/$V104</f>
        <v>0.9444467023</v>
      </c>
      <c r="Y104" s="147">
        <f t="shared" si="200"/>
        <v>0.07793027351</v>
      </c>
      <c r="Z104" s="147">
        <f t="shared" si="200"/>
        <v>-0.02237697581</v>
      </c>
    </row>
    <row r="105">
      <c r="A105" s="12">
        <f>'Parametric Var'!A538</f>
        <v>44126</v>
      </c>
      <c r="B105" s="88">
        <f>'Parametric Var'!B538</f>
        <v>0.127</v>
      </c>
      <c r="C105" s="88">
        <f>'Parametric Var'!C538</f>
        <v>0.5732</v>
      </c>
      <c r="D105" s="88">
        <f>'Parametric Var'!D538</f>
        <v>0.3509</v>
      </c>
      <c r="E105" s="88">
        <f>'Parametric Var'!E538</f>
        <v>0.803</v>
      </c>
      <c r="F105" s="88">
        <f>'Parametric Var'!F538</f>
        <v>3115.34</v>
      </c>
      <c r="G105" s="88">
        <f>'Parametric Var'!G538</f>
        <v>27.68</v>
      </c>
      <c r="I105" s="7">
        <f t="shared" si="12"/>
        <v>97</v>
      </c>
      <c r="J105" s="88">
        <f t="shared" ref="J105:O105" si="201">B$637*EXP(LN(B105/B106))</f>
        <v>2.9636</v>
      </c>
      <c r="K105" s="88">
        <f t="shared" si="201"/>
        <v>2.831044952</v>
      </c>
      <c r="L105" s="88">
        <f t="shared" si="201"/>
        <v>2.859353663</v>
      </c>
      <c r="M105" s="88">
        <f t="shared" si="201"/>
        <v>2.780817121</v>
      </c>
      <c r="N105" s="88">
        <f t="shared" si="201"/>
        <v>4153.756496</v>
      </c>
      <c r="O105" s="88">
        <f t="shared" si="201"/>
        <v>21.33</v>
      </c>
      <c r="S105" s="146">
        <f>(N105*'portfolio sheet'!$D$15/'portfolio sheet'!$D$7) -'portfolio sheet'!$D$15</f>
        <v>1130131.537</v>
      </c>
      <c r="T105" s="146">
        <f>O105*'portfolio sheet'!$F$15/'portfolio sheet'!$F$11-'portfolio sheet'!$F$15</f>
        <v>92191.69103</v>
      </c>
      <c r="U105" s="146">
        <f>PRICE('portfolio sheet'!$H$7,'portfolio sheet'!$H$8,'portfolio sheet'!$H$9,L105/100,'portfolio sheet'!$H$11,'portfolio sheet'!$H$12,'portfolio sheet'!$H$13)*'portfolio sheet'!$H$6/100 - 'portfolio sheet'!$H$15</f>
        <v>-26097.67354</v>
      </c>
      <c r="V105" s="88">
        <f t="shared" si="10"/>
        <v>1196225.554</v>
      </c>
      <c r="X105" s="147">
        <f t="shared" ref="X105:Z105" si="202">S105/$V105</f>
        <v>0.9447478636</v>
      </c>
      <c r="Y105" s="147">
        <f t="shared" si="202"/>
        <v>0.07706881927</v>
      </c>
      <c r="Z105" s="147">
        <f t="shared" si="202"/>
        <v>-0.02181668286</v>
      </c>
    </row>
    <row r="106">
      <c r="A106" s="12">
        <f>'Parametric Var'!A537</f>
        <v>44127</v>
      </c>
      <c r="B106" s="88">
        <f>'Parametric Var'!B537</f>
        <v>0.127</v>
      </c>
      <c r="C106" s="88">
        <f>'Parametric Var'!C537</f>
        <v>0.5477</v>
      </c>
      <c r="D106" s="88">
        <f>'Parametric Var'!D537</f>
        <v>0.3317</v>
      </c>
      <c r="E106" s="88">
        <f>'Parametric Var'!E537</f>
        <v>0.771</v>
      </c>
      <c r="F106" s="88">
        <f>'Parametric Var'!F537</f>
        <v>3097.74</v>
      </c>
      <c r="G106" s="88">
        <f>'Parametric Var'!G537</f>
        <v>27.68</v>
      </c>
      <c r="I106" s="7">
        <f t="shared" si="12"/>
        <v>98</v>
      </c>
      <c r="J106" s="88">
        <f t="shared" ref="J106:O106" si="203">B$637*EXP(LN(B106/B107))</f>
        <v>3.0353</v>
      </c>
      <c r="K106" s="88">
        <f t="shared" si="203"/>
        <v>2.682084124</v>
      </c>
      <c r="L106" s="88">
        <f t="shared" si="203"/>
        <v>2.7029</v>
      </c>
      <c r="M106" s="88">
        <f t="shared" si="203"/>
        <v>2.659651163</v>
      </c>
      <c r="N106" s="88">
        <f t="shared" si="203"/>
        <v>4103.636643</v>
      </c>
      <c r="O106" s="88">
        <f t="shared" si="203"/>
        <v>21.13151038</v>
      </c>
      <c r="S106" s="146">
        <f>(N106*'portfolio sheet'!$D$15/'portfolio sheet'!$D$7) -'portfolio sheet'!$D$15</f>
        <v>1104429.048</v>
      </c>
      <c r="T106" s="146">
        <f>O106*'portfolio sheet'!$F$15/'portfolio sheet'!$F$11-'portfolio sheet'!$F$15</f>
        <v>92201.70679</v>
      </c>
      <c r="U106" s="146">
        <f>PRICE('portfolio sheet'!$H$7,'portfolio sheet'!$H$8,'portfolio sheet'!$H$9,L106/100,'portfolio sheet'!$H$11,'portfolio sheet'!$H$12,'portfolio sheet'!$H$13)*'portfolio sheet'!$H$6/100 - 'portfolio sheet'!$H$15</f>
        <v>-22543.03045</v>
      </c>
      <c r="V106" s="88">
        <f t="shared" si="10"/>
        <v>1174087.724</v>
      </c>
      <c r="X106" s="147">
        <f t="shared" ref="X106:Z106" si="204">S106/$V106</f>
        <v>0.940669956</v>
      </c>
      <c r="Y106" s="147">
        <f t="shared" si="204"/>
        <v>0.07853050917</v>
      </c>
      <c r="Z106" s="147">
        <f t="shared" si="204"/>
        <v>-0.01920046517</v>
      </c>
    </row>
    <row r="107">
      <c r="A107" s="12">
        <f>'Parametric Var'!A536</f>
        <v>44130</v>
      </c>
      <c r="B107" s="88">
        <f>'Parametric Var'!B536</f>
        <v>0.124</v>
      </c>
      <c r="C107" s="88">
        <f>'Parametric Var'!C536</f>
        <v>0.5524</v>
      </c>
      <c r="D107" s="88">
        <f>'Parametric Var'!D536</f>
        <v>0.3317</v>
      </c>
      <c r="E107" s="88">
        <f>'Parametric Var'!E536</f>
        <v>0.774</v>
      </c>
      <c r="F107" s="88">
        <f>'Parametric Var'!F536</f>
        <v>3117.86</v>
      </c>
      <c r="G107" s="88">
        <f>'Parametric Var'!G536</f>
        <v>27.94</v>
      </c>
      <c r="I107" s="7">
        <f t="shared" si="12"/>
        <v>99</v>
      </c>
      <c r="J107" s="88">
        <f t="shared" ref="J107:O107" si="205">B$637*EXP(LN(B107/B108))</f>
        <v>3.012183607</v>
      </c>
      <c r="K107" s="88">
        <f t="shared" si="205"/>
        <v>2.485110993</v>
      </c>
      <c r="L107" s="88">
        <f t="shared" si="205"/>
        <v>2.391442865</v>
      </c>
      <c r="M107" s="88">
        <f t="shared" si="205"/>
        <v>2.486859206</v>
      </c>
      <c r="N107" s="88">
        <f t="shared" si="205"/>
        <v>4112.575322</v>
      </c>
      <c r="O107" s="88">
        <f t="shared" si="205"/>
        <v>20.25009174</v>
      </c>
      <c r="S107" s="146">
        <f>(N107*'portfolio sheet'!$D$15/'portfolio sheet'!$D$7) -'portfolio sheet'!$D$15</f>
        <v>1109012.986</v>
      </c>
      <c r="T107" s="146">
        <f>O107*'portfolio sheet'!$F$15/'portfolio sheet'!$F$11-'portfolio sheet'!$F$15</f>
        <v>92246.18306</v>
      </c>
      <c r="U107" s="146">
        <f>PRICE('portfolio sheet'!$H$7,'portfolio sheet'!$H$8,'portfolio sheet'!$H$9,L107/100,'portfolio sheet'!$H$11,'portfolio sheet'!$H$12,'portfolio sheet'!$H$13)*'portfolio sheet'!$H$6/100 - 'portfolio sheet'!$H$15</f>
        <v>-15377.52876</v>
      </c>
      <c r="V107" s="88">
        <f t="shared" si="10"/>
        <v>1185881.64</v>
      </c>
      <c r="X107" s="147">
        <f t="shared" ref="X107:Z107" si="206">S107/$V107</f>
        <v>0.9351801633</v>
      </c>
      <c r="Y107" s="147">
        <f t="shared" si="206"/>
        <v>0.0777870067</v>
      </c>
      <c r="Z107" s="147">
        <f t="shared" si="206"/>
        <v>-0.01296716995</v>
      </c>
    </row>
    <row r="108">
      <c r="A108" s="12">
        <f>'Parametric Var'!A535</f>
        <v>44131</v>
      </c>
      <c r="B108" s="88">
        <f>'Parametric Var'!B535</f>
        <v>0.122</v>
      </c>
      <c r="C108" s="88">
        <f>'Parametric Var'!C535</f>
        <v>0.6013</v>
      </c>
      <c r="D108" s="88">
        <f>'Parametric Var'!D535</f>
        <v>0.3749</v>
      </c>
      <c r="E108" s="88">
        <f>'Parametric Var'!E535</f>
        <v>0.831</v>
      </c>
      <c r="F108" s="88">
        <f>'Parametric Var'!F535</f>
        <v>3131.29</v>
      </c>
      <c r="G108" s="88">
        <f>'Parametric Var'!G535</f>
        <v>29.43</v>
      </c>
      <c r="I108" s="7">
        <f t="shared" si="12"/>
        <v>100</v>
      </c>
      <c r="J108" s="88">
        <f t="shared" ref="J108:O108" si="207">B$637*EXP(LN(B108/B109))</f>
        <v>2.9636</v>
      </c>
      <c r="K108" s="88">
        <f t="shared" si="207"/>
        <v>2.524955961</v>
      </c>
      <c r="L108" s="88">
        <f t="shared" si="207"/>
        <v>2.636100963</v>
      </c>
      <c r="M108" s="88">
        <f t="shared" si="207"/>
        <v>2.538638444</v>
      </c>
      <c r="N108" s="88">
        <f t="shared" si="207"/>
        <v>4239.91364</v>
      </c>
      <c r="O108" s="88">
        <f t="shared" si="207"/>
        <v>22.35548077</v>
      </c>
      <c r="S108" s="146">
        <f>(N108*'portfolio sheet'!$D$15/'portfolio sheet'!$D$7) -'portfolio sheet'!$D$15</f>
        <v>1174314.687</v>
      </c>
      <c r="T108" s="146">
        <f>O108*'portfolio sheet'!$F$15/'portfolio sheet'!$F$11-'portfolio sheet'!$F$15</f>
        <v>92139.94541</v>
      </c>
      <c r="U108" s="146">
        <f>PRICE('portfolio sheet'!$H$7,'portfolio sheet'!$H$8,'portfolio sheet'!$H$9,L108/100,'portfolio sheet'!$H$11,'portfolio sheet'!$H$12,'portfolio sheet'!$H$13)*'portfolio sheet'!$H$6/100 - 'portfolio sheet'!$H$15</f>
        <v>-21016.2691</v>
      </c>
      <c r="V108" s="88">
        <f t="shared" si="10"/>
        <v>1245438.364</v>
      </c>
      <c r="X108" s="147">
        <f t="shared" ref="X108:Z108" si="208">S108/$V108</f>
        <v>0.9428926566</v>
      </c>
      <c r="Y108" s="147">
        <f t="shared" si="208"/>
        <v>0.0739819393</v>
      </c>
      <c r="Z108" s="147">
        <f t="shared" si="208"/>
        <v>-0.0168745959</v>
      </c>
    </row>
    <row r="109">
      <c r="A109" s="12">
        <f>'Parametric Var'!A534</f>
        <v>44132</v>
      </c>
      <c r="B109" s="88">
        <f>'Parametric Var'!B534</f>
        <v>0.122</v>
      </c>
      <c r="C109" s="88">
        <f>'Parametric Var'!C534</f>
        <v>0.6442</v>
      </c>
      <c r="D109" s="88">
        <f>'Parametric Var'!D534</f>
        <v>0.3844</v>
      </c>
      <c r="E109" s="88">
        <f>'Parametric Var'!E534</f>
        <v>0.874</v>
      </c>
      <c r="F109" s="88">
        <f>'Parametric Var'!F534</f>
        <v>3050.33</v>
      </c>
      <c r="G109" s="88">
        <f>'Parametric Var'!G534</f>
        <v>28.08</v>
      </c>
      <c r="I109" s="7">
        <f t="shared" si="12"/>
        <v>101</v>
      </c>
      <c r="J109" s="88">
        <f t="shared" ref="J109:O109" si="209">B$637*EXP(LN(B109/B110))</f>
        <v>2.846922835</v>
      </c>
      <c r="K109" s="88">
        <f t="shared" si="209"/>
        <v>2.764316973</v>
      </c>
      <c r="L109" s="88">
        <f t="shared" si="209"/>
        <v>2.771391731</v>
      </c>
      <c r="M109" s="88">
        <f t="shared" si="209"/>
        <v>2.716623981</v>
      </c>
      <c r="N109" s="88">
        <f t="shared" si="209"/>
        <v>4085.514922</v>
      </c>
      <c r="O109" s="88">
        <f t="shared" si="209"/>
        <v>20.46980178</v>
      </c>
      <c r="S109" s="146">
        <f>(N109*'portfolio sheet'!$D$15/'portfolio sheet'!$D$7) -'portfolio sheet'!$D$15</f>
        <v>1095135.857</v>
      </c>
      <c r="T109" s="146">
        <f>O109*'portfolio sheet'!$F$15/'portfolio sheet'!$F$11-'portfolio sheet'!$F$15</f>
        <v>92235.09652</v>
      </c>
      <c r="U109" s="146">
        <f>PRICE('portfolio sheet'!$H$7,'portfolio sheet'!$H$8,'portfolio sheet'!$H$9,L109/100,'portfolio sheet'!$H$11,'portfolio sheet'!$H$12,'portfolio sheet'!$H$13)*'portfolio sheet'!$H$6/100 - 'portfolio sheet'!$H$15</f>
        <v>-24102.82819</v>
      </c>
      <c r="V109" s="88">
        <f t="shared" si="10"/>
        <v>1163268.126</v>
      </c>
      <c r="X109" s="147">
        <f t="shared" ref="X109:Z109" si="210">S109/$V109</f>
        <v>0.9414302973</v>
      </c>
      <c r="Y109" s="147">
        <f t="shared" si="210"/>
        <v>0.07928962763</v>
      </c>
      <c r="Z109" s="147">
        <f t="shared" si="210"/>
        <v>-0.02071992488</v>
      </c>
    </row>
    <row r="110">
      <c r="A110" s="12">
        <f>'Parametric Var'!A533</f>
        <v>44133</v>
      </c>
      <c r="B110" s="88">
        <f>'Parametric Var'!B533</f>
        <v>0.127</v>
      </c>
      <c r="C110" s="88">
        <f>'Parametric Var'!C533</f>
        <v>0.6304</v>
      </c>
      <c r="D110" s="88">
        <f>'Parametric Var'!D533</f>
        <v>0.3749</v>
      </c>
      <c r="E110" s="88">
        <f>'Parametric Var'!E533</f>
        <v>0.859</v>
      </c>
      <c r="F110" s="88">
        <f>'Parametric Var'!F533</f>
        <v>3083.76</v>
      </c>
      <c r="G110" s="88">
        <f>'Parametric Var'!G533</f>
        <v>29.26</v>
      </c>
      <c r="I110" s="7">
        <f t="shared" si="12"/>
        <v>102</v>
      </c>
      <c r="J110" s="88">
        <f t="shared" ref="J110:O110" si="211">B$637*EXP(LN(B110/B111))</f>
        <v>2.9636</v>
      </c>
      <c r="K110" s="88">
        <f t="shared" si="211"/>
        <v>2.7051</v>
      </c>
      <c r="L110" s="88">
        <f t="shared" si="211"/>
        <v>2.66873113</v>
      </c>
      <c r="M110" s="88">
        <f t="shared" si="211"/>
        <v>2.69193662</v>
      </c>
      <c r="N110" s="88">
        <f t="shared" si="211"/>
        <v>4232.838634</v>
      </c>
      <c r="O110" s="88">
        <f t="shared" si="211"/>
        <v>22.86976182</v>
      </c>
      <c r="S110" s="146">
        <f>(N110*'portfolio sheet'!$D$15/'portfolio sheet'!$D$7) -'portfolio sheet'!$D$15</f>
        <v>1170686.479</v>
      </c>
      <c r="T110" s="146">
        <f>O110*'portfolio sheet'!$F$15/'portfolio sheet'!$F$11-'portfolio sheet'!$F$15</f>
        <v>92113.99486</v>
      </c>
      <c r="U110" s="146">
        <f>PRICE('portfolio sheet'!$H$7,'portfolio sheet'!$H$8,'portfolio sheet'!$H$9,L110/100,'portfolio sheet'!$H$11,'portfolio sheet'!$H$12,'portfolio sheet'!$H$13)*'portfolio sheet'!$H$6/100 - 'portfolio sheet'!$H$15</f>
        <v>-21762.74687</v>
      </c>
      <c r="V110" s="88">
        <f t="shared" si="10"/>
        <v>1241037.727</v>
      </c>
      <c r="X110" s="147">
        <f t="shared" ref="X110:Z110" si="212">S110/$V110</f>
        <v>0.943312563</v>
      </c>
      <c r="Y110" s="147">
        <f t="shared" si="212"/>
        <v>0.07422336394</v>
      </c>
      <c r="Z110" s="147">
        <f t="shared" si="212"/>
        <v>-0.01753592691</v>
      </c>
    </row>
    <row r="111">
      <c r="A111" s="12">
        <f>'Parametric Var'!A532</f>
        <v>44134</v>
      </c>
      <c r="B111" s="88">
        <f>'Parametric Var'!B532</f>
        <v>0.127</v>
      </c>
      <c r="C111" s="88">
        <f>'Parametric Var'!C532</f>
        <v>0.6304</v>
      </c>
      <c r="D111" s="88">
        <f>'Parametric Var'!D532</f>
        <v>0.3797</v>
      </c>
      <c r="E111" s="88">
        <f>'Parametric Var'!E532</f>
        <v>0.852</v>
      </c>
      <c r="F111" s="88">
        <f>'Parametric Var'!F532</f>
        <v>3009.05</v>
      </c>
      <c r="G111" s="88">
        <f>'Parametric Var'!G532</f>
        <v>27.29</v>
      </c>
      <c r="I111" s="7">
        <f t="shared" si="12"/>
        <v>103</v>
      </c>
      <c r="J111" s="88">
        <f t="shared" ref="J111:O111" si="213">B$637*EXP(LN(B111/B112))</f>
        <v>2.968274448</v>
      </c>
      <c r="K111" s="88">
        <f t="shared" si="213"/>
        <v>2.591239994</v>
      </c>
      <c r="L111" s="88">
        <f t="shared" si="213"/>
        <v>2.604799822</v>
      </c>
      <c r="M111" s="88">
        <f t="shared" si="213"/>
        <v>2.538883929</v>
      </c>
      <c r="N111" s="88">
        <f t="shared" si="213"/>
        <v>4070.511694</v>
      </c>
      <c r="O111" s="88">
        <f t="shared" si="213"/>
        <v>18.08312209</v>
      </c>
      <c r="S111" s="146">
        <f>(N111*'portfolio sheet'!$D$15/'portfolio sheet'!$D$7) -'portfolio sheet'!$D$15</f>
        <v>1087441.894</v>
      </c>
      <c r="T111" s="146">
        <f>O111*'portfolio sheet'!$F$15/'portfolio sheet'!$F$11-'portfolio sheet'!$F$15</f>
        <v>92355.52806</v>
      </c>
      <c r="U111" s="146">
        <f>PRICE('portfolio sheet'!$H$7,'portfolio sheet'!$H$8,'portfolio sheet'!$H$9,L111/100,'portfolio sheet'!$H$11,'portfolio sheet'!$H$12,'portfolio sheet'!$H$13)*'portfolio sheet'!$H$6/100 - 'portfolio sheet'!$H$15</f>
        <v>-20298.97001</v>
      </c>
      <c r="V111" s="88">
        <f t="shared" si="10"/>
        <v>1159498.452</v>
      </c>
      <c r="X111" s="147">
        <f t="shared" ref="X111:Z111" si="214">S111/$V111</f>
        <v>0.9378554082</v>
      </c>
      <c r="Y111" s="147">
        <f t="shared" si="214"/>
        <v>0.07965127325</v>
      </c>
      <c r="Z111" s="147">
        <f t="shared" si="214"/>
        <v>-0.01750668142</v>
      </c>
    </row>
    <row r="112">
      <c r="A112" s="12">
        <f>'Parametric Var'!A531</f>
        <v>44136</v>
      </c>
      <c r="B112" s="88">
        <f>'Parametric Var'!B531</f>
        <v>0.1268</v>
      </c>
      <c r="C112" s="88">
        <f>'Parametric Var'!C531</f>
        <v>0.6581</v>
      </c>
      <c r="D112" s="88">
        <f>'Parametric Var'!D531</f>
        <v>0.394</v>
      </c>
      <c r="E112" s="88">
        <f>'Parametric Var'!E531</f>
        <v>0.896</v>
      </c>
      <c r="F112" s="88">
        <f>'Parametric Var'!F531</f>
        <v>3053.24</v>
      </c>
      <c r="G112" s="88">
        <f>'Parametric Var'!G531</f>
        <v>32.19</v>
      </c>
      <c r="I112" s="7">
        <f t="shared" si="12"/>
        <v>104</v>
      </c>
      <c r="J112" s="88">
        <f t="shared" ref="J112:O112" si="215">B$637*EXP(LN(B112/B113))</f>
        <v>3.080200656</v>
      </c>
      <c r="K112" s="88">
        <f t="shared" si="215"/>
        <v>3.195523802</v>
      </c>
      <c r="L112" s="88">
        <f t="shared" si="215"/>
        <v>3.205727273</v>
      </c>
      <c r="M112" s="88">
        <f t="shared" si="215"/>
        <v>3.102879377</v>
      </c>
      <c r="N112" s="88">
        <f t="shared" si="215"/>
        <v>4067.60872</v>
      </c>
      <c r="O112" s="88">
        <f t="shared" si="215"/>
        <v>23.2592378</v>
      </c>
      <c r="S112" s="146">
        <f>(N112*'portfolio sheet'!$D$15/'portfolio sheet'!$D$7) -'portfolio sheet'!$D$15</f>
        <v>1085953.19</v>
      </c>
      <c r="T112" s="146">
        <f>O112*'portfolio sheet'!$F$15/'portfolio sheet'!$F$11-'portfolio sheet'!$F$15</f>
        <v>92094.34195</v>
      </c>
      <c r="U112" s="146">
        <f>PRICE('portfolio sheet'!$H$7,'portfolio sheet'!$H$8,'portfolio sheet'!$H$9,L112/100,'portfolio sheet'!$H$11,'portfolio sheet'!$H$12,'portfolio sheet'!$H$13)*'portfolio sheet'!$H$6/100 - 'portfolio sheet'!$H$15</f>
        <v>-33862.44313</v>
      </c>
      <c r="V112" s="88">
        <f t="shared" si="10"/>
        <v>1144185.089</v>
      </c>
      <c r="X112" s="147">
        <f t="shared" ref="X112:Z112" si="216">S112/$V112</f>
        <v>0.9491062247</v>
      </c>
      <c r="Y112" s="147">
        <f t="shared" si="216"/>
        <v>0.08048902477</v>
      </c>
      <c r="Z112" s="147">
        <f t="shared" si="216"/>
        <v>-0.02959524946</v>
      </c>
    </row>
    <row r="113">
      <c r="A113" s="12">
        <f>'Parametric Var'!A530</f>
        <v>44137</v>
      </c>
      <c r="B113" s="88">
        <f>'Parametric Var'!B530</f>
        <v>0.122</v>
      </c>
      <c r="C113" s="88">
        <f>'Parametric Var'!C530</f>
        <v>0.5571</v>
      </c>
      <c r="D113" s="88">
        <f>'Parametric Var'!D530</f>
        <v>0.3322</v>
      </c>
      <c r="E113" s="88">
        <f>'Parametric Var'!E530</f>
        <v>0.771</v>
      </c>
      <c r="F113" s="88">
        <f>'Parametric Var'!F530</f>
        <v>3100.29</v>
      </c>
      <c r="G113" s="88">
        <f>'Parametric Var'!G530</f>
        <v>29.52</v>
      </c>
      <c r="I113" s="7">
        <f t="shared" si="12"/>
        <v>105</v>
      </c>
      <c r="J113" s="88">
        <f t="shared" ref="J113:O113" si="217">B$637*EXP(LN(B113/B114))</f>
        <v>3.038312605</v>
      </c>
      <c r="K113" s="88">
        <f t="shared" si="217"/>
        <v>2.739024373</v>
      </c>
      <c r="L113" s="88">
        <f t="shared" si="217"/>
        <v>2.728360316</v>
      </c>
      <c r="M113" s="88">
        <f t="shared" si="217"/>
        <v>2.687428198</v>
      </c>
      <c r="N113" s="88">
        <f t="shared" si="217"/>
        <v>4109.650878</v>
      </c>
      <c r="O113" s="88">
        <f t="shared" si="217"/>
        <v>22.68233429</v>
      </c>
      <c r="S113" s="146">
        <f>(N113*'portfolio sheet'!$D$15/'portfolio sheet'!$D$7) -'portfolio sheet'!$D$15</f>
        <v>1107513.271</v>
      </c>
      <c r="T113" s="146">
        <f>O113*'portfolio sheet'!$F$15/'portfolio sheet'!$F$11-'portfolio sheet'!$F$15</f>
        <v>92123.45243</v>
      </c>
      <c r="U113" s="146">
        <f>PRICE('portfolio sheet'!$H$7,'portfolio sheet'!$H$8,'portfolio sheet'!$H$9,L113/100,'portfolio sheet'!$H$11,'portfolio sheet'!$H$12,'portfolio sheet'!$H$13)*'portfolio sheet'!$H$6/100 - 'portfolio sheet'!$H$15</f>
        <v>-23123.51848</v>
      </c>
      <c r="V113" s="88">
        <f t="shared" si="10"/>
        <v>1176513.205</v>
      </c>
      <c r="X113" s="147">
        <f t="shared" ref="X113:Z113" si="218">S113/$V113</f>
        <v>0.9413521806</v>
      </c>
      <c r="Y113" s="147">
        <f t="shared" si="218"/>
        <v>0.07830209815</v>
      </c>
      <c r="Z113" s="147">
        <f t="shared" si="218"/>
        <v>-0.01965427875</v>
      </c>
    </row>
    <row r="114">
      <c r="A114" s="12">
        <f>'Parametric Var'!A529</f>
        <v>44138</v>
      </c>
      <c r="B114" s="88">
        <f>'Parametric Var'!B529</f>
        <v>0.119</v>
      </c>
      <c r="C114" s="88">
        <f>'Parametric Var'!C529</f>
        <v>0.5502</v>
      </c>
      <c r="D114" s="88">
        <f>'Parametric Var'!D529</f>
        <v>0.3291</v>
      </c>
      <c r="E114" s="88">
        <f>'Parametric Var'!E529</f>
        <v>0.766</v>
      </c>
      <c r="F114" s="88">
        <f>'Parametric Var'!F529</f>
        <v>3115.86</v>
      </c>
      <c r="G114" s="88">
        <f>'Parametric Var'!G529</f>
        <v>27.76</v>
      </c>
      <c r="I114" s="7">
        <f t="shared" si="12"/>
        <v>106</v>
      </c>
      <c r="J114" s="88">
        <f t="shared" ref="J114:O114" si="219">B$637*EXP(LN(B114/B115))</f>
        <v>2.8441</v>
      </c>
      <c r="K114" s="88">
        <f t="shared" si="219"/>
        <v>2.51579787</v>
      </c>
      <c r="L114" s="88">
        <f t="shared" si="219"/>
        <v>2.464056482</v>
      </c>
      <c r="M114" s="88">
        <f t="shared" si="219"/>
        <v>2.494170732</v>
      </c>
      <c r="N114" s="88">
        <f t="shared" si="219"/>
        <v>4111.617982</v>
      </c>
      <c r="O114" s="88">
        <f t="shared" si="219"/>
        <v>21.14717143</v>
      </c>
      <c r="S114" s="146">
        <f>(N114*'portfolio sheet'!$D$15/'portfolio sheet'!$D$7) -'portfolio sheet'!$D$15</f>
        <v>1108522.042</v>
      </c>
      <c r="T114" s="146">
        <f>O114*'portfolio sheet'!$F$15/'portfolio sheet'!$F$11-'portfolio sheet'!$F$15</f>
        <v>92200.91654</v>
      </c>
      <c r="U114" s="146">
        <f>PRICE('portfolio sheet'!$H$7,'portfolio sheet'!$H$8,'portfolio sheet'!$H$9,L114/100,'portfolio sheet'!$H$11,'portfolio sheet'!$H$12,'portfolio sheet'!$H$13)*'portfolio sheet'!$H$6/100 - 'portfolio sheet'!$H$15</f>
        <v>-17058.79888</v>
      </c>
      <c r="V114" s="88">
        <f t="shared" si="10"/>
        <v>1183664.16</v>
      </c>
      <c r="X114" s="147">
        <f t="shared" ref="X114:Z114" si="220">S114/$V114</f>
        <v>0.9365173668</v>
      </c>
      <c r="Y114" s="147">
        <f t="shared" si="220"/>
        <v>0.07789449042</v>
      </c>
      <c r="Z114" s="147">
        <f t="shared" si="220"/>
        <v>-0.01441185723</v>
      </c>
    </row>
    <row r="115">
      <c r="A115" s="12">
        <f>'Parametric Var'!A528</f>
        <v>44139</v>
      </c>
      <c r="B115" s="88">
        <f>'Parametric Var'!B528</f>
        <v>0.124</v>
      </c>
      <c r="C115" s="88">
        <f>'Parametric Var'!C528</f>
        <v>0.5916</v>
      </c>
      <c r="D115" s="88">
        <f>'Parametric Var'!D528</f>
        <v>0.361</v>
      </c>
      <c r="E115" s="88">
        <f>'Parametric Var'!E528</f>
        <v>0.82</v>
      </c>
      <c r="F115" s="88">
        <f>'Parametric Var'!F528</f>
        <v>3130.01</v>
      </c>
      <c r="G115" s="88">
        <f>'Parametric Var'!G528</f>
        <v>28</v>
      </c>
      <c r="I115" s="7">
        <f t="shared" si="12"/>
        <v>107</v>
      </c>
      <c r="J115" s="88">
        <f t="shared" ref="J115:O115" si="221">B$637*EXP(LN(B115/B116))</f>
        <v>3.012183607</v>
      </c>
      <c r="K115" s="88">
        <f t="shared" si="221"/>
        <v>2.663677031</v>
      </c>
      <c r="L115" s="88">
        <f t="shared" si="221"/>
        <v>2.66743275</v>
      </c>
      <c r="M115" s="88">
        <f t="shared" si="221"/>
        <v>2.637831325</v>
      </c>
      <c r="N115" s="88">
        <f t="shared" si="221"/>
        <v>4065.71931</v>
      </c>
      <c r="O115" s="88">
        <f t="shared" si="221"/>
        <v>23.25700935</v>
      </c>
      <c r="S115" s="146">
        <f>(N115*'portfolio sheet'!$D$15/'portfolio sheet'!$D$7) -'portfolio sheet'!$D$15</f>
        <v>1084984.261</v>
      </c>
      <c r="T115" s="146">
        <f>O115*'portfolio sheet'!$F$15/'portfolio sheet'!$F$11-'portfolio sheet'!$F$15</f>
        <v>92094.4544</v>
      </c>
      <c r="U115" s="146">
        <f>PRICE('portfolio sheet'!$H$7,'portfolio sheet'!$H$8,'portfolio sheet'!$H$9,L115/100,'portfolio sheet'!$H$11,'portfolio sheet'!$H$12,'portfolio sheet'!$H$13)*'portfolio sheet'!$H$6/100 - 'portfolio sheet'!$H$15</f>
        <v>-21733.06882</v>
      </c>
      <c r="V115" s="88">
        <f t="shared" si="10"/>
        <v>1155345.647</v>
      </c>
      <c r="X115" s="147">
        <f t="shared" ref="X115:Z115" si="222">S115/$V115</f>
        <v>0.9390992767</v>
      </c>
      <c r="Y115" s="147">
        <f t="shared" si="222"/>
        <v>0.07971160375</v>
      </c>
      <c r="Z115" s="147">
        <f t="shared" si="222"/>
        <v>-0.01881088043</v>
      </c>
    </row>
    <row r="116">
      <c r="A116" s="12">
        <f>'Parametric Var'!A527</f>
        <v>44140</v>
      </c>
      <c r="B116" s="88">
        <f>'Parametric Var'!B527</f>
        <v>0.122</v>
      </c>
      <c r="C116" s="88">
        <f>'Parametric Var'!C527</f>
        <v>0.6008</v>
      </c>
      <c r="D116" s="88">
        <f>'Parametric Var'!D527</f>
        <v>0.3658</v>
      </c>
      <c r="E116" s="88">
        <f>'Parametric Var'!E527</f>
        <v>0.83</v>
      </c>
      <c r="F116" s="88">
        <f>'Parametric Var'!F527</f>
        <v>3179.72</v>
      </c>
      <c r="G116" s="88">
        <f>'Parametric Var'!G527</f>
        <v>25.68</v>
      </c>
      <c r="I116" s="7">
        <f t="shared" si="12"/>
        <v>108</v>
      </c>
      <c r="J116" s="88">
        <f t="shared" ref="J116:O116" si="223">B$637*EXP(LN(B116/B117))</f>
        <v>2.9158</v>
      </c>
      <c r="K116" s="88">
        <f t="shared" si="223"/>
        <v>2.376406024</v>
      </c>
      <c r="L116" s="88">
        <f t="shared" si="223"/>
        <v>2.310095374</v>
      </c>
      <c r="M116" s="88">
        <f t="shared" si="223"/>
        <v>2.398376623</v>
      </c>
      <c r="N116" s="88">
        <f t="shared" si="223"/>
        <v>4175.462503</v>
      </c>
      <c r="O116" s="88">
        <f t="shared" si="223"/>
        <v>22.39388389</v>
      </c>
      <c r="S116" s="146">
        <f>(N116*'portfolio sheet'!$D$15/'portfolio sheet'!$D$7) -'portfolio sheet'!$D$15</f>
        <v>1141262.822</v>
      </c>
      <c r="T116" s="146">
        <f>O116*'portfolio sheet'!$F$15/'portfolio sheet'!$F$11-'portfolio sheet'!$F$15</f>
        <v>92138.00759</v>
      </c>
      <c r="U116" s="146">
        <f>PRICE('portfolio sheet'!$H$7,'portfolio sheet'!$H$8,'portfolio sheet'!$H$9,L116/100,'portfolio sheet'!$H$11,'portfolio sheet'!$H$12,'portfolio sheet'!$H$13)*'portfolio sheet'!$H$6/100 - 'portfolio sheet'!$H$15</f>
        <v>-13486.25567</v>
      </c>
      <c r="V116" s="88">
        <f t="shared" si="10"/>
        <v>1219914.574</v>
      </c>
      <c r="X116" s="147">
        <f t="shared" ref="X116:Z116" si="224">S116/$V116</f>
        <v>0.9355268364</v>
      </c>
      <c r="Y116" s="147">
        <f t="shared" si="224"/>
        <v>0.07552824564</v>
      </c>
      <c r="Z116" s="147">
        <f t="shared" si="224"/>
        <v>-0.01105508202</v>
      </c>
    </row>
    <row r="117">
      <c r="A117" s="12">
        <f>'Parametric Var'!A526</f>
        <v>44141</v>
      </c>
      <c r="B117" s="88">
        <f>'Parametric Var'!B526</f>
        <v>0.124</v>
      </c>
      <c r="C117" s="88">
        <f>'Parametric Var'!C526</f>
        <v>0.6839</v>
      </c>
      <c r="D117" s="88">
        <f>'Parametric Var'!D526</f>
        <v>0.428</v>
      </c>
      <c r="E117" s="88">
        <f>'Parametric Var'!E526</f>
        <v>0.924</v>
      </c>
      <c r="F117" s="88">
        <f>'Parametric Var'!F526</f>
        <v>3145.32</v>
      </c>
      <c r="G117" s="88">
        <f>'Parametric Var'!G526</f>
        <v>24.46</v>
      </c>
      <c r="I117" s="7">
        <f t="shared" si="12"/>
        <v>109</v>
      </c>
      <c r="J117" s="88">
        <f t="shared" ref="J117:O117" si="225">B$637*EXP(LN(B117/B118))</f>
        <v>2.956447305</v>
      </c>
      <c r="K117" s="88">
        <f t="shared" si="225"/>
        <v>2.582020782</v>
      </c>
      <c r="L117" s="88">
        <f t="shared" si="225"/>
        <v>2.549231379</v>
      </c>
      <c r="M117" s="88">
        <f t="shared" si="225"/>
        <v>2.569875</v>
      </c>
      <c r="N117" s="88">
        <f t="shared" si="225"/>
        <v>4098.211241</v>
      </c>
      <c r="O117" s="88">
        <f t="shared" si="225"/>
        <v>21.00369565</v>
      </c>
      <c r="S117" s="146">
        <f>(N117*'portfolio sheet'!$D$15/'portfolio sheet'!$D$7) -'portfolio sheet'!$D$15</f>
        <v>1101646.79</v>
      </c>
      <c r="T117" s="146">
        <f>O117*'portfolio sheet'!$F$15/'portfolio sheet'!$F$11-'portfolio sheet'!$F$15</f>
        <v>92208.15631</v>
      </c>
      <c r="U117" s="146">
        <f>PRICE('portfolio sheet'!$H$7,'portfolio sheet'!$H$8,'portfolio sheet'!$H$9,L117/100,'portfolio sheet'!$H$11,'portfolio sheet'!$H$12,'portfolio sheet'!$H$13)*'portfolio sheet'!$H$6/100 - 'portfolio sheet'!$H$15</f>
        <v>-19022.59689</v>
      </c>
      <c r="V117" s="88">
        <f t="shared" si="10"/>
        <v>1174832.35</v>
      </c>
      <c r="X117" s="147">
        <f t="shared" ref="X117:Z117" si="226">S117/$V117</f>
        <v>0.9377055293</v>
      </c>
      <c r="Y117" s="147">
        <f t="shared" si="226"/>
        <v>0.07848622513</v>
      </c>
      <c r="Z117" s="147">
        <f t="shared" si="226"/>
        <v>-0.01619175441</v>
      </c>
    </row>
    <row r="118">
      <c r="A118" s="12">
        <f>'Parametric Var'!A525</f>
        <v>44143</v>
      </c>
      <c r="B118" s="88">
        <f>'Parametric Var'!B525</f>
        <v>0.1243</v>
      </c>
      <c r="C118" s="88">
        <f>'Parametric Var'!C525</f>
        <v>0.7165</v>
      </c>
      <c r="D118" s="88">
        <f>'Parametric Var'!D525</f>
        <v>0.4538</v>
      </c>
      <c r="E118" s="88">
        <f>'Parametric Var'!E525</f>
        <v>0.96</v>
      </c>
      <c r="F118" s="88">
        <f>'Parametric Var'!F525</f>
        <v>3169.94</v>
      </c>
      <c r="G118" s="88">
        <f>'Parametric Var'!G525</f>
        <v>24.84</v>
      </c>
      <c r="I118" s="7">
        <f t="shared" si="12"/>
        <v>110</v>
      </c>
      <c r="J118" s="88">
        <f t="shared" ref="J118:O118" si="227">B$637*EXP(LN(B118/B119))</f>
        <v>2.900594331</v>
      </c>
      <c r="K118" s="88">
        <f t="shared" si="227"/>
        <v>2.767676924</v>
      </c>
      <c r="L118" s="88">
        <f t="shared" si="227"/>
        <v>2.7029</v>
      </c>
      <c r="M118" s="88">
        <f t="shared" si="227"/>
        <v>2.623541453</v>
      </c>
      <c r="N118" s="88">
        <f t="shared" si="227"/>
        <v>4153.732169</v>
      </c>
      <c r="O118" s="88">
        <f t="shared" si="227"/>
        <v>21.78606908</v>
      </c>
      <c r="S118" s="146">
        <f>(N118*'portfolio sheet'!$D$15/'portfolio sheet'!$D$7) -'portfolio sheet'!$D$15</f>
        <v>1130119.061</v>
      </c>
      <c r="T118" s="146">
        <f>O118*'portfolio sheet'!$F$15/'portfolio sheet'!$F$11-'portfolio sheet'!$F$15</f>
        <v>92168.67785</v>
      </c>
      <c r="U118" s="146">
        <f>PRICE('portfolio sheet'!$H$7,'portfolio sheet'!$H$8,'portfolio sheet'!$H$9,L118/100,'portfolio sheet'!$H$11,'portfolio sheet'!$H$12,'portfolio sheet'!$H$13)*'portfolio sheet'!$H$6/100 - 'portfolio sheet'!$H$15</f>
        <v>-22543.03045</v>
      </c>
      <c r="V118" s="88">
        <f t="shared" si="10"/>
        <v>1199744.708</v>
      </c>
      <c r="X118" s="147">
        <f t="shared" ref="X118:Z118" si="228">S118/$V118</f>
        <v>0.9419662809</v>
      </c>
      <c r="Y118" s="147">
        <f t="shared" si="228"/>
        <v>0.07682357522</v>
      </c>
      <c r="Z118" s="147">
        <f t="shared" si="228"/>
        <v>-0.01878985612</v>
      </c>
    </row>
    <row r="119">
      <c r="A119" s="12">
        <f>'Parametric Var'!A524</f>
        <v>44144</v>
      </c>
      <c r="B119" s="88">
        <f>'Parametric Var'!B524</f>
        <v>0.127</v>
      </c>
      <c r="C119" s="88">
        <f>'Parametric Var'!C524</f>
        <v>0.7003</v>
      </c>
      <c r="D119" s="88">
        <f>'Parametric Var'!D524</f>
        <v>0.4538</v>
      </c>
      <c r="E119" s="88">
        <f>'Parametric Var'!E524</f>
        <v>0.977</v>
      </c>
      <c r="F119" s="88">
        <f>'Parametric Var'!F524</f>
        <v>3152.05</v>
      </c>
      <c r="G119" s="88">
        <f>'Parametric Var'!G524</f>
        <v>24.32</v>
      </c>
      <c r="I119" s="7">
        <f t="shared" si="12"/>
        <v>111</v>
      </c>
      <c r="J119" s="88">
        <f t="shared" ref="J119:O119" si="229">B$637*EXP(LN(B119/B120))</f>
        <v>3.0353</v>
      </c>
      <c r="K119" s="88">
        <f t="shared" si="229"/>
        <v>2.970181138</v>
      </c>
      <c r="L119" s="88">
        <f t="shared" si="229"/>
        <v>3.119471058</v>
      </c>
      <c r="M119" s="88">
        <f t="shared" si="229"/>
        <v>2.954235561</v>
      </c>
      <c r="N119" s="88">
        <f t="shared" si="229"/>
        <v>4087.509292</v>
      </c>
      <c r="O119" s="88">
        <f t="shared" si="229"/>
        <v>19.89055215</v>
      </c>
      <c r="S119" s="146">
        <f>(N119*'portfolio sheet'!$D$15/'portfolio sheet'!$D$7) -'portfolio sheet'!$D$15</f>
        <v>1096158.611</v>
      </c>
      <c r="T119" s="146">
        <f>O119*'portfolio sheet'!$F$15/'portfolio sheet'!$F$11-'portfolio sheet'!$F$15</f>
        <v>92264.32538</v>
      </c>
      <c r="U119" s="146">
        <f>PRICE('portfolio sheet'!$H$7,'portfolio sheet'!$H$8,'portfolio sheet'!$H$9,L119/100,'portfolio sheet'!$H$11,'portfolio sheet'!$H$12,'portfolio sheet'!$H$13)*'portfolio sheet'!$H$6/100 - 'portfolio sheet'!$H$15</f>
        <v>-31942.21004</v>
      </c>
      <c r="V119" s="88">
        <f t="shared" si="10"/>
        <v>1156480.726</v>
      </c>
      <c r="X119" s="147">
        <f t="shared" ref="X119:Z119" si="230">S119/$V119</f>
        <v>0.9478399303</v>
      </c>
      <c r="Y119" s="147">
        <f t="shared" si="230"/>
        <v>0.07978025337</v>
      </c>
      <c r="Z119" s="147">
        <f t="shared" si="230"/>
        <v>-0.02762018364</v>
      </c>
    </row>
    <row r="120">
      <c r="A120" s="12">
        <f>'Parametric Var'!A523</f>
        <v>44145</v>
      </c>
      <c r="B120" s="88">
        <f>'Parametric Var'!B523</f>
        <v>0.124</v>
      </c>
      <c r="C120" s="88">
        <f>'Parametric Var'!C523</f>
        <v>0.6378</v>
      </c>
      <c r="D120" s="88">
        <f>'Parametric Var'!D523</f>
        <v>0.3932</v>
      </c>
      <c r="E120" s="88">
        <f>'Parametric Var'!E523</f>
        <v>0.883</v>
      </c>
      <c r="F120" s="88">
        <f>'Parametric Var'!F523</f>
        <v>3185.04</v>
      </c>
      <c r="G120" s="88">
        <f>'Parametric Var'!G523</f>
        <v>26.08</v>
      </c>
      <c r="I120" s="7">
        <f t="shared" si="12"/>
        <v>112</v>
      </c>
      <c r="J120" s="88">
        <f t="shared" ref="J120:O120" si="231">B$637*EXP(LN(B120/B121))</f>
        <v>2.956447305</v>
      </c>
      <c r="K120" s="88">
        <f t="shared" si="231"/>
        <v>2.637286426</v>
      </c>
      <c r="L120" s="88">
        <f t="shared" si="231"/>
        <v>2.59594597</v>
      </c>
      <c r="M120" s="88">
        <f t="shared" si="231"/>
        <v>2.625400891</v>
      </c>
      <c r="N120" s="88">
        <f t="shared" si="231"/>
        <v>4169.325391</v>
      </c>
      <c r="O120" s="88">
        <f t="shared" si="231"/>
        <v>21.52811146</v>
      </c>
      <c r="S120" s="146">
        <f>(N120*'portfolio sheet'!$D$15/'portfolio sheet'!$D$7) -'portfolio sheet'!$D$15</f>
        <v>1138115.585</v>
      </c>
      <c r="T120" s="146">
        <f>O120*'portfolio sheet'!$F$15/'portfolio sheet'!$F$11-'portfolio sheet'!$F$15</f>
        <v>92181.69436</v>
      </c>
      <c r="U120" s="146">
        <f>PRICE('portfolio sheet'!$H$7,'portfolio sheet'!$H$8,'portfolio sheet'!$H$9,L120/100,'portfolio sheet'!$H$11,'portfolio sheet'!$H$12,'portfolio sheet'!$H$13)*'portfolio sheet'!$H$6/100 - 'portfolio sheet'!$H$15</f>
        <v>-20095.8565</v>
      </c>
      <c r="V120" s="88">
        <f t="shared" si="10"/>
        <v>1210201.423</v>
      </c>
      <c r="X120" s="147">
        <f t="shared" ref="X120:Z120" si="232">S120/$V120</f>
        <v>0.9404348429</v>
      </c>
      <c r="Y120" s="147">
        <f t="shared" si="232"/>
        <v>0.07617053871</v>
      </c>
      <c r="Z120" s="147">
        <f t="shared" si="232"/>
        <v>-0.01660538164</v>
      </c>
    </row>
    <row r="121">
      <c r="A121" s="12">
        <f>'Parametric Var'!A522</f>
        <v>44146</v>
      </c>
      <c r="B121" s="88">
        <f>'Parametric Var'!B522</f>
        <v>0.1243</v>
      </c>
      <c r="C121" s="88">
        <f>'Parametric Var'!C522</f>
        <v>0.6542</v>
      </c>
      <c r="D121" s="88">
        <f>'Parametric Var'!D522</f>
        <v>0.4094</v>
      </c>
      <c r="E121" s="88">
        <f>'Parametric Var'!E522</f>
        <v>0.898</v>
      </c>
      <c r="F121" s="88">
        <f>'Parametric Var'!F522</f>
        <v>3155.22</v>
      </c>
      <c r="G121" s="88">
        <f>'Parametric Var'!G522</f>
        <v>25.84</v>
      </c>
      <c r="I121" s="7">
        <f t="shared" si="12"/>
        <v>113</v>
      </c>
      <c r="J121" s="88">
        <f t="shared" ref="J121:O121" si="233">B$637*EXP(LN(B121/B122))</f>
        <v>3.095592269</v>
      </c>
      <c r="K121" s="88">
        <f t="shared" si="233"/>
        <v>2.695622879</v>
      </c>
      <c r="L121" s="88">
        <f t="shared" si="233"/>
        <v>2.7029</v>
      </c>
      <c r="M121" s="88">
        <f t="shared" si="233"/>
        <v>2.661109878</v>
      </c>
      <c r="N121" s="88">
        <f t="shared" si="233"/>
        <v>4075.650383</v>
      </c>
      <c r="O121" s="88">
        <f t="shared" si="233"/>
        <v>22.27838319</v>
      </c>
      <c r="S121" s="146">
        <f>(N121*'portfolio sheet'!$D$15/'portfolio sheet'!$D$7) -'portfolio sheet'!$D$15</f>
        <v>1090077.12</v>
      </c>
      <c r="T121" s="146">
        <f>O121*'portfolio sheet'!$F$15/'portfolio sheet'!$F$11-'portfolio sheet'!$F$15</f>
        <v>92143.83574</v>
      </c>
      <c r="U121" s="146">
        <f>PRICE('portfolio sheet'!$H$7,'portfolio sheet'!$H$8,'portfolio sheet'!$H$9,L121/100,'portfolio sheet'!$H$11,'portfolio sheet'!$H$12,'portfolio sheet'!$H$13)*'portfolio sheet'!$H$6/100 - 'portfolio sheet'!$H$15</f>
        <v>-22543.03045</v>
      </c>
      <c r="V121" s="88">
        <f t="shared" si="10"/>
        <v>1159677.925</v>
      </c>
      <c r="X121" s="147">
        <f t="shared" ref="X121:Z121" si="234">S121/$V121</f>
        <v>0.9399826419</v>
      </c>
      <c r="Y121" s="147">
        <f t="shared" si="234"/>
        <v>0.0794564023</v>
      </c>
      <c r="Z121" s="147">
        <f t="shared" si="234"/>
        <v>-0.01943904421</v>
      </c>
    </row>
    <row r="122">
      <c r="A122" s="12">
        <f>'Parametric Var'!A521</f>
        <v>44147</v>
      </c>
      <c r="B122" s="88">
        <f>'Parametric Var'!B521</f>
        <v>0.119</v>
      </c>
      <c r="C122" s="88">
        <f>'Parametric Var'!C521</f>
        <v>0.6565</v>
      </c>
      <c r="D122" s="88">
        <f>'Parametric Var'!D521</f>
        <v>0.4094</v>
      </c>
      <c r="E122" s="88">
        <f>'Parametric Var'!E521</f>
        <v>0.901</v>
      </c>
      <c r="F122" s="88">
        <f>'Parametric Var'!F521</f>
        <v>3197.52</v>
      </c>
      <c r="G122" s="88">
        <f>'Parametric Var'!G521</f>
        <v>24.74</v>
      </c>
      <c r="I122" s="7">
        <f t="shared" si="12"/>
        <v>114</v>
      </c>
      <c r="J122" s="88">
        <f t="shared" ref="J122:O122" si="235">B$637*EXP(LN(B122/B123))</f>
        <v>2.89072459</v>
      </c>
      <c r="K122" s="88">
        <f t="shared" si="235"/>
        <v>2.68587137</v>
      </c>
      <c r="L122" s="88">
        <f t="shared" si="235"/>
        <v>2.712839569</v>
      </c>
      <c r="M122" s="88">
        <f t="shared" si="235"/>
        <v>2.640691548</v>
      </c>
      <c r="N122" s="88">
        <f t="shared" si="235"/>
        <v>4093.116161</v>
      </c>
      <c r="O122" s="88">
        <f t="shared" si="235"/>
        <v>20.74308962</v>
      </c>
      <c r="S122" s="146">
        <f>(N122*'portfolio sheet'!$D$15/'portfolio sheet'!$D$7) -'portfolio sheet'!$D$15</f>
        <v>1099033.929</v>
      </c>
      <c r="T122" s="146">
        <f>O122*'portfolio sheet'!$F$15/'portfolio sheet'!$F$11-'portfolio sheet'!$F$15</f>
        <v>92221.30645</v>
      </c>
      <c r="U122" s="146">
        <f>PRICE('portfolio sheet'!$H$7,'portfolio sheet'!$H$8,'portfolio sheet'!$H$9,L122/100,'portfolio sheet'!$H$11,'portfolio sheet'!$H$12,'portfolio sheet'!$H$13)*'portfolio sheet'!$H$6/100 - 'portfolio sheet'!$H$15</f>
        <v>-22769.74385</v>
      </c>
      <c r="V122" s="88">
        <f t="shared" si="10"/>
        <v>1168485.491</v>
      </c>
      <c r="X122" s="147">
        <f t="shared" ref="X122:Z122" si="236">S122/$V122</f>
        <v>0.9405627514</v>
      </c>
      <c r="Y122" s="147">
        <f t="shared" si="236"/>
        <v>0.07892379249</v>
      </c>
      <c r="Z122" s="147">
        <f t="shared" si="236"/>
        <v>-0.01948654392</v>
      </c>
    </row>
    <row r="123">
      <c r="A123" s="12">
        <f>'Parametric Var'!A520</f>
        <v>44148</v>
      </c>
      <c r="B123" s="88">
        <f>'Parametric Var'!B520</f>
        <v>0.122</v>
      </c>
      <c r="C123" s="88">
        <f>'Parametric Var'!C520</f>
        <v>0.6612</v>
      </c>
      <c r="D123" s="88">
        <f>'Parametric Var'!D520</f>
        <v>0.4079</v>
      </c>
      <c r="E123" s="88">
        <f>'Parametric Var'!E520</f>
        <v>0.911</v>
      </c>
      <c r="F123" s="88">
        <f>'Parametric Var'!F520</f>
        <v>3226.56</v>
      </c>
      <c r="G123" s="88">
        <f>'Parametric Var'!G520</f>
        <v>25.44</v>
      </c>
      <c r="I123" s="7">
        <f t="shared" si="12"/>
        <v>115</v>
      </c>
      <c r="J123" s="88">
        <f t="shared" ref="J123:O123" si="237">B$637*EXP(LN(B123/B124))</f>
        <v>2.908762671</v>
      </c>
      <c r="K123" s="88">
        <f t="shared" si="237"/>
        <v>2.870505729</v>
      </c>
      <c r="L123" s="88">
        <f t="shared" si="237"/>
        <v>2.895254491</v>
      </c>
      <c r="M123" s="88">
        <f t="shared" si="237"/>
        <v>2.821774942</v>
      </c>
      <c r="N123" s="88">
        <f t="shared" si="237"/>
        <v>4144.40628</v>
      </c>
      <c r="O123" s="88">
        <f t="shared" si="237"/>
        <v>22.5159834</v>
      </c>
      <c r="S123" s="146">
        <f>(N123*'portfolio sheet'!$D$15/'portfolio sheet'!$D$7) -'portfolio sheet'!$D$15</f>
        <v>1125336.554</v>
      </c>
      <c r="T123" s="146">
        <f>O123*'portfolio sheet'!$F$15/'portfolio sheet'!$F$11-'portfolio sheet'!$F$15</f>
        <v>92131.84647</v>
      </c>
      <c r="U123" s="146">
        <f>PRICE('portfolio sheet'!$H$7,'portfolio sheet'!$H$8,'portfolio sheet'!$H$9,L123/100,'portfolio sheet'!$H$11,'portfolio sheet'!$H$12,'portfolio sheet'!$H$13)*'portfolio sheet'!$H$6/100 - 'portfolio sheet'!$H$15</f>
        <v>-26909.16045</v>
      </c>
      <c r="V123" s="88">
        <f t="shared" si="10"/>
        <v>1190559.24</v>
      </c>
      <c r="X123" s="147">
        <f t="shared" ref="X123:Z123" si="238">S123/$V123</f>
        <v>0.9452167655</v>
      </c>
      <c r="Y123" s="147">
        <f t="shared" si="238"/>
        <v>0.07738535251</v>
      </c>
      <c r="Z123" s="147">
        <f t="shared" si="238"/>
        <v>-0.02260211802</v>
      </c>
    </row>
    <row r="124">
      <c r="A124" s="12">
        <f>'Parametric Var'!A519</f>
        <v>44150</v>
      </c>
      <c r="B124" s="88">
        <f>'Parametric Var'!B519</f>
        <v>0.1243</v>
      </c>
      <c r="C124" s="88">
        <f>'Parametric Var'!C519</f>
        <v>0.6231</v>
      </c>
      <c r="D124" s="88">
        <f>'Parametric Var'!D519</f>
        <v>0.3808</v>
      </c>
      <c r="E124" s="88">
        <f>'Parametric Var'!E519</f>
        <v>0.862</v>
      </c>
      <c r="F124" s="88">
        <f>'Parametric Var'!F519</f>
        <v>3215.57</v>
      </c>
      <c r="G124" s="88">
        <f>'Parametric Var'!G519</f>
        <v>24.1</v>
      </c>
      <c r="I124" s="7">
        <f t="shared" si="12"/>
        <v>116</v>
      </c>
      <c r="J124" s="88">
        <f t="shared" ref="J124:O124" si="239">B$637*EXP(LN(B124/B125))</f>
        <v>3.148508376</v>
      </c>
      <c r="K124" s="88">
        <f t="shared" si="239"/>
        <v>2.650649174</v>
      </c>
      <c r="L124" s="88">
        <f t="shared" si="239"/>
        <v>2.604413765</v>
      </c>
      <c r="M124" s="88">
        <f t="shared" si="239"/>
        <v>2.645448276</v>
      </c>
      <c r="N124" s="88">
        <f t="shared" si="239"/>
        <v>4118.557713</v>
      </c>
      <c r="O124" s="88">
        <f t="shared" si="239"/>
        <v>20.76142973</v>
      </c>
      <c r="S124" s="146">
        <f>(N124*'portfolio sheet'!$D$15/'portfolio sheet'!$D$7) -'portfolio sheet'!$D$15</f>
        <v>1112080.879</v>
      </c>
      <c r="T124" s="146">
        <f>O124*'portfolio sheet'!$F$15/'portfolio sheet'!$F$11-'portfolio sheet'!$F$15</f>
        <v>92220.38101</v>
      </c>
      <c r="U124" s="146">
        <f>PRICE('portfolio sheet'!$H$7,'portfolio sheet'!$H$8,'portfolio sheet'!$H$9,L124/100,'portfolio sheet'!$H$11,'portfolio sheet'!$H$12,'portfolio sheet'!$H$13)*'portfolio sheet'!$H$6/100 - 'portfolio sheet'!$H$15</f>
        <v>-20290.1156</v>
      </c>
      <c r="V124" s="88">
        <f t="shared" si="10"/>
        <v>1184011.144</v>
      </c>
      <c r="X124" s="147">
        <f t="shared" ref="X124:Z124" si="240">S124/$V124</f>
        <v>0.9392486584</v>
      </c>
      <c r="Y124" s="147">
        <f t="shared" si="240"/>
        <v>0.07788810221</v>
      </c>
      <c r="Z124" s="147">
        <f t="shared" si="240"/>
        <v>-0.01713676066</v>
      </c>
    </row>
    <row r="125">
      <c r="A125" s="12">
        <f>'Parametric Var'!A518</f>
        <v>44151</v>
      </c>
      <c r="B125" s="88">
        <f>'Parametric Var'!B518</f>
        <v>0.117</v>
      </c>
      <c r="C125" s="88">
        <f>'Parametric Var'!C518</f>
        <v>0.6359</v>
      </c>
      <c r="D125" s="88">
        <f>'Parametric Var'!D518</f>
        <v>0.3952</v>
      </c>
      <c r="E125" s="88">
        <f>'Parametric Var'!E518</f>
        <v>0.87</v>
      </c>
      <c r="F125" s="88">
        <f>'Parametric Var'!F518</f>
        <v>3224.73</v>
      </c>
      <c r="G125" s="88">
        <f>'Parametric Var'!G518</f>
        <v>24.76</v>
      </c>
      <c r="I125" s="7">
        <f t="shared" si="12"/>
        <v>117</v>
      </c>
      <c r="J125" s="88">
        <f t="shared" ref="J125:O125" si="241">B$637*EXP(LN(B125/B126))</f>
        <v>3.095903571</v>
      </c>
      <c r="K125" s="88">
        <f t="shared" si="241"/>
        <v>2.796574687</v>
      </c>
      <c r="L125" s="88">
        <f t="shared" si="241"/>
        <v>2.804374061</v>
      </c>
      <c r="M125" s="88">
        <f t="shared" si="241"/>
        <v>2.758788599</v>
      </c>
      <c r="N125" s="88">
        <f t="shared" si="241"/>
        <v>4095.856522</v>
      </c>
      <c r="O125" s="88">
        <f t="shared" si="241"/>
        <v>21.59161079</v>
      </c>
      <c r="S125" s="146">
        <f>(N125*'portfolio sheet'!$D$15/'portfolio sheet'!$D$7) -'portfolio sheet'!$D$15</f>
        <v>1100439.242</v>
      </c>
      <c r="T125" s="146">
        <f>O125*'portfolio sheet'!$F$15/'portfolio sheet'!$F$11-'portfolio sheet'!$F$15</f>
        <v>92178.49019</v>
      </c>
      <c r="U125" s="146">
        <f>PRICE('portfolio sheet'!$H$7,'portfolio sheet'!$H$8,'portfolio sheet'!$H$9,L125/100,'portfolio sheet'!$H$11,'portfolio sheet'!$H$12,'portfolio sheet'!$H$13)*'portfolio sheet'!$H$6/100 - 'portfolio sheet'!$H$15</f>
        <v>-24851.91725</v>
      </c>
      <c r="V125" s="88">
        <f t="shared" si="10"/>
        <v>1167765.815</v>
      </c>
      <c r="X125" s="147">
        <f t="shared" ref="X125:Z125" si="242">S125/$V125</f>
        <v>0.9423458265</v>
      </c>
      <c r="Y125" s="147">
        <f t="shared" si="242"/>
        <v>0.07893576693</v>
      </c>
      <c r="Z125" s="147">
        <f t="shared" si="242"/>
        <v>-0.02128159339</v>
      </c>
    </row>
    <row r="126">
      <c r="A126" s="12">
        <f>'Parametric Var'!A517</f>
        <v>44152</v>
      </c>
      <c r="B126" s="88">
        <f>'Parametric Var'!B517</f>
        <v>0.112</v>
      </c>
      <c r="C126" s="88">
        <f>'Parametric Var'!C517</f>
        <v>0.6151</v>
      </c>
      <c r="D126" s="88">
        <f>'Parametric Var'!D517</f>
        <v>0.3809</v>
      </c>
      <c r="E126" s="88">
        <f>'Parametric Var'!E517</f>
        <v>0.842</v>
      </c>
      <c r="F126" s="88">
        <f>'Parametric Var'!F517</f>
        <v>3251.84</v>
      </c>
      <c r="G126" s="88">
        <f>'Parametric Var'!G517</f>
        <v>24.46</v>
      </c>
      <c r="I126" s="7">
        <f t="shared" si="12"/>
        <v>118</v>
      </c>
      <c r="J126" s="88">
        <f t="shared" ref="J126:O126" si="243">B$637*EXP(LN(B126/B127))</f>
        <v>3.045166972</v>
      </c>
      <c r="K126" s="88">
        <f t="shared" si="243"/>
        <v>2.745721139</v>
      </c>
      <c r="L126" s="88">
        <f t="shared" si="243"/>
        <v>2.75940662</v>
      </c>
      <c r="M126" s="88">
        <f t="shared" si="243"/>
        <v>2.728325243</v>
      </c>
      <c r="N126" s="88">
        <f t="shared" si="243"/>
        <v>4123.366664</v>
      </c>
      <c r="O126" s="88">
        <f t="shared" si="243"/>
        <v>21.48813015</v>
      </c>
      <c r="S126" s="146">
        <f>(N126*'portfolio sheet'!$D$15/'portfolio sheet'!$D$7) -'portfolio sheet'!$D$15</f>
        <v>1114547.007</v>
      </c>
      <c r="T126" s="146">
        <f>O126*'portfolio sheet'!$F$15/'portfolio sheet'!$F$11-'portfolio sheet'!$F$15</f>
        <v>92183.71181</v>
      </c>
      <c r="U126" s="146">
        <f>PRICE('portfolio sheet'!$H$7,'portfolio sheet'!$H$8,'portfolio sheet'!$H$9,L126/100,'portfolio sheet'!$H$11,'portfolio sheet'!$H$12,'portfolio sheet'!$H$13)*'portfolio sheet'!$H$6/100 - 'portfolio sheet'!$H$15</f>
        <v>-23830.29711</v>
      </c>
      <c r="V126" s="88">
        <f t="shared" si="10"/>
        <v>1182900.422</v>
      </c>
      <c r="X126" s="147">
        <f t="shared" ref="X126:Z126" si="244">S126/$V126</f>
        <v>0.942215411</v>
      </c>
      <c r="Y126" s="147">
        <f t="shared" si="244"/>
        <v>0.07793023835</v>
      </c>
      <c r="Z126" s="147">
        <f t="shared" si="244"/>
        <v>-0.02014564935</v>
      </c>
    </row>
    <row r="127">
      <c r="A127" s="12">
        <f>'Parametric Var'!A516</f>
        <v>44153</v>
      </c>
      <c r="B127" s="88">
        <f>'Parametric Var'!B516</f>
        <v>0.109</v>
      </c>
      <c r="C127" s="88">
        <f>'Parametric Var'!C516</f>
        <v>0.606</v>
      </c>
      <c r="D127" s="88">
        <f>'Parametric Var'!D516</f>
        <v>0.3731</v>
      </c>
      <c r="E127" s="88">
        <f>'Parametric Var'!E516</f>
        <v>0.824</v>
      </c>
      <c r="F127" s="88">
        <f>'Parametric Var'!F516</f>
        <v>3257.3</v>
      </c>
      <c r="G127" s="88">
        <f>'Parametric Var'!G516</f>
        <v>24.28</v>
      </c>
      <c r="I127" s="7">
        <f t="shared" si="12"/>
        <v>119</v>
      </c>
      <c r="J127" s="88">
        <f t="shared" ref="J127:O127" si="245">B$637*EXP(LN(B127/B128))</f>
        <v>3.106080769</v>
      </c>
      <c r="K127" s="88">
        <f t="shared" si="245"/>
        <v>2.7051</v>
      </c>
      <c r="L127" s="88">
        <f t="shared" si="245"/>
        <v>2.7029</v>
      </c>
      <c r="M127" s="88">
        <f t="shared" si="245"/>
        <v>2.67</v>
      </c>
      <c r="N127" s="88">
        <f t="shared" si="245"/>
        <v>4106.688487</v>
      </c>
      <c r="O127" s="88">
        <f t="shared" si="245"/>
        <v>21.79681818</v>
      </c>
      <c r="S127" s="146">
        <f>(N127*'portfolio sheet'!$D$15/'portfolio sheet'!$D$7) -'portfolio sheet'!$D$15</f>
        <v>1105994.096</v>
      </c>
      <c r="T127" s="146">
        <f>O127*'portfolio sheet'!$F$15/'portfolio sheet'!$F$11-'portfolio sheet'!$F$15</f>
        <v>92168.13545</v>
      </c>
      <c r="U127" s="146">
        <f>PRICE('portfolio sheet'!$H$7,'portfolio sheet'!$H$8,'portfolio sheet'!$H$9,L127/100,'portfolio sheet'!$H$11,'portfolio sheet'!$H$12,'portfolio sheet'!$H$13)*'portfolio sheet'!$H$6/100 - 'portfolio sheet'!$H$15</f>
        <v>-22543.03045</v>
      </c>
      <c r="V127" s="88">
        <f t="shared" si="10"/>
        <v>1175619.201</v>
      </c>
      <c r="X127" s="147">
        <f t="shared" ref="X127:Z127" si="246">S127/$V127</f>
        <v>0.9407758014</v>
      </c>
      <c r="Y127" s="147">
        <f t="shared" si="246"/>
        <v>0.07839965134</v>
      </c>
      <c r="Z127" s="147">
        <f t="shared" si="246"/>
        <v>-0.01917545276</v>
      </c>
    </row>
    <row r="128">
      <c r="A128" s="12">
        <f>'Parametric Var'!A515</f>
        <v>44154</v>
      </c>
      <c r="B128" s="88">
        <f>'Parametric Var'!B515</f>
        <v>0.104</v>
      </c>
      <c r="C128" s="88">
        <f>'Parametric Var'!C515</f>
        <v>0.606</v>
      </c>
      <c r="D128" s="88">
        <f>'Parametric Var'!D515</f>
        <v>0.3731</v>
      </c>
      <c r="E128" s="88">
        <f>'Parametric Var'!E515</f>
        <v>0.824</v>
      </c>
      <c r="F128" s="88">
        <f>'Parametric Var'!F515</f>
        <v>3276.02</v>
      </c>
      <c r="G128" s="88">
        <f>'Parametric Var'!G515</f>
        <v>23.76</v>
      </c>
      <c r="I128" s="7">
        <f t="shared" si="12"/>
        <v>120</v>
      </c>
      <c r="J128" s="88">
        <f t="shared" ref="J128:O128" si="247">B$637*EXP(LN(B128/B129))</f>
        <v>3.051627723</v>
      </c>
      <c r="K128" s="88">
        <f t="shared" si="247"/>
        <v>2.595867933</v>
      </c>
      <c r="L128" s="88">
        <f t="shared" si="247"/>
        <v>2.60178532</v>
      </c>
      <c r="M128" s="88">
        <f t="shared" si="247"/>
        <v>2.56121071</v>
      </c>
      <c r="N128" s="88">
        <f t="shared" si="247"/>
        <v>4181.809166</v>
      </c>
      <c r="O128" s="88">
        <f t="shared" si="247"/>
        <v>22.04440191</v>
      </c>
      <c r="S128" s="146">
        <f>(N128*'portfolio sheet'!$D$15/'portfolio sheet'!$D$7) -'portfolio sheet'!$D$15</f>
        <v>1144517.521</v>
      </c>
      <c r="T128" s="146">
        <f>O128*'portfolio sheet'!$F$15/'portfolio sheet'!$F$11-'portfolio sheet'!$F$15</f>
        <v>92155.64241</v>
      </c>
      <c r="U128" s="146">
        <f>PRICE('portfolio sheet'!$H$7,'portfolio sheet'!$H$8,'portfolio sheet'!$H$9,L128/100,'portfolio sheet'!$H$11,'portfolio sheet'!$H$12,'portfolio sheet'!$H$13)*'portfolio sheet'!$H$6/100 - 'portfolio sheet'!$H$15</f>
        <v>-20229.82604</v>
      </c>
      <c r="V128" s="88">
        <f t="shared" si="10"/>
        <v>1216443.337</v>
      </c>
      <c r="X128" s="147">
        <f t="shared" ref="X128:Z128" si="248">S128/$V128</f>
        <v>0.9408720372</v>
      </c>
      <c r="Y128" s="147">
        <f t="shared" si="248"/>
        <v>0.07575826969</v>
      </c>
      <c r="Z128" s="147">
        <f t="shared" si="248"/>
        <v>-0.01663030691</v>
      </c>
    </row>
    <row r="129">
      <c r="A129" s="12">
        <f>'Parametric Var'!A514</f>
        <v>44155</v>
      </c>
      <c r="B129" s="88">
        <f>'Parametric Var'!B514</f>
        <v>0.101</v>
      </c>
      <c r="C129" s="88">
        <f>'Parametric Var'!C514</f>
        <v>0.6315</v>
      </c>
      <c r="D129" s="88">
        <f>'Parametric Var'!D514</f>
        <v>0.3876</v>
      </c>
      <c r="E129" s="88">
        <f>'Parametric Var'!E514</f>
        <v>0.859</v>
      </c>
      <c r="F129" s="88">
        <f>'Parametric Var'!F514</f>
        <v>3235.66</v>
      </c>
      <c r="G129" s="88">
        <f>'Parametric Var'!G514</f>
        <v>22.99</v>
      </c>
      <c r="I129" s="7">
        <f t="shared" si="12"/>
        <v>121</v>
      </c>
      <c r="J129" s="88">
        <f t="shared" ref="J129:O129" si="249">B$637*EXP(LN(B129/B130))</f>
        <v>2.878111538</v>
      </c>
      <c r="K129" s="88">
        <f t="shared" si="249"/>
        <v>2.637034038</v>
      </c>
      <c r="L129" s="88">
        <f t="shared" si="249"/>
        <v>2.61714724</v>
      </c>
      <c r="M129" s="88">
        <f t="shared" si="249"/>
        <v>2.591559322</v>
      </c>
      <c r="N129" s="88">
        <f t="shared" si="249"/>
        <v>4156.017372</v>
      </c>
      <c r="O129" s="88">
        <f t="shared" si="249"/>
        <v>21.65018543</v>
      </c>
      <c r="S129" s="146">
        <f>(N129*'portfolio sheet'!$D$15/'portfolio sheet'!$D$7) -'portfolio sheet'!$D$15</f>
        <v>1131290.96</v>
      </c>
      <c r="T129" s="146">
        <f>O129*'portfolio sheet'!$F$15/'portfolio sheet'!$F$11-'portfolio sheet'!$F$15</f>
        <v>92175.53452</v>
      </c>
      <c r="U129" s="146">
        <f>PRICE('portfolio sheet'!$H$7,'portfolio sheet'!$H$8,'portfolio sheet'!$H$9,L129/100,'portfolio sheet'!$H$11,'portfolio sheet'!$H$12,'portfolio sheet'!$H$13)*'portfolio sheet'!$H$6/100 - 'portfolio sheet'!$H$15</f>
        <v>-20582.06773</v>
      </c>
      <c r="V129" s="88">
        <f t="shared" si="10"/>
        <v>1202884.427</v>
      </c>
      <c r="X129" s="147">
        <f t="shared" ref="X129:Z129" si="250">S129/$V129</f>
        <v>0.9404818408</v>
      </c>
      <c r="Y129" s="147">
        <f t="shared" si="250"/>
        <v>0.07662875375</v>
      </c>
      <c r="Z129" s="147">
        <f t="shared" si="250"/>
        <v>-0.01711059456</v>
      </c>
    </row>
    <row r="130">
      <c r="A130" s="12">
        <f>'Parametric Var'!A513</f>
        <v>44157</v>
      </c>
      <c r="B130" s="88">
        <f>'Parametric Var'!B513</f>
        <v>0.104</v>
      </c>
      <c r="C130" s="88">
        <f>'Parametric Var'!C513</f>
        <v>0.6478</v>
      </c>
      <c r="D130" s="88">
        <f>'Parametric Var'!D513</f>
        <v>0.4003</v>
      </c>
      <c r="E130" s="88">
        <f>'Parametric Var'!E513</f>
        <v>0.885</v>
      </c>
      <c r="F130" s="88">
        <f>'Parametric Var'!F513</f>
        <v>3215.63</v>
      </c>
      <c r="G130" s="88">
        <f>'Parametric Var'!G513</f>
        <v>22.65</v>
      </c>
      <c r="I130" s="7">
        <f t="shared" si="12"/>
        <v>122</v>
      </c>
      <c r="J130" s="88">
        <f t="shared" ref="J130:O130" si="251">B$637*EXP(LN(B130/B131))</f>
        <v>2.9636</v>
      </c>
      <c r="K130" s="88">
        <f t="shared" si="251"/>
        <v>2.704682482</v>
      </c>
      <c r="L130" s="88">
        <f t="shared" si="251"/>
        <v>2.757316182</v>
      </c>
      <c r="M130" s="88">
        <f t="shared" si="251"/>
        <v>2.679081633</v>
      </c>
      <c r="N130" s="88">
        <f t="shared" si="251"/>
        <v>4099.97019</v>
      </c>
      <c r="O130" s="88">
        <f t="shared" si="251"/>
        <v>21.75256641</v>
      </c>
      <c r="S130" s="146">
        <f>(N130*'portfolio sheet'!$D$15/'portfolio sheet'!$D$7) -'portfolio sheet'!$D$15</f>
        <v>1102548.815</v>
      </c>
      <c r="T130" s="146">
        <f>O130*'portfolio sheet'!$F$15/'portfolio sheet'!$F$11-'portfolio sheet'!$F$15</f>
        <v>92170.36839</v>
      </c>
      <c r="U130" s="146">
        <f>PRICE('portfolio sheet'!$H$7,'portfolio sheet'!$H$8,'portfolio sheet'!$H$9,L130/100,'portfolio sheet'!$H$11,'portfolio sheet'!$H$12,'portfolio sheet'!$H$13)*'portfolio sheet'!$H$6/100 - 'portfolio sheet'!$H$15</f>
        <v>-23782.74448</v>
      </c>
      <c r="V130" s="88">
        <f t="shared" si="10"/>
        <v>1170936.439</v>
      </c>
      <c r="X130" s="147">
        <f t="shared" ref="X130:Z130" si="252">S130/$V130</f>
        <v>0.9415957847</v>
      </c>
      <c r="Y130" s="147">
        <f t="shared" si="252"/>
        <v>0.07871509102</v>
      </c>
      <c r="Z130" s="147">
        <f t="shared" si="252"/>
        <v>-0.02031087571</v>
      </c>
    </row>
    <row r="131">
      <c r="A131" s="12">
        <f>'Parametric Var'!A512</f>
        <v>44158</v>
      </c>
      <c r="B131" s="88">
        <f>'Parametric Var'!B512</f>
        <v>0.104</v>
      </c>
      <c r="C131" s="88">
        <f>'Parametric Var'!C512</f>
        <v>0.6479</v>
      </c>
      <c r="D131" s="88">
        <f>'Parametric Var'!D512</f>
        <v>0.3924</v>
      </c>
      <c r="E131" s="88">
        <f>'Parametric Var'!E512</f>
        <v>0.882</v>
      </c>
      <c r="F131" s="88">
        <f>'Parametric Var'!F512</f>
        <v>3239.41</v>
      </c>
      <c r="G131" s="88">
        <f>'Parametric Var'!G512</f>
        <v>22.21</v>
      </c>
      <c r="I131" s="7">
        <f t="shared" si="12"/>
        <v>123</v>
      </c>
      <c r="J131" s="88">
        <f t="shared" ref="J131:O131" si="253">B$637*EXP(LN(B131/B132))</f>
        <v>2.880508411</v>
      </c>
      <c r="K131" s="88">
        <f t="shared" si="253"/>
        <v>2.783726636</v>
      </c>
      <c r="L131" s="88">
        <f t="shared" si="253"/>
        <v>2.793305136</v>
      </c>
      <c r="M131" s="88">
        <f t="shared" si="253"/>
        <v>2.741490105</v>
      </c>
      <c r="N131" s="88">
        <f t="shared" si="253"/>
        <v>4157.201231</v>
      </c>
      <c r="O131" s="88">
        <f t="shared" si="253"/>
        <v>21.407108</v>
      </c>
      <c r="S131" s="146">
        <f>(N131*'portfolio sheet'!$D$15/'portfolio sheet'!$D$7) -'portfolio sheet'!$D$15</f>
        <v>1131898.067</v>
      </c>
      <c r="T131" s="146">
        <f>O131*'portfolio sheet'!$F$15/'portfolio sheet'!$F$11-'portfolio sheet'!$F$15</f>
        <v>92187.80017</v>
      </c>
      <c r="U131" s="146">
        <f>PRICE('portfolio sheet'!$H$7,'portfolio sheet'!$H$8,'portfolio sheet'!$H$9,L131/100,'portfolio sheet'!$H$11,'portfolio sheet'!$H$12,'portfolio sheet'!$H$13)*'portfolio sheet'!$H$6/100 - 'portfolio sheet'!$H$15</f>
        <v>-24600.66889</v>
      </c>
      <c r="V131" s="88">
        <f t="shared" si="10"/>
        <v>1199485.198</v>
      </c>
      <c r="X131" s="147">
        <f t="shared" ref="X131:Z131" si="254">S131/$V131</f>
        <v>0.9436532177</v>
      </c>
      <c r="Y131" s="147">
        <f t="shared" si="254"/>
        <v>0.0768561382</v>
      </c>
      <c r="Z131" s="147">
        <f t="shared" si="254"/>
        <v>-0.02050935595</v>
      </c>
    </row>
    <row r="132">
      <c r="A132" s="12">
        <f>'Parametric Var'!A511</f>
        <v>44159</v>
      </c>
      <c r="B132" s="88">
        <f>'Parametric Var'!B511</f>
        <v>0.107</v>
      </c>
      <c r="C132" s="88">
        <f>'Parametric Var'!C511</f>
        <v>0.6296</v>
      </c>
      <c r="D132" s="88">
        <f>'Parametric Var'!D511</f>
        <v>0.3797</v>
      </c>
      <c r="E132" s="88">
        <f>'Parametric Var'!E511</f>
        <v>0.859</v>
      </c>
      <c r="F132" s="88">
        <f>'Parametric Var'!F511</f>
        <v>3218.44</v>
      </c>
      <c r="G132" s="88">
        <f>'Parametric Var'!G511</f>
        <v>22.13</v>
      </c>
      <c r="I132" s="7">
        <f t="shared" si="12"/>
        <v>124</v>
      </c>
      <c r="J132" s="88">
        <f t="shared" ref="J132:O132" si="255">B$637*EXP(LN(B132/B133))</f>
        <v>2.9636</v>
      </c>
      <c r="K132" s="88">
        <f t="shared" si="255"/>
        <v>2.775637158</v>
      </c>
      <c r="L132" s="88">
        <f t="shared" si="255"/>
        <v>2.783539816</v>
      </c>
      <c r="M132" s="88">
        <f t="shared" si="255"/>
        <v>2.723907363</v>
      </c>
      <c r="N132" s="88">
        <f t="shared" si="255"/>
        <v>4079.587332</v>
      </c>
      <c r="O132" s="88">
        <f t="shared" si="255"/>
        <v>19.64348315</v>
      </c>
      <c r="S132" s="146">
        <f>(N132*'portfolio sheet'!$D$15/'portfolio sheet'!$D$7) -'portfolio sheet'!$D$15</f>
        <v>1092096.068</v>
      </c>
      <c r="T132" s="146">
        <f>O132*'portfolio sheet'!$F$15/'portfolio sheet'!$F$11-'portfolio sheet'!$F$15</f>
        <v>92276.79245</v>
      </c>
      <c r="U132" s="146">
        <f>PRICE('portfolio sheet'!$H$7,'portfolio sheet'!$H$8,'portfolio sheet'!$H$9,L132/100,'portfolio sheet'!$H$11,'portfolio sheet'!$H$12,'portfolio sheet'!$H$13)*'portfolio sheet'!$H$6/100 - 'portfolio sheet'!$H$15</f>
        <v>-24378.88703</v>
      </c>
      <c r="V132" s="88">
        <f t="shared" si="10"/>
        <v>1159993.973</v>
      </c>
      <c r="X132" s="147">
        <f t="shared" ref="X132:Z132" si="256">S132/$V132</f>
        <v>0.9414670188</v>
      </c>
      <c r="Y132" s="147">
        <f t="shared" si="256"/>
        <v>0.0795493723</v>
      </c>
      <c r="Z132" s="147">
        <f t="shared" si="256"/>
        <v>-0.02101639111</v>
      </c>
    </row>
    <row r="133">
      <c r="A133" s="12">
        <f>'Parametric Var'!A510</f>
        <v>44160</v>
      </c>
      <c r="B133" s="88">
        <f>'Parametric Var'!B510</f>
        <v>0.107</v>
      </c>
      <c r="C133" s="88">
        <f>'Parametric Var'!C510</f>
        <v>0.6136</v>
      </c>
      <c r="D133" s="88">
        <f>'Parametric Var'!D510</f>
        <v>0.3687</v>
      </c>
      <c r="E133" s="88">
        <f>'Parametric Var'!E510</f>
        <v>0.842</v>
      </c>
      <c r="F133" s="88">
        <f>'Parametric Var'!F510</f>
        <v>3258.44</v>
      </c>
      <c r="G133" s="88">
        <f>'Parametric Var'!G510</f>
        <v>24.03</v>
      </c>
      <c r="I133" s="7">
        <f t="shared" si="12"/>
        <v>125</v>
      </c>
      <c r="J133" s="88">
        <f t="shared" ref="J133:O133" si="257">B$637*EXP(LN(B133/B134))</f>
        <v>2.977513615</v>
      </c>
      <c r="K133" s="88">
        <f t="shared" si="257"/>
        <v>2.685405857</v>
      </c>
      <c r="L133" s="88">
        <f t="shared" si="257"/>
        <v>2.691221253</v>
      </c>
      <c r="M133" s="88">
        <f t="shared" si="257"/>
        <v>2.663672986</v>
      </c>
      <c r="N133" s="88">
        <f t="shared" si="257"/>
        <v>4145.837974</v>
      </c>
      <c r="O133" s="88">
        <f t="shared" si="257"/>
        <v>23.00538151</v>
      </c>
      <c r="S133" s="146">
        <f>(N133*'portfolio sheet'!$D$15/'portfolio sheet'!$D$7) -'portfolio sheet'!$D$15</f>
        <v>1126070.756</v>
      </c>
      <c r="T133" s="146">
        <f>O133*'portfolio sheet'!$F$15/'portfolio sheet'!$F$11-'portfolio sheet'!$F$15</f>
        <v>92107.15151</v>
      </c>
      <c r="U133" s="146">
        <f>PRICE('portfolio sheet'!$H$7,'portfolio sheet'!$H$8,'portfolio sheet'!$H$9,L133/100,'portfolio sheet'!$H$11,'portfolio sheet'!$H$12,'portfolio sheet'!$H$13)*'portfolio sheet'!$H$6/100 - 'portfolio sheet'!$H$15</f>
        <v>-22276.49383</v>
      </c>
      <c r="V133" s="88">
        <f t="shared" si="10"/>
        <v>1195901.414</v>
      </c>
      <c r="X133" s="147">
        <f t="shared" ref="X133:Z133" si="258">S133/$V133</f>
        <v>0.9416083492</v>
      </c>
      <c r="Y133" s="147">
        <f t="shared" si="258"/>
        <v>0.07701901717</v>
      </c>
      <c r="Z133" s="147">
        <f t="shared" si="258"/>
        <v>-0.01862736641</v>
      </c>
    </row>
    <row r="134">
      <c r="A134" s="12">
        <f>'Parametric Var'!A509</f>
        <v>44161</v>
      </c>
      <c r="B134" s="88">
        <f>'Parametric Var'!B509</f>
        <v>0.1065</v>
      </c>
      <c r="C134" s="88">
        <f>'Parametric Var'!C509</f>
        <v>0.6181</v>
      </c>
      <c r="D134" s="88">
        <f>'Parametric Var'!D509</f>
        <v>0.3703</v>
      </c>
      <c r="E134" s="88">
        <f>'Parametric Var'!E509</f>
        <v>0.844</v>
      </c>
      <c r="F134" s="88">
        <f>'Parametric Var'!F509</f>
        <v>3246.22</v>
      </c>
      <c r="G134" s="88">
        <f>'Parametric Var'!G509</f>
        <v>22.28</v>
      </c>
      <c r="I134" s="7">
        <f t="shared" si="12"/>
        <v>126</v>
      </c>
      <c r="J134" s="88">
        <f t="shared" ref="J134:O134" si="259">B$637*EXP(LN(B134/B135))</f>
        <v>2.949751402</v>
      </c>
      <c r="K134" s="88">
        <f t="shared" si="259"/>
        <v>2.709922707</v>
      </c>
      <c r="L134" s="88">
        <f t="shared" si="259"/>
        <v>2.750436576</v>
      </c>
      <c r="M134" s="88">
        <f t="shared" si="259"/>
        <v>2.676342043</v>
      </c>
      <c r="N134" s="88">
        <f t="shared" si="259"/>
        <v>4098.849936</v>
      </c>
      <c r="O134" s="88">
        <f t="shared" si="259"/>
        <v>21.4745775</v>
      </c>
      <c r="S134" s="146">
        <f>(N134*'portfolio sheet'!$D$15/'portfolio sheet'!$D$7) -'portfolio sheet'!$D$15</f>
        <v>1101974.326</v>
      </c>
      <c r="T134" s="146">
        <f>O134*'portfolio sheet'!$F$15/'portfolio sheet'!$F$11-'portfolio sheet'!$F$15</f>
        <v>92184.39567</v>
      </c>
      <c r="U134" s="146">
        <f>PRICE('portfolio sheet'!$H$7,'portfolio sheet'!$H$8,'portfolio sheet'!$H$9,L134/100,'portfolio sheet'!$H$11,'portfolio sheet'!$H$12,'portfolio sheet'!$H$13)*'portfolio sheet'!$H$6/100 - 'portfolio sheet'!$H$15</f>
        <v>-23626.21179</v>
      </c>
      <c r="V134" s="88">
        <f t="shared" si="10"/>
        <v>1170532.51</v>
      </c>
      <c r="X134" s="147">
        <f t="shared" ref="X134:Z134" si="260">S134/$V134</f>
        <v>0.941429919</v>
      </c>
      <c r="Y134" s="147">
        <f t="shared" si="260"/>
        <v>0.07875423781</v>
      </c>
      <c r="Z134" s="147">
        <f t="shared" si="260"/>
        <v>-0.02018415685</v>
      </c>
    </row>
    <row r="135">
      <c r="A135" s="12">
        <f>'Parametric Var'!A508</f>
        <v>44162</v>
      </c>
      <c r="B135" s="88">
        <f>'Parametric Var'!B508</f>
        <v>0.107</v>
      </c>
      <c r="C135" s="88">
        <f>'Parametric Var'!C508</f>
        <v>0.617</v>
      </c>
      <c r="D135" s="88">
        <f>'Parametric Var'!D508</f>
        <v>0.3639</v>
      </c>
      <c r="E135" s="88">
        <f>'Parametric Var'!E508</f>
        <v>0.842</v>
      </c>
      <c r="F135" s="88">
        <f>'Parametric Var'!F508</f>
        <v>3271.12</v>
      </c>
      <c r="G135" s="88">
        <f>'Parametric Var'!G508</f>
        <v>22.13</v>
      </c>
      <c r="I135" s="7">
        <f t="shared" si="12"/>
        <v>127</v>
      </c>
      <c r="J135" s="88">
        <f t="shared" ref="J135:O135" si="261">B$637*EXP(LN(B135/B136))</f>
        <v>2.9636</v>
      </c>
      <c r="K135" s="88">
        <f t="shared" si="261"/>
        <v>2.429824865</v>
      </c>
      <c r="L135" s="88">
        <f t="shared" si="261"/>
        <v>2.345779418</v>
      </c>
      <c r="M135" s="88">
        <f t="shared" si="261"/>
        <v>2.419956943</v>
      </c>
      <c r="N135" s="88">
        <f t="shared" si="261"/>
        <v>4100.841746</v>
      </c>
      <c r="O135" s="88">
        <f t="shared" si="261"/>
        <v>21.40738776</v>
      </c>
      <c r="S135" s="146">
        <f>(N135*'portfolio sheet'!$D$15/'portfolio sheet'!$D$7) -'portfolio sheet'!$D$15</f>
        <v>1102995.767</v>
      </c>
      <c r="T135" s="146">
        <f>O135*'portfolio sheet'!$F$15/'portfolio sheet'!$F$11-'portfolio sheet'!$F$15</f>
        <v>92187.78606</v>
      </c>
      <c r="U135" s="146">
        <f>PRICE('portfolio sheet'!$H$7,'portfolio sheet'!$H$8,'portfolio sheet'!$H$9,L135/100,'portfolio sheet'!$H$11,'portfolio sheet'!$H$12,'portfolio sheet'!$H$13)*'portfolio sheet'!$H$6/100 - 'portfolio sheet'!$H$15</f>
        <v>-14316.89991</v>
      </c>
      <c r="V135" s="88">
        <f t="shared" si="10"/>
        <v>1180866.653</v>
      </c>
      <c r="X135" s="147">
        <f t="shared" ref="X135:Z135" si="262">S135/$V135</f>
        <v>0.9340561562</v>
      </c>
      <c r="Y135" s="147">
        <f t="shared" si="262"/>
        <v>0.0780679053</v>
      </c>
      <c r="Z135" s="147">
        <f t="shared" si="262"/>
        <v>-0.01212406148</v>
      </c>
    </row>
    <row r="136">
      <c r="A136" s="12">
        <f>'Parametric Var'!A507</f>
        <v>44165</v>
      </c>
      <c r="B136" s="88">
        <f>'Parametric Var'!B507</f>
        <v>0.107</v>
      </c>
      <c r="C136" s="88">
        <f>'Parametric Var'!C507</f>
        <v>0.6869</v>
      </c>
      <c r="D136" s="88">
        <f>'Parametric Var'!D507</f>
        <v>0.4193</v>
      </c>
      <c r="E136" s="88">
        <f>'Parametric Var'!E507</f>
        <v>0.929</v>
      </c>
      <c r="F136" s="88">
        <f>'Parametric Var'!F507</f>
        <v>3294.61</v>
      </c>
      <c r="G136" s="88">
        <f>'Parametric Var'!G507</f>
        <v>22.05</v>
      </c>
      <c r="I136" s="7">
        <f t="shared" si="12"/>
        <v>128</v>
      </c>
      <c r="J136" s="88">
        <f t="shared" ref="J136:O136" si="263">B$637*EXP(LN(B136/B137))</f>
        <v>2.9636</v>
      </c>
      <c r="K136" s="88">
        <f t="shared" si="263"/>
        <v>2.696072533</v>
      </c>
      <c r="L136" s="88">
        <f t="shared" si="263"/>
        <v>2.723032124</v>
      </c>
      <c r="M136" s="88">
        <f t="shared" si="263"/>
        <v>2.644381663</v>
      </c>
      <c r="N136" s="88">
        <f t="shared" si="263"/>
        <v>4115.425248</v>
      </c>
      <c r="O136" s="88">
        <f t="shared" si="263"/>
        <v>22.02934426</v>
      </c>
      <c r="S136" s="146">
        <f>(N136*'portfolio sheet'!$D$15/'portfolio sheet'!$D$7) -'portfolio sheet'!$D$15</f>
        <v>1110474.486</v>
      </c>
      <c r="T136" s="146">
        <f>O136*'portfolio sheet'!$F$15/'portfolio sheet'!$F$11-'portfolio sheet'!$F$15</f>
        <v>92156.40222</v>
      </c>
      <c r="U136" s="146">
        <f>PRICE('portfolio sheet'!$H$7,'portfolio sheet'!$H$8,'portfolio sheet'!$H$9,L136/100,'portfolio sheet'!$H$11,'portfolio sheet'!$H$12,'portfolio sheet'!$H$13)*'portfolio sheet'!$H$6/100 - 'portfolio sheet'!$H$15</f>
        <v>-23002.10258</v>
      </c>
      <c r="V136" s="88">
        <f t="shared" si="10"/>
        <v>1179628.786</v>
      </c>
      <c r="X136" s="147">
        <f t="shared" ref="X136:Z136" si="264">S136/$V136</f>
        <v>0.941376219</v>
      </c>
      <c r="Y136" s="147">
        <f t="shared" si="264"/>
        <v>0.0781232226</v>
      </c>
      <c r="Z136" s="147">
        <f t="shared" si="264"/>
        <v>-0.01949944156</v>
      </c>
    </row>
    <row r="137">
      <c r="A137" s="12">
        <f>'Parametric Var'!A506</f>
        <v>44166</v>
      </c>
      <c r="B137" s="88">
        <f>'Parametric Var'!B506</f>
        <v>0.107</v>
      </c>
      <c r="C137" s="88">
        <f>'Parametric Var'!C506</f>
        <v>0.6892</v>
      </c>
      <c r="D137" s="88">
        <f>'Parametric Var'!D506</f>
        <v>0.4162</v>
      </c>
      <c r="E137" s="88">
        <f>'Parametric Var'!E506</f>
        <v>0.938</v>
      </c>
      <c r="F137" s="88">
        <f>'Parametric Var'!F506</f>
        <v>3306.51</v>
      </c>
      <c r="G137" s="88">
        <f>'Parametric Var'!G506</f>
        <v>21.35</v>
      </c>
      <c r="I137" s="7">
        <f t="shared" si="12"/>
        <v>129</v>
      </c>
      <c r="J137" s="88">
        <f t="shared" ref="J137:O137" si="265">B$637*EXP(LN(B137/B138))</f>
        <v>2.831296429</v>
      </c>
      <c r="K137" s="88">
        <f t="shared" si="265"/>
        <v>2.817522926</v>
      </c>
      <c r="L137" s="88">
        <f t="shared" si="265"/>
        <v>2.843647573</v>
      </c>
      <c r="M137" s="88">
        <f t="shared" si="265"/>
        <v>2.749132821</v>
      </c>
      <c r="N137" s="88">
        <f t="shared" si="265"/>
        <v>4103.90297</v>
      </c>
      <c r="O137" s="88">
        <f t="shared" si="265"/>
        <v>21.17133891</v>
      </c>
      <c r="S137" s="146">
        <f>(N137*'portfolio sheet'!$D$15/'portfolio sheet'!$D$7) -'portfolio sheet'!$D$15</f>
        <v>1104565.626</v>
      </c>
      <c r="T137" s="146">
        <f>O137*'portfolio sheet'!$F$15/'portfolio sheet'!$F$11-'portfolio sheet'!$F$15</f>
        <v>92199.69705</v>
      </c>
      <c r="U137" s="146">
        <f>PRICE('portfolio sheet'!$H$7,'portfolio sheet'!$H$8,'portfolio sheet'!$H$9,L137/100,'portfolio sheet'!$H$11,'portfolio sheet'!$H$12,'portfolio sheet'!$H$13)*'portfolio sheet'!$H$6/100 - 'portfolio sheet'!$H$15</f>
        <v>-25742.17014</v>
      </c>
      <c r="V137" s="88">
        <f t="shared" si="10"/>
        <v>1171023.153</v>
      </c>
      <c r="X137" s="147">
        <f t="shared" ref="X137:Z137" si="266">S137/$V137</f>
        <v>0.9432483237</v>
      </c>
      <c r="Y137" s="147">
        <f t="shared" si="266"/>
        <v>0.07873430754</v>
      </c>
      <c r="Z137" s="147">
        <f t="shared" si="266"/>
        <v>-0.02198263124</v>
      </c>
    </row>
    <row r="138">
      <c r="A138" s="12">
        <f>'Parametric Var'!A505</f>
        <v>44167</v>
      </c>
      <c r="B138" s="88">
        <f>'Parametric Var'!B505</f>
        <v>0.112</v>
      </c>
      <c r="C138" s="88">
        <f>'Parametric Var'!C505</f>
        <v>0.6617</v>
      </c>
      <c r="D138" s="88">
        <f>'Parametric Var'!D505</f>
        <v>0.3956</v>
      </c>
      <c r="E138" s="88">
        <f>'Parametric Var'!E505</f>
        <v>0.911</v>
      </c>
      <c r="F138" s="88">
        <f>'Parametric Var'!F505</f>
        <v>3327.77</v>
      </c>
      <c r="G138" s="88">
        <f>'Parametric Var'!G505</f>
        <v>21.51</v>
      </c>
      <c r="I138" s="7">
        <f t="shared" si="12"/>
        <v>130</v>
      </c>
      <c r="J138" s="88">
        <f t="shared" ref="J138:O138" si="267">B$637*EXP(LN(B138/B139))</f>
        <v>3.102085981</v>
      </c>
      <c r="K138" s="88">
        <f t="shared" si="267"/>
        <v>2.537517253</v>
      </c>
      <c r="L138" s="88">
        <f t="shared" si="267"/>
        <v>2.530211169</v>
      </c>
      <c r="M138" s="88">
        <f t="shared" si="267"/>
        <v>2.499866393</v>
      </c>
      <c r="N138" s="88">
        <f t="shared" si="267"/>
        <v>4103.911176</v>
      </c>
      <c r="O138" s="88">
        <f t="shared" si="267"/>
        <v>20.35529281</v>
      </c>
      <c r="S138" s="146">
        <f>(N138*'portfolio sheet'!$D$15/'portfolio sheet'!$D$7) -'portfolio sheet'!$D$15</f>
        <v>1104569.834</v>
      </c>
      <c r="T138" s="146">
        <f>O138*'portfolio sheet'!$F$15/'portfolio sheet'!$F$11-'portfolio sheet'!$F$15</f>
        <v>92240.87463</v>
      </c>
      <c r="U138" s="146">
        <f>PRICE('portfolio sheet'!$H$7,'portfolio sheet'!$H$8,'portfolio sheet'!$H$9,L138/100,'portfolio sheet'!$H$11,'portfolio sheet'!$H$12,'portfolio sheet'!$H$13)*'portfolio sheet'!$H$6/100 - 'portfolio sheet'!$H$15</f>
        <v>-18584.84172</v>
      </c>
      <c r="V138" s="88">
        <f t="shared" si="10"/>
        <v>1178225.867</v>
      </c>
      <c r="X138" s="147">
        <f t="shared" ref="X138:Z138" si="268">S138/$V138</f>
        <v>0.9374856426</v>
      </c>
      <c r="Y138" s="147">
        <f t="shared" si="268"/>
        <v>0.07828793888</v>
      </c>
      <c r="Z138" s="147">
        <f t="shared" si="268"/>
        <v>-0.01577358149</v>
      </c>
    </row>
    <row r="139">
      <c r="A139" s="12">
        <f>'Parametric Var'!A504</f>
        <v>44168</v>
      </c>
      <c r="B139" s="88">
        <f>'Parametric Var'!B504</f>
        <v>0.107</v>
      </c>
      <c r="C139" s="88">
        <f>'Parametric Var'!C504</f>
        <v>0.7054</v>
      </c>
      <c r="D139" s="88">
        <f>'Parametric Var'!D504</f>
        <v>0.4226</v>
      </c>
      <c r="E139" s="88">
        <f>'Parametric Var'!E504</f>
        <v>0.973</v>
      </c>
      <c r="F139" s="88">
        <f>'Parametric Var'!F504</f>
        <v>3349.16</v>
      </c>
      <c r="G139" s="88">
        <f>'Parametric Var'!G504</f>
        <v>22.54</v>
      </c>
      <c r="I139" s="7">
        <f t="shared" si="12"/>
        <v>131</v>
      </c>
      <c r="J139" s="88">
        <f t="shared" ref="J139:O139" si="269">B$637*EXP(LN(B139/B140))</f>
        <v>3.049088462</v>
      </c>
      <c r="K139" s="88">
        <f t="shared" si="269"/>
        <v>2.878530005</v>
      </c>
      <c r="L139" s="88">
        <f t="shared" si="269"/>
        <v>2.92209143</v>
      </c>
      <c r="M139" s="88">
        <f t="shared" si="269"/>
        <v>2.799471983</v>
      </c>
      <c r="N139" s="88">
        <f t="shared" si="269"/>
        <v>4127.677203</v>
      </c>
      <c r="O139" s="88">
        <f t="shared" si="269"/>
        <v>21.16101232</v>
      </c>
      <c r="S139" s="146">
        <f>(N139*'portfolio sheet'!$D$15/'portfolio sheet'!$D$7) -'portfolio sheet'!$D$15</f>
        <v>1116757.54</v>
      </c>
      <c r="T139" s="146">
        <f>O139*'portfolio sheet'!$F$15/'portfolio sheet'!$F$11-'portfolio sheet'!$F$15</f>
        <v>92200.21813</v>
      </c>
      <c r="U139" s="146">
        <f>PRICE('portfolio sheet'!$H$7,'portfolio sheet'!$H$8,'portfolio sheet'!$H$9,L139/100,'portfolio sheet'!$H$11,'portfolio sheet'!$H$12,'portfolio sheet'!$H$13)*'portfolio sheet'!$H$6/100 - 'portfolio sheet'!$H$15</f>
        <v>-27514.7555</v>
      </c>
      <c r="V139" s="88">
        <f t="shared" si="10"/>
        <v>1181443.003</v>
      </c>
      <c r="X139" s="147">
        <f t="shared" ref="X139:Z139" si="270">S139/$V139</f>
        <v>0.9452487657</v>
      </c>
      <c r="Y139" s="147">
        <f t="shared" si="270"/>
        <v>0.07804034383</v>
      </c>
      <c r="Z139" s="147">
        <f t="shared" si="270"/>
        <v>-0.02328910954</v>
      </c>
    </row>
    <row r="140">
      <c r="A140" s="12">
        <f>'Parametric Var'!A503</f>
        <v>44169</v>
      </c>
      <c r="B140" s="88">
        <f>'Parametric Var'!B503</f>
        <v>0.104</v>
      </c>
      <c r="C140" s="88">
        <f>'Parametric Var'!C503</f>
        <v>0.6629</v>
      </c>
      <c r="D140" s="88">
        <f>'Parametric Var'!D503</f>
        <v>0.3909</v>
      </c>
      <c r="E140" s="88">
        <f>'Parametric Var'!E503</f>
        <v>0.928</v>
      </c>
      <c r="F140" s="88">
        <f>'Parametric Var'!F503</f>
        <v>3351.28</v>
      </c>
      <c r="G140" s="88">
        <f>'Parametric Var'!G503</f>
        <v>22.72</v>
      </c>
      <c r="I140" s="7">
        <f t="shared" si="12"/>
        <v>132</v>
      </c>
      <c r="J140" s="88">
        <f t="shared" ref="J140:O140" si="271">B$637*EXP(LN(B140/B141))</f>
        <v>2.9636</v>
      </c>
      <c r="K140" s="88">
        <f t="shared" si="271"/>
        <v>2.710005728</v>
      </c>
      <c r="L140" s="88">
        <f t="shared" si="271"/>
        <v>2.681633528</v>
      </c>
      <c r="M140" s="88">
        <f t="shared" si="271"/>
        <v>2.69029316</v>
      </c>
      <c r="N140" s="88">
        <f t="shared" si="271"/>
        <v>4118.994745</v>
      </c>
      <c r="O140" s="88">
        <f t="shared" si="271"/>
        <v>21.50033718</v>
      </c>
      <c r="S140" s="146">
        <f>(N140*'portfolio sheet'!$D$15/'portfolio sheet'!$D$7) -'portfolio sheet'!$D$15</f>
        <v>1112304.998</v>
      </c>
      <c r="T140" s="146">
        <f>O140*'portfolio sheet'!$F$15/'portfolio sheet'!$F$11-'portfolio sheet'!$F$15</f>
        <v>92183.09584</v>
      </c>
      <c r="U140" s="146">
        <f>PRICE('portfolio sheet'!$H$7,'portfolio sheet'!$H$8,'portfolio sheet'!$H$9,L140/100,'portfolio sheet'!$H$11,'portfolio sheet'!$H$12,'portfolio sheet'!$H$13)*'portfolio sheet'!$H$6/100 - 'portfolio sheet'!$H$15</f>
        <v>-22057.55481</v>
      </c>
      <c r="V140" s="88">
        <f t="shared" si="10"/>
        <v>1182430.539</v>
      </c>
      <c r="X140" s="147">
        <f t="shared" ref="X140:Z140" si="272">S140/$V140</f>
        <v>0.9406937332</v>
      </c>
      <c r="Y140" s="147">
        <f t="shared" si="272"/>
        <v>0.07796068592</v>
      </c>
      <c r="Z140" s="147">
        <f t="shared" si="272"/>
        <v>-0.01865441909</v>
      </c>
    </row>
    <row r="141">
      <c r="A141" s="12">
        <f>'Parametric Var'!A502</f>
        <v>44172</v>
      </c>
      <c r="B141" s="88">
        <f>'Parametric Var'!B502</f>
        <v>0.104</v>
      </c>
      <c r="C141" s="88">
        <f>'Parametric Var'!C502</f>
        <v>0.6617</v>
      </c>
      <c r="D141" s="88">
        <f>'Parametric Var'!D502</f>
        <v>0.394</v>
      </c>
      <c r="E141" s="88">
        <f>'Parametric Var'!E502</f>
        <v>0.921</v>
      </c>
      <c r="F141" s="88">
        <f>'Parametric Var'!F502</f>
        <v>3360.47</v>
      </c>
      <c r="G141" s="88">
        <f>'Parametric Var'!G502</f>
        <v>22.54</v>
      </c>
      <c r="I141" s="7">
        <f t="shared" si="12"/>
        <v>133</v>
      </c>
      <c r="J141" s="88">
        <f t="shared" ref="J141:O141" si="273">B$637*EXP(LN(B141/B142))</f>
        <v>2.880508411</v>
      </c>
      <c r="K141" s="88">
        <f t="shared" si="273"/>
        <v>2.654158763</v>
      </c>
      <c r="L141" s="88">
        <f t="shared" si="273"/>
        <v>2.617852999</v>
      </c>
      <c r="M141" s="88">
        <f t="shared" si="273"/>
        <v>2.621609808</v>
      </c>
      <c r="N141" s="88">
        <f t="shared" si="273"/>
        <v>4163.4692</v>
      </c>
      <c r="O141" s="88">
        <f t="shared" si="273"/>
        <v>21.49209656</v>
      </c>
      <c r="S141" s="146">
        <f>(N141*'portfolio sheet'!$D$15/'portfolio sheet'!$D$7) -'portfolio sheet'!$D$15</f>
        <v>1135112.41</v>
      </c>
      <c r="T141" s="146">
        <f>O141*'portfolio sheet'!$F$15/'portfolio sheet'!$F$11-'portfolio sheet'!$F$15</f>
        <v>92183.51166</v>
      </c>
      <c r="U141" s="146">
        <f>PRICE('portfolio sheet'!$H$7,'portfolio sheet'!$H$8,'portfolio sheet'!$H$9,L141/100,'portfolio sheet'!$H$11,'portfolio sheet'!$H$12,'portfolio sheet'!$H$13)*'portfolio sheet'!$H$6/100 - 'portfolio sheet'!$H$15</f>
        <v>-20598.24351</v>
      </c>
      <c r="V141" s="88">
        <f t="shared" si="10"/>
        <v>1206697.678</v>
      </c>
      <c r="X141" s="147">
        <f t="shared" ref="X141:Z141" si="274">S141/$V141</f>
        <v>0.9406767168</v>
      </c>
      <c r="Y141" s="147">
        <f t="shared" si="274"/>
        <v>0.07639321209</v>
      </c>
      <c r="Z141" s="147">
        <f t="shared" si="274"/>
        <v>-0.01706992885</v>
      </c>
    </row>
    <row r="142">
      <c r="A142" s="12">
        <f>'Parametric Var'!A501</f>
        <v>44173</v>
      </c>
      <c r="B142" s="88">
        <f>'Parametric Var'!B501</f>
        <v>0.107</v>
      </c>
      <c r="C142" s="88">
        <f>'Parametric Var'!C501</f>
        <v>0.6744</v>
      </c>
      <c r="D142" s="88">
        <f>'Parametric Var'!D501</f>
        <v>0.4068</v>
      </c>
      <c r="E142" s="88">
        <f>'Parametric Var'!E501</f>
        <v>0.938</v>
      </c>
      <c r="F142" s="88">
        <f>'Parametric Var'!F501</f>
        <v>3333.69</v>
      </c>
      <c r="G142" s="88">
        <f>'Parametric Var'!G501</f>
        <v>22.37</v>
      </c>
      <c r="I142" s="7">
        <f t="shared" si="12"/>
        <v>134</v>
      </c>
      <c r="J142" s="88">
        <f t="shared" ref="J142:O142" si="275">B$637*EXP(LN(B142/B143))</f>
        <v>3.139655446</v>
      </c>
      <c r="K142" s="88">
        <f t="shared" si="275"/>
        <v>2.815307778</v>
      </c>
      <c r="L142" s="88">
        <f t="shared" si="275"/>
        <v>2.85966117</v>
      </c>
      <c r="M142" s="88">
        <f t="shared" si="275"/>
        <v>2.764304636</v>
      </c>
      <c r="N142" s="88">
        <f t="shared" si="275"/>
        <v>4073.27835</v>
      </c>
      <c r="O142" s="88">
        <f t="shared" si="275"/>
        <v>21.65919655</v>
      </c>
      <c r="S142" s="146">
        <f>(N142*'portfolio sheet'!$D$15/'portfolio sheet'!$D$7) -'portfolio sheet'!$D$15</f>
        <v>1088860.692</v>
      </c>
      <c r="T142" s="146">
        <f>O142*'portfolio sheet'!$F$15/'portfolio sheet'!$F$11-'portfolio sheet'!$F$15</f>
        <v>92175.07982</v>
      </c>
      <c r="U142" s="146">
        <f>PRICE('portfolio sheet'!$H$7,'portfolio sheet'!$H$8,'portfolio sheet'!$H$9,L142/100,'portfolio sheet'!$H$11,'portfolio sheet'!$H$12,'portfolio sheet'!$H$13)*'portfolio sheet'!$H$6/100 - 'portfolio sheet'!$H$15</f>
        <v>-26104.63091</v>
      </c>
      <c r="V142" s="88">
        <f t="shared" si="10"/>
        <v>1154931.141</v>
      </c>
      <c r="X142" s="147">
        <f t="shared" ref="X142:Z142" si="276">S142/$V142</f>
        <v>0.9427927375</v>
      </c>
      <c r="Y142" s="147">
        <f t="shared" si="276"/>
        <v>0.07981002203</v>
      </c>
      <c r="Z142" s="147">
        <f t="shared" si="276"/>
        <v>-0.02260275958</v>
      </c>
    </row>
    <row r="143">
      <c r="A143" s="12">
        <f>'Parametric Var'!A500</f>
        <v>44174</v>
      </c>
      <c r="B143" s="88">
        <f>'Parametric Var'!B500</f>
        <v>0.101</v>
      </c>
      <c r="C143" s="88">
        <f>'Parametric Var'!C500</f>
        <v>0.648</v>
      </c>
      <c r="D143" s="88">
        <f>'Parametric Var'!D500</f>
        <v>0.3845</v>
      </c>
      <c r="E143" s="88">
        <f>'Parametric Var'!E500</f>
        <v>0.906</v>
      </c>
      <c r="F143" s="88">
        <f>'Parametric Var'!F500</f>
        <v>3380.35</v>
      </c>
      <c r="G143" s="88">
        <f>'Parametric Var'!G500</f>
        <v>22.03</v>
      </c>
      <c r="I143" s="7">
        <f t="shared" si="12"/>
        <v>135</v>
      </c>
      <c r="J143" s="88">
        <f t="shared" ref="J143:O143" si="277">B$637*EXP(LN(B143/B144))</f>
        <v>3.023470707</v>
      </c>
      <c r="K143" s="88">
        <f t="shared" si="277"/>
        <v>2.794364419</v>
      </c>
      <c r="L143" s="88">
        <f t="shared" si="277"/>
        <v>2.855908354</v>
      </c>
      <c r="M143" s="88">
        <f t="shared" si="277"/>
        <v>2.699799107</v>
      </c>
      <c r="N143" s="88">
        <f t="shared" si="277"/>
        <v>4138.762566</v>
      </c>
      <c r="O143" s="88">
        <f t="shared" si="277"/>
        <v>20.19337774</v>
      </c>
      <c r="S143" s="146">
        <f>(N143*'portfolio sheet'!$D$15/'portfolio sheet'!$D$7) -'portfolio sheet'!$D$15</f>
        <v>1122442.341</v>
      </c>
      <c r="T143" s="146">
        <f>O143*'portfolio sheet'!$F$15/'portfolio sheet'!$F$11-'portfolio sheet'!$F$15</f>
        <v>92249.04484</v>
      </c>
      <c r="U143" s="146">
        <f>PRICE('portfolio sheet'!$H$7,'portfolio sheet'!$H$8,'portfolio sheet'!$H$9,L143/100,'portfolio sheet'!$H$11,'portfolio sheet'!$H$12,'portfolio sheet'!$H$13)*'portfolio sheet'!$H$6/100 - 'portfolio sheet'!$H$15</f>
        <v>-26019.71537</v>
      </c>
      <c r="V143" s="88">
        <f t="shared" si="10"/>
        <v>1188671.671</v>
      </c>
      <c r="X143" s="147">
        <f t="shared" ref="X143:Z143" si="278">S143/$V143</f>
        <v>0.9442829075</v>
      </c>
      <c r="Y143" s="147">
        <f t="shared" si="278"/>
        <v>0.07760683384</v>
      </c>
      <c r="Z143" s="147">
        <f t="shared" si="278"/>
        <v>-0.02188974131</v>
      </c>
    </row>
    <row r="144">
      <c r="A144" s="12">
        <f>'Parametric Var'!A499</f>
        <v>44175</v>
      </c>
      <c r="B144" s="88">
        <f>'Parametric Var'!B499</f>
        <v>0.099</v>
      </c>
      <c r="C144" s="88">
        <f>'Parametric Var'!C499</f>
        <v>0.6273</v>
      </c>
      <c r="D144" s="88">
        <f>'Parametric Var'!D499</f>
        <v>0.3639</v>
      </c>
      <c r="E144" s="88">
        <f>'Parametric Var'!E499</f>
        <v>0.896</v>
      </c>
      <c r="F144" s="88">
        <f>'Parametric Var'!F499</f>
        <v>3373.43</v>
      </c>
      <c r="G144" s="88">
        <f>'Parametric Var'!G499</f>
        <v>23.27</v>
      </c>
      <c r="I144" s="7">
        <f t="shared" si="12"/>
        <v>136</v>
      </c>
      <c r="J144" s="88">
        <f t="shared" ref="J144:O144" si="279">B$637*EXP(LN(B144/B145))</f>
        <v>3.411586047</v>
      </c>
      <c r="K144" s="88">
        <f t="shared" si="279"/>
        <v>2.656401425</v>
      </c>
      <c r="L144" s="88">
        <f t="shared" si="279"/>
        <v>2.656902512</v>
      </c>
      <c r="M144" s="88">
        <f t="shared" si="279"/>
        <v>2.628923077</v>
      </c>
      <c r="N144" s="88">
        <f t="shared" si="279"/>
        <v>4131.00025</v>
      </c>
      <c r="O144" s="88">
        <f t="shared" si="279"/>
        <v>20.28398447</v>
      </c>
      <c r="S144" s="146">
        <f>(N144*'portfolio sheet'!$D$15/'portfolio sheet'!$D$7) -'portfolio sheet'!$D$15</f>
        <v>1118461.667</v>
      </c>
      <c r="T144" s="146">
        <f>O144*'portfolio sheet'!$F$15/'portfolio sheet'!$F$11-'portfolio sheet'!$F$15</f>
        <v>92244.47284</v>
      </c>
      <c r="U144" s="146">
        <f>PRICE('portfolio sheet'!$H$7,'portfolio sheet'!$H$8,'portfolio sheet'!$H$9,L144/100,'portfolio sheet'!$H$11,'portfolio sheet'!$H$12,'portfolio sheet'!$H$13)*'portfolio sheet'!$H$6/100 - 'portfolio sheet'!$H$15</f>
        <v>-21492.29503</v>
      </c>
      <c r="V144" s="88">
        <f t="shared" si="10"/>
        <v>1189213.845</v>
      </c>
      <c r="X144" s="147">
        <f t="shared" ref="X144:Z144" si="280">S144/$V144</f>
        <v>0.940505084</v>
      </c>
      <c r="Y144" s="147">
        <f t="shared" si="280"/>
        <v>0.07756760758</v>
      </c>
      <c r="Z144" s="147">
        <f t="shared" si="280"/>
        <v>-0.01807269157</v>
      </c>
    </row>
    <row r="145">
      <c r="A145" s="12">
        <f>'Parametric Var'!A498</f>
        <v>44176</v>
      </c>
      <c r="B145" s="88">
        <f>'Parametric Var'!B498</f>
        <v>0.086</v>
      </c>
      <c r="C145" s="88">
        <f>'Parametric Var'!C498</f>
        <v>0.6388</v>
      </c>
      <c r="D145" s="88">
        <f>'Parametric Var'!D498</f>
        <v>0.3702</v>
      </c>
      <c r="E145" s="88">
        <f>'Parametric Var'!E498</f>
        <v>0.91</v>
      </c>
      <c r="F145" s="88">
        <f>'Parametric Var'!F498</f>
        <v>3372.85</v>
      </c>
      <c r="G145" s="88">
        <f>'Parametric Var'!G498</f>
        <v>24.47</v>
      </c>
      <c r="I145" s="7">
        <f t="shared" si="12"/>
        <v>137</v>
      </c>
      <c r="J145" s="88">
        <f t="shared" ref="J145:O145" si="281">B$637*EXP(LN(B145/B146))</f>
        <v>2.863703371</v>
      </c>
      <c r="K145" s="88">
        <f t="shared" si="281"/>
        <v>2.744628145</v>
      </c>
      <c r="L145" s="88">
        <f t="shared" si="281"/>
        <v>2.761837096</v>
      </c>
      <c r="M145" s="88">
        <f t="shared" si="281"/>
        <v>2.705679287</v>
      </c>
      <c r="N145" s="88">
        <f t="shared" si="281"/>
        <v>4119.127681</v>
      </c>
      <c r="O145" s="88">
        <f t="shared" si="281"/>
        <v>22.73280052</v>
      </c>
      <c r="S145" s="146">
        <f>(N145*'portfolio sheet'!$D$15/'portfolio sheet'!$D$7) -'portfolio sheet'!$D$15</f>
        <v>1112373.17</v>
      </c>
      <c r="T145" s="146">
        <f>O145*'portfolio sheet'!$F$15/'portfolio sheet'!$F$11-'portfolio sheet'!$F$15</f>
        <v>92120.90591</v>
      </c>
      <c r="U145" s="146">
        <f>PRICE('portfolio sheet'!$H$7,'portfolio sheet'!$H$8,'portfolio sheet'!$H$9,L145/100,'portfolio sheet'!$H$11,'portfolio sheet'!$H$12,'portfolio sheet'!$H$13)*'portfolio sheet'!$H$6/100 - 'portfolio sheet'!$H$15</f>
        <v>-23885.57816</v>
      </c>
      <c r="V145" s="88">
        <f t="shared" si="10"/>
        <v>1180608.498</v>
      </c>
      <c r="X145" s="147">
        <f t="shared" ref="X145:Z145" si="282">S145/$V145</f>
        <v>0.9422032554</v>
      </c>
      <c r="Y145" s="147">
        <f t="shared" si="282"/>
        <v>0.078028327</v>
      </c>
      <c r="Z145" s="147">
        <f t="shared" si="282"/>
        <v>-0.02023158245</v>
      </c>
    </row>
    <row r="146">
      <c r="A146" s="12">
        <f>'Parametric Var'!A497</f>
        <v>44179</v>
      </c>
      <c r="B146" s="88">
        <f>'Parametric Var'!B497</f>
        <v>0.089</v>
      </c>
      <c r="C146" s="88">
        <f>'Parametric Var'!C497</f>
        <v>0.6296</v>
      </c>
      <c r="D146" s="88">
        <f>'Parametric Var'!D497</f>
        <v>0.3623</v>
      </c>
      <c r="E146" s="88">
        <f>'Parametric Var'!E497</f>
        <v>0.898</v>
      </c>
      <c r="F146" s="88">
        <f>'Parametric Var'!F497</f>
        <v>3381.99</v>
      </c>
      <c r="G146" s="88">
        <f>'Parametric Var'!G497</f>
        <v>22.96</v>
      </c>
      <c r="I146" s="7">
        <f t="shared" si="12"/>
        <v>138</v>
      </c>
      <c r="J146" s="88">
        <f t="shared" ref="J146:O146" si="283">B$637*EXP(LN(B146/B147))</f>
        <v>2.898465934</v>
      </c>
      <c r="K146" s="88">
        <f t="shared" si="283"/>
        <v>2.66614114</v>
      </c>
      <c r="L146" s="88">
        <f t="shared" si="283"/>
        <v>2.668285204</v>
      </c>
      <c r="M146" s="88">
        <f t="shared" si="283"/>
        <v>2.631899012</v>
      </c>
      <c r="N146" s="88">
        <f t="shared" si="283"/>
        <v>4120.798246</v>
      </c>
      <c r="O146" s="88">
        <f t="shared" si="283"/>
        <v>18.54361227</v>
      </c>
      <c r="S146" s="146">
        <f>(N146*'portfolio sheet'!$D$15/'portfolio sheet'!$D$7) -'portfolio sheet'!$D$15</f>
        <v>1113229.87</v>
      </c>
      <c r="T146" s="146">
        <f>O146*'portfolio sheet'!$F$15/'portfolio sheet'!$F$11-'portfolio sheet'!$F$15</f>
        <v>92332.29179</v>
      </c>
      <c r="U146" s="146">
        <f>PRICE('portfolio sheet'!$H$7,'portfolio sheet'!$H$8,'portfolio sheet'!$H$9,L146/100,'portfolio sheet'!$H$11,'portfolio sheet'!$H$12,'portfolio sheet'!$H$13)*'portfolio sheet'!$H$6/100 - 'portfolio sheet'!$H$15</f>
        <v>-21752.55424</v>
      </c>
      <c r="V146" s="88">
        <f t="shared" si="10"/>
        <v>1183809.607</v>
      </c>
      <c r="X146" s="147">
        <f t="shared" ref="X146:Z146" si="284">S146/$V146</f>
        <v>0.9403791479</v>
      </c>
      <c r="Y146" s="147">
        <f t="shared" si="284"/>
        <v>0.07799589667</v>
      </c>
      <c r="Z146" s="147">
        <f t="shared" si="284"/>
        <v>-0.01837504453</v>
      </c>
    </row>
    <row r="147">
      <c r="A147" s="12">
        <f>'Parametric Var'!A496</f>
        <v>44180</v>
      </c>
      <c r="B147" s="88">
        <f>'Parametric Var'!B496</f>
        <v>0.091</v>
      </c>
      <c r="C147" s="88">
        <f>'Parametric Var'!C496</f>
        <v>0.6388</v>
      </c>
      <c r="D147" s="88">
        <f>'Parametric Var'!D496</f>
        <v>0.367</v>
      </c>
      <c r="E147" s="88">
        <f>'Parametric Var'!E496</f>
        <v>0.911</v>
      </c>
      <c r="F147" s="88">
        <f>'Parametric Var'!F496</f>
        <v>3389.78</v>
      </c>
      <c r="G147" s="88">
        <f>'Parametric Var'!G496</f>
        <v>26.41</v>
      </c>
      <c r="I147" s="7">
        <f t="shared" si="12"/>
        <v>139</v>
      </c>
      <c r="J147" s="88">
        <f t="shared" ref="J147:O147" si="285">B$637*EXP(LN(B147/B148))</f>
        <v>3.030197753</v>
      </c>
      <c r="K147" s="88">
        <f t="shared" si="285"/>
        <v>2.685759838</v>
      </c>
      <c r="L147" s="88">
        <f t="shared" si="285"/>
        <v>2.69116739</v>
      </c>
      <c r="M147" s="88">
        <f t="shared" si="285"/>
        <v>2.643880435</v>
      </c>
      <c r="N147" s="88">
        <f t="shared" si="285"/>
        <v>4148.561991</v>
      </c>
      <c r="O147" s="88">
        <f t="shared" si="285"/>
        <v>21.56681853</v>
      </c>
      <c r="S147" s="146">
        <f>(N147*'portfolio sheet'!$D$15/'portfolio sheet'!$D$7) -'portfolio sheet'!$D$15</f>
        <v>1127467.688</v>
      </c>
      <c r="T147" s="146">
        <f>O147*'portfolio sheet'!$F$15/'portfolio sheet'!$F$11-'portfolio sheet'!$F$15</f>
        <v>92179.7412</v>
      </c>
      <c r="U147" s="146">
        <f>PRICE('portfolio sheet'!$H$7,'portfolio sheet'!$H$8,'portfolio sheet'!$H$9,L147/100,'portfolio sheet'!$H$11,'portfolio sheet'!$H$12,'portfolio sheet'!$H$13)*'portfolio sheet'!$H$6/100 - 'portfolio sheet'!$H$15</f>
        <v>-22275.26416</v>
      </c>
      <c r="V147" s="88">
        <f t="shared" si="10"/>
        <v>1197372.165</v>
      </c>
      <c r="X147" s="147">
        <f t="shared" ref="X147:Z147" si="286">S147/$V147</f>
        <v>0.9416184215</v>
      </c>
      <c r="Y147" s="147">
        <f t="shared" si="286"/>
        <v>0.07698503766</v>
      </c>
      <c r="Z147" s="147">
        <f t="shared" si="286"/>
        <v>-0.01860345915</v>
      </c>
    </row>
    <row r="148">
      <c r="A148" s="12">
        <f>'Parametric Var'!A495</f>
        <v>44181</v>
      </c>
      <c r="B148" s="88">
        <f>'Parametric Var'!B495</f>
        <v>0.089</v>
      </c>
      <c r="C148" s="88">
        <f>'Parametric Var'!C495</f>
        <v>0.6434</v>
      </c>
      <c r="D148" s="88">
        <f>'Parametric Var'!D495</f>
        <v>0.3686</v>
      </c>
      <c r="E148" s="88">
        <f>'Parametric Var'!E495</f>
        <v>0.92</v>
      </c>
      <c r="F148" s="88">
        <f>'Parametric Var'!F495</f>
        <v>3374.85</v>
      </c>
      <c r="G148" s="88">
        <f>'Parametric Var'!G495</f>
        <v>26.12</v>
      </c>
      <c r="I148" s="7">
        <f t="shared" si="12"/>
        <v>140</v>
      </c>
      <c r="J148" s="88">
        <f t="shared" ref="J148:O148" si="287">B$637*EXP(LN(B148/B149))</f>
        <v>2.805961702</v>
      </c>
      <c r="K148" s="88">
        <f t="shared" si="287"/>
        <v>2.657598626</v>
      </c>
      <c r="L148" s="88">
        <f t="shared" si="287"/>
        <v>2.634291222</v>
      </c>
      <c r="M148" s="88">
        <f t="shared" si="287"/>
        <v>2.627165775</v>
      </c>
      <c r="N148" s="88">
        <f t="shared" si="287"/>
        <v>4117.284901</v>
      </c>
      <c r="O148" s="88">
        <f t="shared" si="287"/>
        <v>20.96874671</v>
      </c>
      <c r="S148" s="146">
        <f>(N148*'portfolio sheet'!$D$15/'portfolio sheet'!$D$7) -'portfolio sheet'!$D$15</f>
        <v>1111428.155</v>
      </c>
      <c r="T148" s="146">
        <f>O148*'portfolio sheet'!$F$15/'portfolio sheet'!$F$11-'portfolio sheet'!$F$15</f>
        <v>92209.91983</v>
      </c>
      <c r="U148" s="146">
        <f>PRICE('portfolio sheet'!$H$7,'portfolio sheet'!$H$8,'portfolio sheet'!$H$9,L148/100,'portfolio sheet'!$H$11,'portfolio sheet'!$H$12,'portfolio sheet'!$H$13)*'portfolio sheet'!$H$6/100 - 'portfolio sheet'!$H$15</f>
        <v>-20974.82966</v>
      </c>
      <c r="V148" s="88">
        <f t="shared" si="10"/>
        <v>1182663.245</v>
      </c>
      <c r="X148" s="147">
        <f t="shared" ref="X148:Z148" si="288">S148/$V148</f>
        <v>0.9397672241</v>
      </c>
      <c r="Y148" s="147">
        <f t="shared" si="288"/>
        <v>0.07796802703</v>
      </c>
      <c r="Z148" s="147">
        <f t="shared" si="288"/>
        <v>-0.01773525114</v>
      </c>
    </row>
    <row r="149">
      <c r="A149" s="12">
        <f>'Parametric Var'!A494</f>
        <v>44182</v>
      </c>
      <c r="B149" s="88">
        <f>'Parametric Var'!B494</f>
        <v>0.094</v>
      </c>
      <c r="C149" s="88">
        <f>'Parametric Var'!C494</f>
        <v>0.6549</v>
      </c>
      <c r="D149" s="88">
        <f>'Parametric Var'!D494</f>
        <v>0.3782</v>
      </c>
      <c r="E149" s="88">
        <f>'Parametric Var'!E494</f>
        <v>0.935</v>
      </c>
      <c r="F149" s="88">
        <f>'Parametric Var'!F494</f>
        <v>3385.51</v>
      </c>
      <c r="G149" s="88">
        <f>'Parametric Var'!G494</f>
        <v>26.57</v>
      </c>
      <c r="I149" s="7">
        <f t="shared" si="12"/>
        <v>141</v>
      </c>
      <c r="J149" s="88">
        <f t="shared" ref="J149:O149" si="289">B$637*EXP(LN(B149/B150))</f>
        <v>3.061301099</v>
      </c>
      <c r="K149" s="88">
        <f t="shared" si="289"/>
        <v>2.685824727</v>
      </c>
      <c r="L149" s="88">
        <f t="shared" si="289"/>
        <v>2.680222286</v>
      </c>
      <c r="M149" s="88">
        <f t="shared" si="289"/>
        <v>2.641746032</v>
      </c>
      <c r="N149" s="88">
        <f t="shared" si="289"/>
        <v>4116.125852</v>
      </c>
      <c r="O149" s="88">
        <f t="shared" si="289"/>
        <v>16.86720536</v>
      </c>
      <c r="S149" s="146">
        <f>(N149*'portfolio sheet'!$D$15/'portfolio sheet'!$D$7) -'portfolio sheet'!$D$15</f>
        <v>1110833.77</v>
      </c>
      <c r="T149" s="146">
        <f>O149*'portfolio sheet'!$F$15/'portfolio sheet'!$F$11-'portfolio sheet'!$F$15</f>
        <v>92416.88306</v>
      </c>
      <c r="U149" s="146">
        <f>PRICE('portfolio sheet'!$H$7,'portfolio sheet'!$H$8,'portfolio sheet'!$H$9,L149/100,'portfolio sheet'!$H$11,'portfolio sheet'!$H$12,'portfolio sheet'!$H$13)*'portfolio sheet'!$H$6/100 - 'portfolio sheet'!$H$15</f>
        <v>-22025.31914</v>
      </c>
      <c r="V149" s="88">
        <f t="shared" si="10"/>
        <v>1181225.334</v>
      </c>
      <c r="X149" s="147">
        <f t="shared" ref="X149:Z149" si="290">S149/$V149</f>
        <v>0.9404080137</v>
      </c>
      <c r="Y149" s="147">
        <f t="shared" si="290"/>
        <v>0.07823814847</v>
      </c>
      <c r="Z149" s="147">
        <f t="shared" si="290"/>
        <v>-0.01864616218</v>
      </c>
    </row>
    <row r="150">
      <c r="A150" s="12">
        <f>'Parametric Var'!A493</f>
        <v>44183</v>
      </c>
      <c r="B150" s="88">
        <f>'Parametric Var'!B493</f>
        <v>0.091</v>
      </c>
      <c r="C150" s="88">
        <f>'Parametric Var'!C493</f>
        <v>0.6596</v>
      </c>
      <c r="D150" s="88">
        <f>'Parametric Var'!D493</f>
        <v>0.3814</v>
      </c>
      <c r="E150" s="88">
        <f>'Parametric Var'!E493</f>
        <v>0.945</v>
      </c>
      <c r="F150" s="88">
        <f>'Parametric Var'!F493</f>
        <v>3397.16</v>
      </c>
      <c r="G150" s="88">
        <f>'Parametric Var'!G493</f>
        <v>33.6</v>
      </c>
      <c r="I150" s="7">
        <f t="shared" si="12"/>
        <v>142</v>
      </c>
      <c r="J150" s="88">
        <f t="shared" ref="J150:O150" si="291">B$637*EXP(LN(B150/B151))</f>
        <v>2.953861993</v>
      </c>
      <c r="K150" s="88">
        <f t="shared" si="291"/>
        <v>2.73369689</v>
      </c>
      <c r="L150" s="88">
        <f t="shared" si="291"/>
        <v>2.749029493</v>
      </c>
      <c r="M150" s="88">
        <f t="shared" si="291"/>
        <v>2.689925373</v>
      </c>
      <c r="N150" s="88">
        <f t="shared" si="291"/>
        <v>4089.219177</v>
      </c>
      <c r="O150" s="88">
        <f t="shared" si="291"/>
        <v>23.30692683</v>
      </c>
      <c r="S150" s="146">
        <f>(N150*'portfolio sheet'!$D$15/'portfolio sheet'!$D$7) -'portfolio sheet'!$D$15</f>
        <v>1097035.475</v>
      </c>
      <c r="T150" s="146">
        <f>O150*'portfolio sheet'!$F$15/'portfolio sheet'!$F$11-'portfolio sheet'!$F$15</f>
        <v>92091.93557</v>
      </c>
      <c r="U150" s="146">
        <f>PRICE('portfolio sheet'!$H$7,'portfolio sheet'!$H$8,'portfolio sheet'!$H$9,L150/100,'portfolio sheet'!$H$11,'portfolio sheet'!$H$12,'portfolio sheet'!$H$13)*'portfolio sheet'!$H$6/100 - 'portfolio sheet'!$H$15</f>
        <v>-23594.18914</v>
      </c>
      <c r="V150" s="88">
        <f t="shared" si="10"/>
        <v>1165533.222</v>
      </c>
      <c r="X150" s="147">
        <f t="shared" ref="X150:Z150" si="292">S150/$V150</f>
        <v>0.94123055</v>
      </c>
      <c r="Y150" s="147">
        <f t="shared" si="292"/>
        <v>0.07901270754</v>
      </c>
      <c r="Z150" s="147">
        <f t="shared" si="292"/>
        <v>-0.02024325751</v>
      </c>
    </row>
    <row r="151">
      <c r="A151" s="12">
        <f>'Parametric Var'!A492</f>
        <v>44185</v>
      </c>
      <c r="B151" s="88">
        <f>'Parametric Var'!B492</f>
        <v>0.0913</v>
      </c>
      <c r="C151" s="88">
        <f>'Parametric Var'!C492</f>
        <v>0.6527</v>
      </c>
      <c r="D151" s="88">
        <f>'Parametric Var'!D492</f>
        <v>0.375</v>
      </c>
      <c r="E151" s="88">
        <f>'Parametric Var'!E492</f>
        <v>0.938</v>
      </c>
      <c r="F151" s="88">
        <f>'Parametric Var'!F492</f>
        <v>3431.28</v>
      </c>
      <c r="G151" s="88">
        <f>'Parametric Var'!G492</f>
        <v>30.75</v>
      </c>
      <c r="I151" s="7">
        <f t="shared" si="12"/>
        <v>143</v>
      </c>
      <c r="J151" s="88">
        <f t="shared" ref="J151:O151" si="293">B$637*EXP(LN(B151/B152))</f>
        <v>2.97337011</v>
      </c>
      <c r="K151" s="88">
        <f t="shared" si="293"/>
        <v>2.681273759</v>
      </c>
      <c r="L151" s="88">
        <f t="shared" si="293"/>
        <v>2.657544573</v>
      </c>
      <c r="M151" s="88">
        <f t="shared" si="293"/>
        <v>2.67</v>
      </c>
      <c r="N151" s="88">
        <f t="shared" si="293"/>
        <v>4115.48936</v>
      </c>
      <c r="O151" s="88">
        <f t="shared" si="293"/>
        <v>20.84861729</v>
      </c>
      <c r="S151" s="146">
        <f>(N151*'portfolio sheet'!$D$15/'portfolio sheet'!$D$7) -'portfolio sheet'!$D$15</f>
        <v>1110507.364</v>
      </c>
      <c r="T151" s="146">
        <f>O151*'portfolio sheet'!$F$15/'portfolio sheet'!$F$11-'portfolio sheet'!$F$15</f>
        <v>92215.98154</v>
      </c>
      <c r="U151" s="146">
        <f>PRICE('portfolio sheet'!$H$7,'portfolio sheet'!$H$8,'portfolio sheet'!$H$9,L151/100,'portfolio sheet'!$H$11,'portfolio sheet'!$H$12,'portfolio sheet'!$H$13)*'portfolio sheet'!$H$6/100 - 'portfolio sheet'!$H$15</f>
        <v>-21506.97962</v>
      </c>
      <c r="V151" s="88">
        <f t="shared" si="10"/>
        <v>1181216.366</v>
      </c>
      <c r="X151" s="147">
        <f t="shared" ref="X151:Z151" si="294">S151/$V151</f>
        <v>0.940138823</v>
      </c>
      <c r="Y151" s="147">
        <f t="shared" si="294"/>
        <v>0.07806866225</v>
      </c>
      <c r="Z151" s="147">
        <f t="shared" si="294"/>
        <v>-0.01820748529</v>
      </c>
    </row>
    <row r="152">
      <c r="A152" s="12">
        <f>'Parametric Var'!A491</f>
        <v>44186</v>
      </c>
      <c r="B152" s="88">
        <f>'Parametric Var'!B491</f>
        <v>0.091</v>
      </c>
      <c r="C152" s="88">
        <f>'Parametric Var'!C491</f>
        <v>0.6585</v>
      </c>
      <c r="D152" s="88">
        <f>'Parametric Var'!D491</f>
        <v>0.3814</v>
      </c>
      <c r="E152" s="88">
        <f>'Parametric Var'!E491</f>
        <v>0.938</v>
      </c>
      <c r="F152" s="88">
        <f>'Parametric Var'!F491</f>
        <v>3443.62</v>
      </c>
      <c r="G152" s="88">
        <f>'Parametric Var'!G491</f>
        <v>31.46</v>
      </c>
      <c r="I152" s="7">
        <f t="shared" si="12"/>
        <v>144</v>
      </c>
      <c r="J152" s="88">
        <f t="shared" ref="J152:O152" si="295">B$637*EXP(LN(B152/B153))</f>
        <v>3.030197753</v>
      </c>
      <c r="K152" s="88">
        <f t="shared" si="295"/>
        <v>2.783294297</v>
      </c>
      <c r="L152" s="88">
        <f t="shared" si="295"/>
        <v>2.821253585</v>
      </c>
      <c r="M152" s="88">
        <f t="shared" si="295"/>
        <v>2.719283388</v>
      </c>
      <c r="N152" s="88">
        <f t="shared" si="295"/>
        <v>4088.603959</v>
      </c>
      <c r="O152" s="88">
        <f t="shared" si="295"/>
        <v>23.29197501</v>
      </c>
      <c r="S152" s="146">
        <f>(N152*'portfolio sheet'!$D$15/'portfolio sheet'!$D$7) -'portfolio sheet'!$D$15</f>
        <v>1096719.979</v>
      </c>
      <c r="T152" s="146">
        <f>O152*'portfolio sheet'!$F$15/'portfolio sheet'!$F$11-'portfolio sheet'!$F$15</f>
        <v>92092.69004</v>
      </c>
      <c r="U152" s="146">
        <f>PRICE('portfolio sheet'!$H$7,'portfolio sheet'!$H$8,'portfolio sheet'!$H$9,L152/100,'portfolio sheet'!$H$11,'portfolio sheet'!$H$12,'portfolio sheet'!$H$13)*'portfolio sheet'!$H$6/100 - 'portfolio sheet'!$H$15</f>
        <v>-25234.77163</v>
      </c>
      <c r="V152" s="88">
        <f t="shared" si="10"/>
        <v>1163577.897</v>
      </c>
      <c r="X152" s="147">
        <f t="shared" ref="X152:Z152" si="296">S152/$V152</f>
        <v>0.9425410894</v>
      </c>
      <c r="Y152" s="147">
        <f t="shared" si="296"/>
        <v>0.07914613216</v>
      </c>
      <c r="Z152" s="147">
        <f t="shared" si="296"/>
        <v>-0.02168722153</v>
      </c>
    </row>
    <row r="153">
      <c r="A153" s="12">
        <f>'Parametric Var'!A490</f>
        <v>44187</v>
      </c>
      <c r="B153" s="88">
        <f>'Parametric Var'!B490</f>
        <v>0.089</v>
      </c>
      <c r="C153" s="88">
        <f>'Parametric Var'!C490</f>
        <v>0.64</v>
      </c>
      <c r="D153" s="88">
        <f>'Parametric Var'!D490</f>
        <v>0.3654</v>
      </c>
      <c r="E153" s="88">
        <f>'Parametric Var'!E490</f>
        <v>0.921</v>
      </c>
      <c r="F153" s="88">
        <f>'Parametric Var'!F490</f>
        <v>3478.73</v>
      </c>
      <c r="G153" s="88">
        <f>'Parametric Var'!G490</f>
        <v>28.81</v>
      </c>
      <c r="I153" s="7">
        <f t="shared" si="12"/>
        <v>145</v>
      </c>
      <c r="J153" s="88">
        <f t="shared" ref="J153:O153" si="297">B$637*EXP(LN(B153/B154))</f>
        <v>2.898465934</v>
      </c>
      <c r="K153" s="88">
        <f t="shared" si="297"/>
        <v>2.633902328</v>
      </c>
      <c r="L153" s="88">
        <f t="shared" si="297"/>
        <v>2.65637348</v>
      </c>
      <c r="M153" s="88">
        <f t="shared" si="297"/>
        <v>2.602190476</v>
      </c>
      <c r="N153" s="88">
        <f t="shared" si="297"/>
        <v>4123.391466</v>
      </c>
      <c r="O153" s="88">
        <f t="shared" si="297"/>
        <v>20.68385392</v>
      </c>
      <c r="S153" s="146">
        <f>(N153*'portfolio sheet'!$D$15/'portfolio sheet'!$D$7) -'portfolio sheet'!$D$15</f>
        <v>1114559.726</v>
      </c>
      <c r="T153" s="146">
        <f>O153*'portfolio sheet'!$F$15/'portfolio sheet'!$F$11-'portfolio sheet'!$F$15</f>
        <v>92224.29548</v>
      </c>
      <c r="U153" s="146">
        <f>PRICE('portfolio sheet'!$H$7,'portfolio sheet'!$H$8,'portfolio sheet'!$H$9,L153/100,'portfolio sheet'!$H$11,'portfolio sheet'!$H$12,'portfolio sheet'!$H$13)*'portfolio sheet'!$H$6/100 - 'portfolio sheet'!$H$15</f>
        <v>-21480.19514</v>
      </c>
      <c r="V153" s="88">
        <f t="shared" si="10"/>
        <v>1185303.826</v>
      </c>
      <c r="X153" s="147">
        <f t="shared" ref="X153:Z153" si="298">S153/$V153</f>
        <v>0.94031564</v>
      </c>
      <c r="Y153" s="147">
        <f t="shared" si="298"/>
        <v>0.07780646062</v>
      </c>
      <c r="Z153" s="147">
        <f t="shared" si="298"/>
        <v>-0.01812210057</v>
      </c>
    </row>
    <row r="154">
      <c r="A154" s="12">
        <f>'Parametric Var'!A489</f>
        <v>44188</v>
      </c>
      <c r="B154" s="88">
        <f>'Parametric Var'!B489</f>
        <v>0.091</v>
      </c>
      <c r="C154" s="88">
        <f>'Parametric Var'!C489</f>
        <v>0.6573</v>
      </c>
      <c r="D154" s="88">
        <f>'Parametric Var'!D489</f>
        <v>0.3718</v>
      </c>
      <c r="E154" s="88">
        <f>'Parametric Var'!E489</f>
        <v>0.945</v>
      </c>
      <c r="F154" s="88">
        <f>'Parametric Var'!F489</f>
        <v>3484.55</v>
      </c>
      <c r="G154" s="88">
        <f>'Parametric Var'!G489</f>
        <v>29.71</v>
      </c>
      <c r="I154" s="7">
        <f t="shared" si="12"/>
        <v>146</v>
      </c>
      <c r="J154" s="88">
        <f t="shared" ref="J154:O154" si="299">B$637*EXP(LN(B154/B155))</f>
        <v>2.809245833</v>
      </c>
      <c r="K154" s="88">
        <f t="shared" si="299"/>
        <v>2.748589009</v>
      </c>
      <c r="L154" s="88">
        <f t="shared" si="299"/>
        <v>2.762337053</v>
      </c>
      <c r="M154" s="88">
        <f t="shared" si="299"/>
        <v>2.724784017</v>
      </c>
      <c r="N154" s="88">
        <f t="shared" si="299"/>
        <v>4102.66847</v>
      </c>
      <c r="O154" s="88">
        <f t="shared" si="299"/>
        <v>23.58445478</v>
      </c>
      <c r="S154" s="146">
        <f>(N154*'portfolio sheet'!$D$15/'portfolio sheet'!$D$7) -'portfolio sheet'!$D$15</f>
        <v>1103932.549</v>
      </c>
      <c r="T154" s="146">
        <f>O154*'portfolio sheet'!$F$15/'portfolio sheet'!$F$11-'portfolio sheet'!$F$15</f>
        <v>92077.93155</v>
      </c>
      <c r="U154" s="146">
        <f>PRICE('portfolio sheet'!$H$7,'portfolio sheet'!$H$8,'portfolio sheet'!$H$9,L154/100,'portfolio sheet'!$H$11,'portfolio sheet'!$H$12,'portfolio sheet'!$H$13)*'portfolio sheet'!$H$6/100 - 'portfolio sheet'!$H$15</f>
        <v>-23896.94876</v>
      </c>
      <c r="V154" s="88">
        <f t="shared" si="10"/>
        <v>1172113.532</v>
      </c>
      <c r="X154" s="147">
        <f t="shared" ref="X154:Z154" si="300">S154/$V154</f>
        <v>0.9418307349</v>
      </c>
      <c r="Y154" s="147">
        <f t="shared" si="300"/>
        <v>0.07855717818</v>
      </c>
      <c r="Z154" s="147">
        <f t="shared" si="300"/>
        <v>-0.02038791304</v>
      </c>
    </row>
    <row r="155">
      <c r="A155" s="12">
        <f>'Parametric Var'!A488</f>
        <v>44189</v>
      </c>
      <c r="B155" s="88">
        <f>'Parametric Var'!B488</f>
        <v>0.096</v>
      </c>
      <c r="C155" s="88">
        <f>'Parametric Var'!C488</f>
        <v>0.6469</v>
      </c>
      <c r="D155" s="88">
        <f>'Parametric Var'!D488</f>
        <v>0.3638</v>
      </c>
      <c r="E155" s="88">
        <f>'Parametric Var'!E488</f>
        <v>0.926</v>
      </c>
      <c r="F155" s="88">
        <f>'Parametric Var'!F488</f>
        <v>3508.01</v>
      </c>
      <c r="G155" s="88">
        <f>'Parametric Var'!G488</f>
        <v>26.87</v>
      </c>
      <c r="I155" s="7">
        <f t="shared" si="12"/>
        <v>147</v>
      </c>
      <c r="J155" s="88">
        <f t="shared" ref="J155:O155" si="301">B$637*EXP(LN(B155/B156))</f>
        <v>2.951302905</v>
      </c>
      <c r="K155" s="88">
        <f t="shared" si="301"/>
        <v>2.666761948</v>
      </c>
      <c r="L155" s="88">
        <f t="shared" si="301"/>
        <v>2.64474185</v>
      </c>
      <c r="M155" s="88">
        <f t="shared" si="301"/>
        <v>2.635842217</v>
      </c>
      <c r="N155" s="88">
        <f t="shared" si="301"/>
        <v>4139.375833</v>
      </c>
      <c r="O155" s="88">
        <f t="shared" si="301"/>
        <v>22.17164797</v>
      </c>
      <c r="S155" s="146">
        <f>(N155*'portfolio sheet'!$D$15/'portfolio sheet'!$D$7) -'portfolio sheet'!$D$15</f>
        <v>1122756.838</v>
      </c>
      <c r="T155" s="146">
        <f>O155*'portfolio sheet'!$F$15/'portfolio sheet'!$F$11-'portfolio sheet'!$F$15</f>
        <v>92149.22159</v>
      </c>
      <c r="U155" s="146">
        <f>PRICE('portfolio sheet'!$H$7,'portfolio sheet'!$H$8,'portfolio sheet'!$H$9,L155/100,'portfolio sheet'!$H$11,'portfolio sheet'!$H$12,'portfolio sheet'!$H$13)*'portfolio sheet'!$H$6/100 - 'portfolio sheet'!$H$15</f>
        <v>-21214.07285</v>
      </c>
      <c r="V155" s="88">
        <f t="shared" si="10"/>
        <v>1193691.986</v>
      </c>
      <c r="X155" s="147">
        <f t="shared" ref="X155:Z155" si="302">S155/$V155</f>
        <v>0.9405749979</v>
      </c>
      <c r="Y155" s="147">
        <f t="shared" si="302"/>
        <v>0.07719681681</v>
      </c>
      <c r="Z155" s="147">
        <f t="shared" si="302"/>
        <v>-0.01777181475</v>
      </c>
    </row>
    <row r="156">
      <c r="A156" s="12">
        <f>'Parametric Var'!A487</f>
        <v>44192</v>
      </c>
      <c r="B156" s="88">
        <f>'Parametric Var'!B487</f>
        <v>0.0964</v>
      </c>
      <c r="C156" s="88">
        <f>'Parametric Var'!C487</f>
        <v>0.6562</v>
      </c>
      <c r="D156" s="88">
        <f>'Parametric Var'!D487</f>
        <v>0.3718</v>
      </c>
      <c r="E156" s="88">
        <f>'Parametric Var'!E487</f>
        <v>0.938</v>
      </c>
      <c r="F156" s="88">
        <f>'Parametric Var'!F487</f>
        <v>3500.31</v>
      </c>
      <c r="G156" s="88">
        <f>'Parametric Var'!G487</f>
        <v>25.85</v>
      </c>
      <c r="I156" s="7">
        <f t="shared" si="12"/>
        <v>148</v>
      </c>
      <c r="J156" s="88">
        <f t="shared" ref="J156:O156" si="303">B$637*EXP(LN(B156/B157))</f>
        <v>2.747029231</v>
      </c>
      <c r="K156" s="88">
        <f t="shared" si="303"/>
        <v>2.77834813</v>
      </c>
      <c r="L156" s="88">
        <f t="shared" si="303"/>
        <v>2.811802518</v>
      </c>
      <c r="M156" s="88">
        <f t="shared" si="303"/>
        <v>2.713391116</v>
      </c>
      <c r="N156" s="88">
        <f t="shared" si="303"/>
        <v>4099.441507</v>
      </c>
      <c r="O156" s="88">
        <f t="shared" si="303"/>
        <v>21.54671747</v>
      </c>
      <c r="S156" s="146">
        <f>(N156*'portfolio sheet'!$D$15/'portfolio sheet'!$D$7) -'portfolio sheet'!$D$15</f>
        <v>1102277.696</v>
      </c>
      <c r="T156" s="146">
        <f>O156*'portfolio sheet'!$F$15/'portfolio sheet'!$F$11-'portfolio sheet'!$F$15</f>
        <v>92180.7555</v>
      </c>
      <c r="U156" s="146">
        <f>PRICE('portfolio sheet'!$H$7,'portfolio sheet'!$H$8,'portfolio sheet'!$H$9,L156/100,'portfolio sheet'!$H$11,'portfolio sheet'!$H$12,'portfolio sheet'!$H$13)*'portfolio sheet'!$H$6/100 - 'portfolio sheet'!$H$15</f>
        <v>-25020.44898</v>
      </c>
      <c r="V156" s="88">
        <f t="shared" si="10"/>
        <v>1169438.002</v>
      </c>
      <c r="X156" s="147">
        <f t="shared" ref="X156:Z156" si="304">S156/$V156</f>
        <v>0.9425704429</v>
      </c>
      <c r="Y156" s="147">
        <f t="shared" si="304"/>
        <v>0.07882483323</v>
      </c>
      <c r="Z156" s="147">
        <f t="shared" si="304"/>
        <v>-0.02139527613</v>
      </c>
    </row>
    <row r="157">
      <c r="A157" s="12">
        <f>'Parametric Var'!A486</f>
        <v>44193</v>
      </c>
      <c r="B157" s="88">
        <f>'Parametric Var'!B486</f>
        <v>0.104</v>
      </c>
      <c r="C157" s="88">
        <f>'Parametric Var'!C486</f>
        <v>0.6389</v>
      </c>
      <c r="D157" s="88">
        <f>'Parametric Var'!D486</f>
        <v>0.3574</v>
      </c>
      <c r="E157" s="88">
        <f>'Parametric Var'!E486</f>
        <v>0.923</v>
      </c>
      <c r="F157" s="88">
        <f>'Parametric Var'!F486</f>
        <v>3526.65</v>
      </c>
      <c r="G157" s="88">
        <f>'Parametric Var'!G486</f>
        <v>25.59</v>
      </c>
      <c r="I157" s="7">
        <f t="shared" si="12"/>
        <v>149</v>
      </c>
      <c r="J157" s="88">
        <f t="shared" ref="J157:O157" si="305">B$637*EXP(LN(B157/B158))</f>
        <v>2.880508411</v>
      </c>
      <c r="K157" s="88">
        <f t="shared" si="305"/>
        <v>2.666700185</v>
      </c>
      <c r="L157" s="88">
        <f t="shared" si="305"/>
        <v>2.533481406</v>
      </c>
      <c r="M157" s="88">
        <f t="shared" si="305"/>
        <v>2.621712766</v>
      </c>
      <c r="N157" s="88">
        <f t="shared" si="305"/>
        <v>4067.784997</v>
      </c>
      <c r="O157" s="88">
        <f t="shared" si="305"/>
        <v>20.96139401</v>
      </c>
      <c r="S157" s="146">
        <f>(N157*'portfolio sheet'!$D$15/'portfolio sheet'!$D$7) -'portfolio sheet'!$D$15</f>
        <v>1086043.588</v>
      </c>
      <c r="T157" s="146">
        <f>O157*'portfolio sheet'!$F$15/'portfolio sheet'!$F$11-'portfolio sheet'!$F$15</f>
        <v>92210.29084</v>
      </c>
      <c r="U157" s="146">
        <f>PRICE('portfolio sheet'!$H$7,'portfolio sheet'!$H$8,'portfolio sheet'!$H$9,L157/100,'portfolio sheet'!$H$11,'portfolio sheet'!$H$12,'portfolio sheet'!$H$13)*'portfolio sheet'!$H$6/100 - 'portfolio sheet'!$H$15</f>
        <v>-18660.1388</v>
      </c>
      <c r="V157" s="88">
        <f t="shared" si="10"/>
        <v>1159593.74</v>
      </c>
      <c r="X157" s="147">
        <f t="shared" ref="X157:Z157" si="306">S157/$V157</f>
        <v>0.9365724827</v>
      </c>
      <c r="Y157" s="147">
        <f t="shared" si="306"/>
        <v>0.07951947966</v>
      </c>
      <c r="Z157" s="147">
        <f t="shared" si="306"/>
        <v>-0.01609196235</v>
      </c>
    </row>
    <row r="158">
      <c r="A158" s="12">
        <f>'Parametric Var'!A485</f>
        <v>44194</v>
      </c>
      <c r="B158" s="88">
        <f>'Parametric Var'!B485</f>
        <v>0.107</v>
      </c>
      <c r="C158" s="88">
        <f>'Parametric Var'!C485</f>
        <v>0.6481</v>
      </c>
      <c r="D158" s="88">
        <f>'Parametric Var'!D485</f>
        <v>0.3813</v>
      </c>
      <c r="E158" s="88">
        <f>'Parametric Var'!E485</f>
        <v>0.94</v>
      </c>
      <c r="F158" s="88">
        <f>'Parametric Var'!F485</f>
        <v>3580.84</v>
      </c>
      <c r="G158" s="88">
        <f>'Parametric Var'!G485</f>
        <v>26.04</v>
      </c>
      <c r="I158" s="7">
        <f t="shared" si="12"/>
        <v>150</v>
      </c>
      <c r="J158" s="88">
        <f t="shared" ref="J158:O158" si="307">B$637*EXP(LN(B158/B159))</f>
        <v>2.831296429</v>
      </c>
      <c r="K158" s="88">
        <f t="shared" si="307"/>
        <v>2.672930797</v>
      </c>
      <c r="L158" s="88">
        <f t="shared" si="307"/>
        <v>2.783191385</v>
      </c>
      <c r="M158" s="88">
        <f t="shared" si="307"/>
        <v>2.710367171</v>
      </c>
      <c r="N158" s="88">
        <f t="shared" si="307"/>
        <v>4280.651463</v>
      </c>
      <c r="O158" s="88">
        <f t="shared" si="307"/>
        <v>20.99142857</v>
      </c>
      <c r="S158" s="146">
        <f>(N158*'portfolio sheet'!$D$15/'portfolio sheet'!$D$7) -'portfolio sheet'!$D$15</f>
        <v>1195205.878</v>
      </c>
      <c r="T158" s="146">
        <f>O158*'portfolio sheet'!$F$15/'portfolio sheet'!$F$11-'portfolio sheet'!$F$15</f>
        <v>92208.7753</v>
      </c>
      <c r="U158" s="146">
        <f>PRICE('portfolio sheet'!$H$7,'portfolio sheet'!$H$8,'portfolio sheet'!$H$9,L158/100,'portfolio sheet'!$H$11,'portfolio sheet'!$H$12,'portfolio sheet'!$H$13)*'portfolio sheet'!$H$6/100 - 'portfolio sheet'!$H$15</f>
        <v>-24370.97163</v>
      </c>
      <c r="V158" s="88">
        <f t="shared" si="10"/>
        <v>1263043.682</v>
      </c>
      <c r="X158" s="147">
        <f t="shared" ref="X158:Z158" si="308">S158/$V158</f>
        <v>0.9462902157</v>
      </c>
      <c r="Y158" s="147">
        <f t="shared" si="308"/>
        <v>0.07300521479</v>
      </c>
      <c r="Z158" s="147">
        <f t="shared" si="308"/>
        <v>-0.01929543054</v>
      </c>
    </row>
    <row r="159">
      <c r="A159" s="12">
        <f>'Parametric Var'!A484</f>
        <v>44195</v>
      </c>
      <c r="B159" s="88">
        <f>'Parametric Var'!B484</f>
        <v>0.112</v>
      </c>
      <c r="C159" s="88">
        <f>'Parametric Var'!C484</f>
        <v>0.6559</v>
      </c>
      <c r="D159" s="88">
        <f>'Parametric Var'!D484</f>
        <v>0.3703</v>
      </c>
      <c r="E159" s="88">
        <f>'Parametric Var'!E484</f>
        <v>0.926</v>
      </c>
      <c r="F159" s="88">
        <f>'Parametric Var'!F484</f>
        <v>3455.06</v>
      </c>
      <c r="G159" s="88">
        <f>'Parametric Var'!G484</f>
        <v>26.46</v>
      </c>
      <c r="I159" s="7">
        <f t="shared" si="12"/>
        <v>151</v>
      </c>
      <c r="J159" s="88">
        <f t="shared" ref="J159:O159" si="309">B$637*EXP(LN(B159/B160))</f>
        <v>2.9636</v>
      </c>
      <c r="K159" s="88">
        <f t="shared" si="309"/>
        <v>2.738501451</v>
      </c>
      <c r="L159" s="88">
        <f t="shared" si="309"/>
        <v>2.774068376</v>
      </c>
      <c r="M159" s="88">
        <f t="shared" si="309"/>
        <v>2.699148472</v>
      </c>
      <c r="N159" s="88">
        <f t="shared" si="309"/>
        <v>4164.157086</v>
      </c>
      <c r="O159" s="88">
        <f t="shared" si="309"/>
        <v>21.8502439</v>
      </c>
      <c r="S159" s="146">
        <f>(N159*'portfolio sheet'!$D$15/'portfolio sheet'!$D$7) -'portfolio sheet'!$D$15</f>
        <v>1135465.172</v>
      </c>
      <c r="T159" s="146">
        <f>O159*'portfolio sheet'!$F$15/'portfolio sheet'!$F$11-'portfolio sheet'!$F$15</f>
        <v>92165.4396</v>
      </c>
      <c r="U159" s="146">
        <f>PRICE('portfolio sheet'!$H$7,'portfolio sheet'!$H$8,'portfolio sheet'!$H$9,L159/100,'portfolio sheet'!$H$11,'portfolio sheet'!$H$12,'portfolio sheet'!$H$13)*'portfolio sheet'!$H$6/100 - 'portfolio sheet'!$H$15</f>
        <v>-24163.66893</v>
      </c>
      <c r="V159" s="88">
        <f t="shared" si="10"/>
        <v>1203466.943</v>
      </c>
      <c r="X159" s="147">
        <f t="shared" ref="X159:Z159" si="310">S159/$V159</f>
        <v>0.9434951071</v>
      </c>
      <c r="Y159" s="147">
        <f t="shared" si="310"/>
        <v>0.07658327479</v>
      </c>
      <c r="Z159" s="147">
        <f t="shared" si="310"/>
        <v>-0.02007838194</v>
      </c>
    </row>
    <row r="160">
      <c r="A160" s="12">
        <f>'Parametric Var'!A483</f>
        <v>44196</v>
      </c>
      <c r="B160" s="88">
        <f>'Parametric Var'!B483</f>
        <v>0.112</v>
      </c>
      <c r="C160" s="88">
        <f>'Parametric Var'!C483</f>
        <v>0.6479</v>
      </c>
      <c r="D160" s="88">
        <f>'Parametric Var'!D483</f>
        <v>0.3608</v>
      </c>
      <c r="E160" s="88">
        <f>'Parametric Var'!E483</f>
        <v>0.916</v>
      </c>
      <c r="F160" s="88">
        <f>'Parametric Var'!F483</f>
        <v>3426.96</v>
      </c>
      <c r="G160" s="88">
        <f>'Parametric Var'!G483</f>
        <v>25.83</v>
      </c>
      <c r="I160" s="7">
        <f t="shared" si="12"/>
        <v>152</v>
      </c>
      <c r="J160" s="88">
        <f t="shared" ref="J160:O160" si="311">B$637*EXP(LN(B160/B161))</f>
        <v>2.974222222</v>
      </c>
      <c r="K160" s="88">
        <f t="shared" si="311"/>
        <v>2.66722613</v>
      </c>
      <c r="L160" s="88">
        <f t="shared" si="311"/>
        <v>2.644985951</v>
      </c>
      <c r="M160" s="88">
        <f t="shared" si="311"/>
        <v>2.629806452</v>
      </c>
      <c r="N160" s="88">
        <f t="shared" si="311"/>
        <v>4248.204781</v>
      </c>
      <c r="O160" s="88">
        <f t="shared" si="311"/>
        <v>19.83275378</v>
      </c>
      <c r="S160" s="146">
        <f>(N160*'portfolio sheet'!$D$15/'portfolio sheet'!$D$7) -'portfolio sheet'!$D$15</f>
        <v>1178566.554</v>
      </c>
      <c r="T160" s="146">
        <f>O160*'portfolio sheet'!$F$15/'portfolio sheet'!$F$11-'portfolio sheet'!$F$15</f>
        <v>92267.24188</v>
      </c>
      <c r="U160" s="146">
        <f>PRICE('portfolio sheet'!$H$7,'portfolio sheet'!$H$8,'portfolio sheet'!$H$9,L160/100,'portfolio sheet'!$H$11,'portfolio sheet'!$H$12,'portfolio sheet'!$H$13)*'portfolio sheet'!$H$6/100 - 'portfolio sheet'!$H$15</f>
        <v>-21219.65936</v>
      </c>
      <c r="V160" s="88">
        <f t="shared" si="10"/>
        <v>1249614.137</v>
      </c>
      <c r="X160" s="147">
        <f t="shared" ref="X160:Z160" si="312">S160/$V160</f>
        <v>0.9431443832</v>
      </c>
      <c r="Y160" s="147">
        <f t="shared" si="312"/>
        <v>0.07383658615</v>
      </c>
      <c r="Z160" s="147">
        <f t="shared" si="312"/>
        <v>-0.01698096935</v>
      </c>
    </row>
    <row r="161">
      <c r="A161" s="12">
        <f>'Parametric Var'!A482</f>
        <v>44199</v>
      </c>
      <c r="B161" s="88">
        <f>'Parametric Var'!B482</f>
        <v>0.1116</v>
      </c>
      <c r="C161" s="88">
        <f>'Parametric Var'!C482</f>
        <v>0.6571</v>
      </c>
      <c r="D161" s="88">
        <f>'Parametric Var'!D482</f>
        <v>0.3687</v>
      </c>
      <c r="E161" s="88">
        <f>'Parametric Var'!E482</f>
        <v>0.93</v>
      </c>
      <c r="F161" s="88">
        <f>'Parametric Var'!F482</f>
        <v>3331.84</v>
      </c>
      <c r="G161" s="88">
        <f>'Parametric Var'!G482</f>
        <v>27.78</v>
      </c>
      <c r="I161" s="7">
        <f t="shared" si="12"/>
        <v>153</v>
      </c>
      <c r="J161" s="88">
        <f t="shared" ref="J161:O161" si="313">B$637*EXP(LN(B161/B162))</f>
        <v>3.180170769</v>
      </c>
      <c r="K161" s="88">
        <f t="shared" si="313"/>
        <v>2.793088011</v>
      </c>
      <c r="L161" s="88">
        <f t="shared" si="313"/>
        <v>2.824714371</v>
      </c>
      <c r="M161" s="88">
        <f t="shared" si="313"/>
        <v>2.704901961</v>
      </c>
      <c r="N161" s="88">
        <f t="shared" si="313"/>
        <v>4048.728268</v>
      </c>
      <c r="O161" s="88">
        <f t="shared" si="313"/>
        <v>22.06058824</v>
      </c>
      <c r="S161" s="146">
        <f>(N161*'portfolio sheet'!$D$15/'portfolio sheet'!$D$7) -'portfolio sheet'!$D$15</f>
        <v>1076270.907</v>
      </c>
      <c r="T161" s="146">
        <f>O161*'portfolio sheet'!$F$15/'portfolio sheet'!$F$11-'portfolio sheet'!$F$15</f>
        <v>92154.82565</v>
      </c>
      <c r="U161" s="146">
        <f>PRICE('portfolio sheet'!$H$7,'portfolio sheet'!$H$8,'portfolio sheet'!$H$9,L161/100,'portfolio sheet'!$H$11,'portfolio sheet'!$H$12,'portfolio sheet'!$H$13)*'portfolio sheet'!$H$6/100 - 'portfolio sheet'!$H$15</f>
        <v>-25313.22509</v>
      </c>
      <c r="V161" s="88">
        <f t="shared" si="10"/>
        <v>1143112.507</v>
      </c>
      <c r="X161" s="147">
        <f t="shared" ref="X161:Z161" si="314">S161/$V161</f>
        <v>0.941526665</v>
      </c>
      <c r="Y161" s="147">
        <f t="shared" si="314"/>
        <v>0.08061745897</v>
      </c>
      <c r="Z161" s="147">
        <f t="shared" si="314"/>
        <v>-0.02214412399</v>
      </c>
    </row>
    <row r="162">
      <c r="A162" s="12">
        <f>'Parametric Var'!A481</f>
        <v>44200</v>
      </c>
      <c r="B162" s="88">
        <f>'Parametric Var'!B481</f>
        <v>0.104</v>
      </c>
      <c r="C162" s="88">
        <f>'Parametric Var'!C481</f>
        <v>0.6364</v>
      </c>
      <c r="D162" s="88">
        <f>'Parametric Var'!D481</f>
        <v>0.3528</v>
      </c>
      <c r="E162" s="88">
        <f>'Parametric Var'!E481</f>
        <v>0.918</v>
      </c>
      <c r="F162" s="88">
        <f>'Parametric Var'!F481</f>
        <v>3398.96</v>
      </c>
      <c r="G162" s="88">
        <f>'Parametric Var'!G481</f>
        <v>26.86</v>
      </c>
      <c r="I162" s="7">
        <f t="shared" si="12"/>
        <v>154</v>
      </c>
      <c r="J162" s="88">
        <f t="shared" ref="J162:O162" si="315">B$637*EXP(LN(B162/B163))</f>
        <v>3.051627723</v>
      </c>
      <c r="K162" s="88">
        <f t="shared" si="315"/>
        <v>2.579451064</v>
      </c>
      <c r="L162" s="88">
        <f t="shared" si="315"/>
        <v>2.532084758</v>
      </c>
      <c r="M162" s="88">
        <f t="shared" si="315"/>
        <v>2.566554974</v>
      </c>
      <c r="N162" s="88">
        <f t="shared" si="315"/>
        <v>4204.220334</v>
      </c>
      <c r="O162" s="88">
        <f t="shared" si="315"/>
        <v>20.0463191</v>
      </c>
      <c r="S162" s="146">
        <f>(N162*'portfolio sheet'!$D$15/'portfolio sheet'!$D$7) -'portfolio sheet'!$D$15</f>
        <v>1156010.428</v>
      </c>
      <c r="T162" s="146">
        <f>O162*'portfolio sheet'!$F$15/'portfolio sheet'!$F$11-'portfolio sheet'!$F$15</f>
        <v>92256.4654</v>
      </c>
      <c r="U162" s="146">
        <f>PRICE('portfolio sheet'!$H$7,'portfolio sheet'!$H$8,'portfolio sheet'!$H$9,L162/100,'portfolio sheet'!$H$11,'portfolio sheet'!$H$12,'portfolio sheet'!$H$13)*'portfolio sheet'!$H$6/100 - 'portfolio sheet'!$H$15</f>
        <v>-18627.98266</v>
      </c>
      <c r="V162" s="88">
        <f t="shared" si="10"/>
        <v>1229638.911</v>
      </c>
      <c r="X162" s="147">
        <f t="shared" ref="X162:Z162" si="316">S162/$V162</f>
        <v>0.9401218666</v>
      </c>
      <c r="Y162" s="147">
        <f t="shared" si="316"/>
        <v>0.07502728208</v>
      </c>
      <c r="Z162" s="147">
        <f t="shared" si="316"/>
        <v>-0.01514914866</v>
      </c>
    </row>
    <row r="163">
      <c r="A163" s="12">
        <f>'Parametric Var'!A480</f>
        <v>44201</v>
      </c>
      <c r="B163" s="88">
        <f>'Parametric Var'!B480</f>
        <v>0.101</v>
      </c>
      <c r="C163" s="88">
        <f>'Parametric Var'!C480</f>
        <v>0.6674</v>
      </c>
      <c r="D163" s="88">
        <f>'Parametric Var'!D480</f>
        <v>0.3766</v>
      </c>
      <c r="E163" s="88">
        <f>'Parametric Var'!E480</f>
        <v>0.955</v>
      </c>
      <c r="F163" s="88">
        <f>'Parametric Var'!F480</f>
        <v>3339.19</v>
      </c>
      <c r="G163" s="88">
        <f>'Parametric Var'!G480</f>
        <v>28.58</v>
      </c>
      <c r="I163" s="7">
        <f t="shared" si="12"/>
        <v>155</v>
      </c>
      <c r="J163" s="88">
        <f t="shared" ref="J163:O163" si="317">B$637*EXP(LN(B163/B164))</f>
        <v>2.746088073</v>
      </c>
      <c r="K163" s="88">
        <f t="shared" si="317"/>
        <v>2.450968966</v>
      </c>
      <c r="L163" s="88">
        <f t="shared" si="317"/>
        <v>2.381638138</v>
      </c>
      <c r="M163" s="88">
        <f t="shared" si="317"/>
        <v>2.454138595</v>
      </c>
      <c r="N163" s="88">
        <f t="shared" si="317"/>
        <v>4128.089467</v>
      </c>
      <c r="O163" s="88">
        <f t="shared" si="317"/>
        <v>21.3823711</v>
      </c>
      <c r="S163" s="146">
        <f>(N163*'portfolio sheet'!$D$15/'portfolio sheet'!$D$7) -'portfolio sheet'!$D$15</f>
        <v>1116968.957</v>
      </c>
      <c r="T163" s="146">
        <f>O163*'portfolio sheet'!$F$15/'portfolio sheet'!$F$11-'portfolio sheet'!$F$15</f>
        <v>92189.0484</v>
      </c>
      <c r="U163" s="146">
        <f>PRICE('portfolio sheet'!$H$7,'portfolio sheet'!$H$8,'portfolio sheet'!$H$9,L163/100,'portfolio sheet'!$H$11,'portfolio sheet'!$H$12,'portfolio sheet'!$H$13)*'portfolio sheet'!$H$6/100 - 'portfolio sheet'!$H$15</f>
        <v>-15150.01217</v>
      </c>
      <c r="V163" s="88">
        <f t="shared" si="10"/>
        <v>1194007.993</v>
      </c>
      <c r="X163" s="147">
        <f t="shared" ref="X163:Z163" si="318">S163/$V163</f>
        <v>0.9354786261</v>
      </c>
      <c r="Y163" s="147">
        <f t="shared" si="318"/>
        <v>0.07720974139</v>
      </c>
      <c r="Z163" s="147">
        <f t="shared" si="318"/>
        <v>-0.01268836746</v>
      </c>
    </row>
    <row r="164">
      <c r="A164" s="12">
        <f>'Parametric Var'!A479</f>
        <v>44202</v>
      </c>
      <c r="B164" s="88">
        <f>'Parametric Var'!B479</f>
        <v>0.109</v>
      </c>
      <c r="C164" s="88">
        <f>'Parametric Var'!C479</f>
        <v>0.7366</v>
      </c>
      <c r="D164" s="88">
        <f>'Parametric Var'!D479</f>
        <v>0.4274</v>
      </c>
      <c r="E164" s="88">
        <f>'Parametric Var'!E479</f>
        <v>1.039</v>
      </c>
      <c r="F164" s="88">
        <f>'Parametric Var'!F479</f>
        <v>3340.97</v>
      </c>
      <c r="G164" s="88">
        <f>'Parametric Var'!G479</f>
        <v>28.51</v>
      </c>
      <c r="I164" s="7">
        <f t="shared" si="12"/>
        <v>156</v>
      </c>
      <c r="J164" s="88">
        <f t="shared" ref="J164:O164" si="319">B$637*EXP(LN(B164/B165))</f>
        <v>3.018994393</v>
      </c>
      <c r="K164" s="88">
        <f t="shared" si="319"/>
        <v>2.564118723</v>
      </c>
      <c r="L164" s="88">
        <f t="shared" si="319"/>
        <v>2.524518051</v>
      </c>
      <c r="M164" s="88">
        <f t="shared" si="319"/>
        <v>2.56626272</v>
      </c>
      <c r="N164" s="88">
        <f t="shared" si="319"/>
        <v>4078.324767</v>
      </c>
      <c r="O164" s="88">
        <f t="shared" si="319"/>
        <v>23.05224792</v>
      </c>
      <c r="S164" s="146">
        <f>(N164*'portfolio sheet'!$D$15/'portfolio sheet'!$D$7) -'portfolio sheet'!$D$15</f>
        <v>1091448.598</v>
      </c>
      <c r="T164" s="146">
        <f>O164*'portfolio sheet'!$F$15/'portfolio sheet'!$F$11-'portfolio sheet'!$F$15</f>
        <v>92104.78663</v>
      </c>
      <c r="U164" s="146">
        <f>PRICE('portfolio sheet'!$H$7,'portfolio sheet'!$H$8,'portfolio sheet'!$H$9,L164/100,'portfolio sheet'!$H$11,'portfolio sheet'!$H$12,'portfolio sheet'!$H$13)*'portfolio sheet'!$H$6/100 - 'portfolio sheet'!$H$15</f>
        <v>-18453.72642</v>
      </c>
      <c r="V164" s="88">
        <f t="shared" si="10"/>
        <v>1165099.659</v>
      </c>
      <c r="X164" s="147">
        <f t="shared" ref="X164:Z164" si="320">S164/$V164</f>
        <v>0.9367856134</v>
      </c>
      <c r="Y164" s="147">
        <f t="shared" si="320"/>
        <v>0.07905314018</v>
      </c>
      <c r="Z164" s="147">
        <f t="shared" si="320"/>
        <v>-0.01583875361</v>
      </c>
    </row>
    <row r="165">
      <c r="A165" s="12">
        <f>'Parametric Var'!A478</f>
        <v>44203</v>
      </c>
      <c r="B165" s="88">
        <f>'Parametric Var'!B478</f>
        <v>0.107</v>
      </c>
      <c r="C165" s="88">
        <f>'Parametric Var'!C478</f>
        <v>0.7771</v>
      </c>
      <c r="D165" s="88">
        <f>'Parametric Var'!D478</f>
        <v>0.4576</v>
      </c>
      <c r="E165" s="88">
        <f>'Parametric Var'!E478</f>
        <v>1.081</v>
      </c>
      <c r="F165" s="88">
        <f>'Parametric Var'!F478</f>
        <v>3383.54</v>
      </c>
      <c r="G165" s="88">
        <f>'Parametric Var'!G478</f>
        <v>26.38</v>
      </c>
      <c r="I165" s="7">
        <f t="shared" si="12"/>
        <v>157</v>
      </c>
      <c r="J165" s="88">
        <f t="shared" ref="J165:O165" si="321">B$637*EXP(LN(B165/B166))</f>
        <v>3.139655446</v>
      </c>
      <c r="K165" s="88">
        <f t="shared" si="321"/>
        <v>2.584695942</v>
      </c>
      <c r="L165" s="88">
        <f t="shared" si="321"/>
        <v>2.542337184</v>
      </c>
      <c r="M165" s="88">
        <f t="shared" si="321"/>
        <v>2.579329759</v>
      </c>
      <c r="N165" s="88">
        <f t="shared" si="321"/>
        <v>4108.844357</v>
      </c>
      <c r="O165" s="88">
        <f t="shared" si="321"/>
        <v>21.48474227</v>
      </c>
      <c r="S165" s="146">
        <f>(N165*'portfolio sheet'!$D$15/'portfolio sheet'!$D$7) -'portfolio sheet'!$D$15</f>
        <v>1107099.67</v>
      </c>
      <c r="T165" s="146">
        <f>O165*'portfolio sheet'!$F$15/'portfolio sheet'!$F$11-'portfolio sheet'!$F$15</f>
        <v>92183.88276</v>
      </c>
      <c r="U165" s="146">
        <f>PRICE('portfolio sheet'!$H$7,'portfolio sheet'!$H$8,'portfolio sheet'!$H$9,L165/100,'portfolio sheet'!$H$11,'portfolio sheet'!$H$12,'portfolio sheet'!$H$13)*'portfolio sheet'!$H$6/100 - 'portfolio sheet'!$H$15</f>
        <v>-18863.97664</v>
      </c>
      <c r="V165" s="88">
        <f t="shared" si="10"/>
        <v>1180419.576</v>
      </c>
      <c r="X165" s="147">
        <f t="shared" ref="X165:Z165" si="322">S165/$V165</f>
        <v>0.9378865722</v>
      </c>
      <c r="Y165" s="147">
        <f t="shared" si="322"/>
        <v>0.07809416635</v>
      </c>
      <c r="Z165" s="147">
        <f t="shared" si="322"/>
        <v>-0.01598073856</v>
      </c>
    </row>
    <row r="166">
      <c r="A166" s="12">
        <f>'Parametric Var'!A477</f>
        <v>44204</v>
      </c>
      <c r="B166" s="88">
        <f>'Parametric Var'!B477</f>
        <v>0.101</v>
      </c>
      <c r="C166" s="88">
        <f>'Parametric Var'!C477</f>
        <v>0.8133</v>
      </c>
      <c r="D166" s="88">
        <f>'Parametric Var'!D477</f>
        <v>0.4865</v>
      </c>
      <c r="E166" s="88">
        <f>'Parametric Var'!E477</f>
        <v>1.119</v>
      </c>
      <c r="F166" s="88">
        <f>'Parametric Var'!F477</f>
        <v>3401.2</v>
      </c>
      <c r="G166" s="88">
        <f>'Parametric Var'!G477</f>
        <v>26.19</v>
      </c>
      <c r="I166" s="7">
        <f t="shared" si="12"/>
        <v>158</v>
      </c>
      <c r="J166" s="88">
        <f t="shared" ref="J166:O166" si="323">B$637*EXP(LN(B166/B167))</f>
        <v>2.878111538</v>
      </c>
      <c r="K166" s="88">
        <f t="shared" si="323"/>
        <v>2.709097192</v>
      </c>
      <c r="L166" s="88">
        <f t="shared" si="323"/>
        <v>2.7029</v>
      </c>
      <c r="M166" s="88">
        <f t="shared" si="323"/>
        <v>2.67</v>
      </c>
      <c r="N166" s="88">
        <f t="shared" si="323"/>
        <v>4149.456164</v>
      </c>
      <c r="O166" s="88">
        <f t="shared" si="323"/>
        <v>21.26504378</v>
      </c>
      <c r="S166" s="146">
        <f>(N166*'portfolio sheet'!$D$15/'portfolio sheet'!$D$7) -'portfolio sheet'!$D$15</f>
        <v>1127926.238</v>
      </c>
      <c r="T166" s="146">
        <f>O166*'portfolio sheet'!$F$15/'portfolio sheet'!$F$11-'portfolio sheet'!$F$15</f>
        <v>92194.96872</v>
      </c>
      <c r="U166" s="146">
        <f>PRICE('portfolio sheet'!$H$7,'portfolio sheet'!$H$8,'portfolio sheet'!$H$9,L166/100,'portfolio sheet'!$H$11,'portfolio sheet'!$H$12,'portfolio sheet'!$H$13)*'portfolio sheet'!$H$6/100 - 'portfolio sheet'!$H$15</f>
        <v>-22543.03045</v>
      </c>
      <c r="V166" s="88">
        <f t="shared" si="10"/>
        <v>1197578.176</v>
      </c>
      <c r="X166" s="147">
        <f t="shared" ref="X166:Z166" si="324">S166/$V166</f>
        <v>0.941839339</v>
      </c>
      <c r="Y166" s="147">
        <f t="shared" si="324"/>
        <v>0.0769845097</v>
      </c>
      <c r="Z166" s="147">
        <f t="shared" si="324"/>
        <v>-0.01882384875</v>
      </c>
    </row>
    <row r="167">
      <c r="A167" s="12">
        <f>'Parametric Var'!A476</f>
        <v>44206</v>
      </c>
      <c r="B167" s="88">
        <f>'Parametric Var'!B476</f>
        <v>0.104</v>
      </c>
      <c r="C167" s="88">
        <f>'Parametric Var'!C476</f>
        <v>0.8121</v>
      </c>
      <c r="D167" s="88">
        <f>'Parametric Var'!D476</f>
        <v>0.4865</v>
      </c>
      <c r="E167" s="88">
        <f>'Parametric Var'!E476</f>
        <v>1.119</v>
      </c>
      <c r="F167" s="88">
        <f>'Parametric Var'!F476</f>
        <v>3385.49</v>
      </c>
      <c r="G167" s="88">
        <f>'Parametric Var'!G476</f>
        <v>26.27</v>
      </c>
      <c r="I167" s="7">
        <f t="shared" si="12"/>
        <v>159</v>
      </c>
      <c r="J167" s="88">
        <f t="shared" ref="J167:O167" si="325">B$637*EXP(LN(B167/B168))</f>
        <v>2.9636</v>
      </c>
      <c r="K167" s="88">
        <f t="shared" si="325"/>
        <v>2.611210876</v>
      </c>
      <c r="L167" s="88">
        <f t="shared" si="325"/>
        <v>2.599764433</v>
      </c>
      <c r="M167" s="88">
        <f t="shared" si="325"/>
        <v>2.611652098</v>
      </c>
      <c r="N167" s="88">
        <f t="shared" si="325"/>
        <v>4165.330306</v>
      </c>
      <c r="O167" s="88">
        <f t="shared" si="325"/>
        <v>21.24911263</v>
      </c>
      <c r="S167" s="146">
        <f>(N167*'portfolio sheet'!$D$15/'portfolio sheet'!$D$7) -'portfolio sheet'!$D$15</f>
        <v>1136066.824</v>
      </c>
      <c r="T167" s="146">
        <f>O167*'portfolio sheet'!$F$15/'portfolio sheet'!$F$11-'portfolio sheet'!$F$15</f>
        <v>92195.7726</v>
      </c>
      <c r="U167" s="146">
        <f>PRICE('portfolio sheet'!$H$7,'portfolio sheet'!$H$8,'portfolio sheet'!$H$9,L167/100,'portfolio sheet'!$H$11,'portfolio sheet'!$H$12,'portfolio sheet'!$H$13)*'portfolio sheet'!$H$6/100 - 'portfolio sheet'!$H$15</f>
        <v>-20183.46648</v>
      </c>
      <c r="V167" s="88">
        <f t="shared" si="10"/>
        <v>1208079.13</v>
      </c>
      <c r="X167" s="147">
        <f t="shared" ref="X167:Z167" si="326">S167/$V167</f>
        <v>0.9403910685</v>
      </c>
      <c r="Y167" s="147">
        <f t="shared" si="326"/>
        <v>0.07631600473</v>
      </c>
      <c r="Z167" s="147">
        <f t="shared" si="326"/>
        <v>-0.01670707322</v>
      </c>
    </row>
    <row r="168">
      <c r="A168" s="12">
        <f>'Parametric Var'!A475</f>
        <v>44207</v>
      </c>
      <c r="B168" s="88">
        <f>'Parametric Var'!B475</f>
        <v>0.104</v>
      </c>
      <c r="C168" s="88">
        <f>'Parametric Var'!C475</f>
        <v>0.8413</v>
      </c>
      <c r="D168" s="88">
        <f>'Parametric Var'!D475</f>
        <v>0.5058</v>
      </c>
      <c r="E168" s="88">
        <f>'Parametric Var'!E475</f>
        <v>1.144</v>
      </c>
      <c r="F168" s="88">
        <f>'Parametric Var'!F475</f>
        <v>3357.01</v>
      </c>
      <c r="G168" s="88">
        <f>'Parametric Var'!G475</f>
        <v>26.37</v>
      </c>
      <c r="I168" s="7">
        <f t="shared" si="12"/>
        <v>160</v>
      </c>
      <c r="J168" s="88">
        <f t="shared" ref="J168:O168" si="327">B$637*EXP(LN(B168/B169))</f>
        <v>2.9636</v>
      </c>
      <c r="K168" s="88">
        <f t="shared" si="327"/>
        <v>2.742589335</v>
      </c>
      <c r="L168" s="88">
        <f t="shared" si="327"/>
        <v>2.746337525</v>
      </c>
      <c r="M168" s="88">
        <f t="shared" si="327"/>
        <v>2.705473871</v>
      </c>
      <c r="N168" s="88">
        <f t="shared" si="327"/>
        <v>4176.999591</v>
      </c>
      <c r="O168" s="88">
        <f t="shared" si="327"/>
        <v>21.06637079</v>
      </c>
      <c r="S168" s="146">
        <f>(N168*'portfolio sheet'!$D$15/'portfolio sheet'!$D$7) -'portfolio sheet'!$D$15</f>
        <v>1142051.072</v>
      </c>
      <c r="T168" s="146">
        <f>O168*'portfolio sheet'!$F$15/'portfolio sheet'!$F$11-'portfolio sheet'!$F$15</f>
        <v>92204.99373</v>
      </c>
      <c r="U168" s="146">
        <f>PRICE('portfolio sheet'!$H$7,'portfolio sheet'!$H$8,'portfolio sheet'!$H$9,L168/100,'portfolio sheet'!$H$11,'portfolio sheet'!$H$12,'portfolio sheet'!$H$13)*'portfolio sheet'!$H$6/100 - 'portfolio sheet'!$H$15</f>
        <v>-23532.91811</v>
      </c>
      <c r="V168" s="88">
        <f t="shared" si="10"/>
        <v>1210723.148</v>
      </c>
      <c r="X168" s="147">
        <f t="shared" ref="X168:Z168" si="328">S168/$V168</f>
        <v>0.9432801167</v>
      </c>
      <c r="Y168" s="147">
        <f t="shared" si="328"/>
        <v>0.07615695948</v>
      </c>
      <c r="Z168" s="147">
        <f t="shared" si="328"/>
        <v>-0.01943707622</v>
      </c>
    </row>
    <row r="169">
      <c r="A169" s="12">
        <f>'Parametric Var'!A474</f>
        <v>44208</v>
      </c>
      <c r="B169" s="88">
        <f>'Parametric Var'!B474</f>
        <v>0.104</v>
      </c>
      <c r="C169" s="88">
        <f>'Parametric Var'!C474</f>
        <v>0.8298</v>
      </c>
      <c r="D169" s="88">
        <f>'Parametric Var'!D474</f>
        <v>0.4978</v>
      </c>
      <c r="E169" s="88">
        <f>'Parametric Var'!E474</f>
        <v>1.129</v>
      </c>
      <c r="F169" s="88">
        <f>'Parametric Var'!F474</f>
        <v>3319.47</v>
      </c>
      <c r="G169" s="88">
        <f>'Parametric Var'!G474</f>
        <v>26.7</v>
      </c>
      <c r="I169" s="7">
        <f t="shared" si="12"/>
        <v>161</v>
      </c>
      <c r="J169" s="88">
        <f t="shared" ref="J169:O169" si="329">B$637*EXP(LN(B169/B170))</f>
        <v>3.051627723</v>
      </c>
      <c r="K169" s="88">
        <f t="shared" si="329"/>
        <v>2.82813655</v>
      </c>
      <c r="L169" s="88">
        <f t="shared" si="329"/>
        <v>2.82966061</v>
      </c>
      <c r="M169" s="88">
        <f t="shared" si="329"/>
        <v>2.760467033</v>
      </c>
      <c r="N169" s="88">
        <f t="shared" si="329"/>
        <v>4178.641581</v>
      </c>
      <c r="O169" s="88">
        <f t="shared" si="329"/>
        <v>20.61205212</v>
      </c>
      <c r="S169" s="146">
        <f>(N169*'portfolio sheet'!$D$15/'portfolio sheet'!$D$7) -'portfolio sheet'!$D$15</f>
        <v>1142893.119</v>
      </c>
      <c r="T169" s="146">
        <f>O169*'portfolio sheet'!$F$15/'portfolio sheet'!$F$11-'portfolio sheet'!$F$15</f>
        <v>92227.91859</v>
      </c>
      <c r="U169" s="146">
        <f>PRICE('portfolio sheet'!$H$7,'portfolio sheet'!$H$8,'portfolio sheet'!$H$9,L169/100,'portfolio sheet'!$H$11,'portfolio sheet'!$H$12,'portfolio sheet'!$H$13)*'portfolio sheet'!$H$6/100 - 'portfolio sheet'!$H$15</f>
        <v>-25425.3275</v>
      </c>
      <c r="V169" s="88">
        <f t="shared" si="10"/>
        <v>1209695.71</v>
      </c>
      <c r="X169" s="147">
        <f t="shared" ref="X169:Z169" si="330">S169/$V169</f>
        <v>0.9447773597</v>
      </c>
      <c r="Y169" s="147">
        <f t="shared" si="330"/>
        <v>0.07624059328</v>
      </c>
      <c r="Z169" s="147">
        <f t="shared" si="330"/>
        <v>-0.02101795294</v>
      </c>
    </row>
    <row r="170">
      <c r="A170" s="12">
        <f>'Parametric Var'!A473</f>
        <v>44209</v>
      </c>
      <c r="B170" s="88">
        <f>'Parametric Var'!B473</f>
        <v>0.101</v>
      </c>
      <c r="C170" s="88">
        <f>'Parametric Var'!C473</f>
        <v>0.7937</v>
      </c>
      <c r="D170" s="88">
        <f>'Parametric Var'!D473</f>
        <v>0.4755</v>
      </c>
      <c r="E170" s="88">
        <f>'Parametric Var'!E473</f>
        <v>1.092</v>
      </c>
      <c r="F170" s="88">
        <f>'Parametric Var'!F473</f>
        <v>3281.06</v>
      </c>
      <c r="G170" s="88">
        <f>'Parametric Var'!G473</f>
        <v>27.63</v>
      </c>
      <c r="I170" s="7">
        <f t="shared" si="12"/>
        <v>162</v>
      </c>
      <c r="J170" s="88">
        <f t="shared" ref="J170:O170" si="331">B$637*EXP(LN(B170/B171))</f>
        <v>3.023470707</v>
      </c>
      <c r="K170" s="88">
        <f t="shared" si="331"/>
        <v>2.635048932</v>
      </c>
      <c r="L170" s="88">
        <f t="shared" si="331"/>
        <v>2.658177766</v>
      </c>
      <c r="M170" s="88">
        <f t="shared" si="331"/>
        <v>2.582497786</v>
      </c>
      <c r="N170" s="88">
        <f t="shared" si="331"/>
        <v>4087.300014</v>
      </c>
      <c r="O170" s="88">
        <f t="shared" si="331"/>
        <v>21.07825107</v>
      </c>
      <c r="S170" s="146">
        <f>(N170*'portfolio sheet'!$D$15/'portfolio sheet'!$D$7) -'portfolio sheet'!$D$15</f>
        <v>1096051.289</v>
      </c>
      <c r="T170" s="146">
        <f>O170*'portfolio sheet'!$F$15/'portfolio sheet'!$F$11-'portfolio sheet'!$F$15</f>
        <v>92204.39425</v>
      </c>
      <c r="U170" s="146">
        <f>PRICE('portfolio sheet'!$H$7,'portfolio sheet'!$H$8,'portfolio sheet'!$H$9,L170/100,'portfolio sheet'!$H$11,'portfolio sheet'!$H$12,'portfolio sheet'!$H$13)*'portfolio sheet'!$H$6/100 - 'portfolio sheet'!$H$15</f>
        <v>-21521.46092</v>
      </c>
      <c r="V170" s="88">
        <f t="shared" si="10"/>
        <v>1166734.223</v>
      </c>
      <c r="X170" s="147">
        <f t="shared" ref="X170:Z170" si="332">S170/$V170</f>
        <v>0.9394181366</v>
      </c>
      <c r="Y170" s="147">
        <f t="shared" si="332"/>
        <v>0.07902776182</v>
      </c>
      <c r="Z170" s="147">
        <f t="shared" si="332"/>
        <v>-0.01844589839</v>
      </c>
    </row>
    <row r="171">
      <c r="A171" s="12">
        <f>'Parametric Var'!A472</f>
        <v>44210</v>
      </c>
      <c r="B171" s="88">
        <f>'Parametric Var'!B472</f>
        <v>0.099</v>
      </c>
      <c r="C171" s="88">
        <f>'Parametric Var'!C472</f>
        <v>0.8148</v>
      </c>
      <c r="D171" s="88">
        <f>'Parametric Var'!D472</f>
        <v>0.4835</v>
      </c>
      <c r="E171" s="88">
        <f>'Parametric Var'!E472</f>
        <v>1.129</v>
      </c>
      <c r="F171" s="88">
        <f>'Parametric Var'!F472</f>
        <v>3315.57</v>
      </c>
      <c r="G171" s="88">
        <f>'Parametric Var'!G472</f>
        <v>27.96</v>
      </c>
      <c r="I171" s="7">
        <f t="shared" si="12"/>
        <v>163</v>
      </c>
      <c r="J171" s="88">
        <f t="shared" ref="J171:O171" si="333">B$637*EXP(LN(B171/B172))</f>
        <v>2.904914851</v>
      </c>
      <c r="K171" s="88">
        <f t="shared" si="333"/>
        <v>2.851009546</v>
      </c>
      <c r="L171" s="88">
        <f t="shared" si="333"/>
        <v>2.893186075</v>
      </c>
      <c r="M171" s="88">
        <f t="shared" si="333"/>
        <v>2.773164673</v>
      </c>
      <c r="N171" s="88">
        <f t="shared" si="333"/>
        <v>4230.646916</v>
      </c>
      <c r="O171" s="88">
        <f t="shared" si="333"/>
        <v>20.2302171</v>
      </c>
      <c r="S171" s="146">
        <f>(N171*'portfolio sheet'!$D$15/'portfolio sheet'!$D$7) -'portfolio sheet'!$D$15</f>
        <v>1169562.521</v>
      </c>
      <c r="T171" s="146">
        <f>O171*'portfolio sheet'!$F$15/'portfolio sheet'!$F$11-'portfolio sheet'!$F$15</f>
        <v>92247.18593</v>
      </c>
      <c r="U171" s="146">
        <f>PRICE('portfolio sheet'!$H$7,'portfolio sheet'!$H$8,'portfolio sheet'!$H$9,L171/100,'portfolio sheet'!$H$11,'portfolio sheet'!$H$12,'portfolio sheet'!$H$13)*'portfolio sheet'!$H$6/100 - 'portfolio sheet'!$H$15</f>
        <v>-26862.44911</v>
      </c>
      <c r="V171" s="88">
        <f t="shared" si="10"/>
        <v>1234947.258</v>
      </c>
      <c r="X171" s="147">
        <f t="shared" ref="X171:Z171" si="334">S171/$V171</f>
        <v>0.9470546322</v>
      </c>
      <c r="Y171" s="147">
        <f t="shared" si="334"/>
        <v>0.07469726772</v>
      </c>
      <c r="Z171" s="147">
        <f t="shared" si="334"/>
        <v>-0.02175189988</v>
      </c>
    </row>
    <row r="172">
      <c r="A172" s="12">
        <f>'Parametric Var'!A471</f>
        <v>44211</v>
      </c>
      <c r="B172" s="88">
        <f>'Parametric Var'!B471</f>
        <v>0.101</v>
      </c>
      <c r="C172" s="88">
        <f>'Parametric Var'!C471</f>
        <v>0.7731</v>
      </c>
      <c r="D172" s="88">
        <f>'Parametric Var'!D471</f>
        <v>0.4517</v>
      </c>
      <c r="E172" s="88">
        <f>'Parametric Var'!E471</f>
        <v>1.087</v>
      </c>
      <c r="F172" s="88">
        <f>'Parametric Var'!F471</f>
        <v>3236.92</v>
      </c>
      <c r="G172" s="88">
        <f>'Parametric Var'!G471</f>
        <v>29.48</v>
      </c>
      <c r="I172" s="7">
        <f t="shared" si="12"/>
        <v>164</v>
      </c>
      <c r="J172" s="88">
        <f t="shared" ref="J172:O172" si="335">B$637*EXP(LN(B172/B173))</f>
        <v>2.949000985</v>
      </c>
      <c r="K172" s="88">
        <f t="shared" si="335"/>
        <v>2.665111265</v>
      </c>
      <c r="L172" s="88">
        <f t="shared" si="335"/>
        <v>2.655862367</v>
      </c>
      <c r="M172" s="88">
        <f t="shared" si="335"/>
        <v>2.638445455</v>
      </c>
      <c r="N172" s="88">
        <f t="shared" si="335"/>
        <v>4117.987891</v>
      </c>
      <c r="O172" s="88">
        <f t="shared" si="335"/>
        <v>22.40942267</v>
      </c>
      <c r="S172" s="146">
        <f>(N172*'portfolio sheet'!$D$15/'portfolio sheet'!$D$7) -'portfolio sheet'!$D$15</f>
        <v>1111788.662</v>
      </c>
      <c r="T172" s="146">
        <f>O172*'portfolio sheet'!$F$15/'portfolio sheet'!$F$11-'portfolio sheet'!$F$15</f>
        <v>92137.22351</v>
      </c>
      <c r="U172" s="146">
        <f>PRICE('portfolio sheet'!$H$7,'portfolio sheet'!$H$8,'portfolio sheet'!$H$9,L172/100,'portfolio sheet'!$H$11,'portfolio sheet'!$H$12,'portfolio sheet'!$H$13)*'portfolio sheet'!$H$6/100 - 'portfolio sheet'!$H$15</f>
        <v>-21468.50475</v>
      </c>
      <c r="V172" s="88">
        <f t="shared" si="10"/>
        <v>1182457.381</v>
      </c>
      <c r="X172" s="147">
        <f t="shared" ref="X172:Z172" si="336">S172/$V172</f>
        <v>0.940235716</v>
      </c>
      <c r="Y172" s="147">
        <f t="shared" si="336"/>
        <v>0.07792012212</v>
      </c>
      <c r="Z172" s="147">
        <f t="shared" si="336"/>
        <v>-0.01815583809</v>
      </c>
    </row>
    <row r="173">
      <c r="A173" s="12">
        <f>'Parametric Var'!A470</f>
        <v>44214</v>
      </c>
      <c r="B173" s="88">
        <f>'Parametric Var'!B470</f>
        <v>0.1015</v>
      </c>
      <c r="C173" s="88">
        <f>'Parametric Var'!C470</f>
        <v>0.7847</v>
      </c>
      <c r="D173" s="88">
        <f>'Parametric Var'!D470</f>
        <v>0.4597</v>
      </c>
      <c r="E173" s="88">
        <f>'Parametric Var'!E470</f>
        <v>1.1</v>
      </c>
      <c r="F173" s="88">
        <f>'Parametric Var'!F470</f>
        <v>3246.59</v>
      </c>
      <c r="G173" s="88">
        <f>'Parametric Var'!G470</f>
        <v>28.06</v>
      </c>
      <c r="I173" s="7">
        <f t="shared" si="12"/>
        <v>165</v>
      </c>
      <c r="J173" s="88">
        <f t="shared" ref="J173:O173" si="337">B$637*EXP(LN(B173/B174))</f>
        <v>2.978271287</v>
      </c>
      <c r="K173" s="88">
        <f t="shared" si="337"/>
        <v>2.745333639</v>
      </c>
      <c r="L173" s="88">
        <f t="shared" si="337"/>
        <v>2.779693803</v>
      </c>
      <c r="M173" s="88">
        <f t="shared" si="337"/>
        <v>2.68956044</v>
      </c>
      <c r="N173" s="88">
        <f t="shared" si="337"/>
        <v>4065.33904</v>
      </c>
      <c r="O173" s="88">
        <f t="shared" si="337"/>
        <v>22.70560698</v>
      </c>
      <c r="S173" s="146">
        <f>(N173*'portfolio sheet'!$D$15/'portfolio sheet'!$D$7) -'portfolio sheet'!$D$15</f>
        <v>1084789.251</v>
      </c>
      <c r="T173" s="146">
        <f>O173*'portfolio sheet'!$F$15/'portfolio sheet'!$F$11-'portfolio sheet'!$F$15</f>
        <v>92122.27809</v>
      </c>
      <c r="U173" s="146">
        <f>PRICE('portfolio sheet'!$H$7,'portfolio sheet'!$H$8,'portfolio sheet'!$H$9,L173/100,'portfolio sheet'!$H$11,'portfolio sheet'!$H$12,'portfolio sheet'!$H$13)*'portfolio sheet'!$H$6/100 - 'portfolio sheet'!$H$15</f>
        <v>-24291.50781</v>
      </c>
      <c r="V173" s="88">
        <f t="shared" si="10"/>
        <v>1152620.022</v>
      </c>
      <c r="X173" s="147">
        <f t="shared" ref="X173:Z173" si="338">S173/$V173</f>
        <v>0.9411507964</v>
      </c>
      <c r="Y173" s="147">
        <f t="shared" si="338"/>
        <v>0.07992423899</v>
      </c>
      <c r="Z173" s="147">
        <f t="shared" si="338"/>
        <v>-0.02107503544</v>
      </c>
    </row>
    <row r="174">
      <c r="A174" s="12">
        <f>'Parametric Var'!A469</f>
        <v>44215</v>
      </c>
      <c r="B174" s="88">
        <f>'Parametric Var'!B469</f>
        <v>0.101</v>
      </c>
      <c r="C174" s="88">
        <f>'Parametric Var'!C469</f>
        <v>0.7732</v>
      </c>
      <c r="D174" s="88">
        <f>'Parametric Var'!D469</f>
        <v>0.447</v>
      </c>
      <c r="E174" s="88">
        <f>'Parametric Var'!E469</f>
        <v>1.092</v>
      </c>
      <c r="F174" s="88">
        <f>'Parametric Var'!F469</f>
        <v>3298.46</v>
      </c>
      <c r="G174" s="88">
        <f>'Parametric Var'!G469</f>
        <v>26.36</v>
      </c>
      <c r="I174" s="7">
        <f t="shared" si="12"/>
        <v>166</v>
      </c>
      <c r="J174" s="88">
        <f t="shared" ref="J174:O174" si="339">B$637*EXP(LN(B174/B175))</f>
        <v>3.023470707</v>
      </c>
      <c r="K174" s="88">
        <f t="shared" si="339"/>
        <v>2.746301628</v>
      </c>
      <c r="L174" s="88">
        <f t="shared" si="339"/>
        <v>2.742161371</v>
      </c>
      <c r="M174" s="88">
        <f t="shared" si="339"/>
        <v>2.70718663</v>
      </c>
      <c r="N174" s="88">
        <f t="shared" si="339"/>
        <v>4064.803781</v>
      </c>
      <c r="O174" s="88">
        <f t="shared" si="339"/>
        <v>22.490352</v>
      </c>
      <c r="S174" s="146">
        <f>(N174*'portfolio sheet'!$D$15/'portfolio sheet'!$D$7) -'portfolio sheet'!$D$15</f>
        <v>1084514.76</v>
      </c>
      <c r="T174" s="146">
        <f>O174*'portfolio sheet'!$F$15/'portfolio sheet'!$F$11-'portfolio sheet'!$F$15</f>
        <v>92133.13983</v>
      </c>
      <c r="U174" s="146">
        <f>PRICE('portfolio sheet'!$H$7,'portfolio sheet'!$H$8,'portfolio sheet'!$H$9,L174/100,'portfolio sheet'!$H$11,'portfolio sheet'!$H$12,'portfolio sheet'!$H$13)*'portfolio sheet'!$H$6/100 - 'portfolio sheet'!$H$15</f>
        <v>-23437.84855</v>
      </c>
      <c r="V174" s="88">
        <f t="shared" si="10"/>
        <v>1153210.051</v>
      </c>
      <c r="X174" s="147">
        <f t="shared" ref="X174:Z174" si="340">S174/$V174</f>
        <v>0.9404312413</v>
      </c>
      <c r="Y174" s="147">
        <f t="shared" si="340"/>
        <v>0.0798927652</v>
      </c>
      <c r="Z174" s="147">
        <f t="shared" si="340"/>
        <v>-0.02032400649</v>
      </c>
    </row>
    <row r="175">
      <c r="A175" s="12">
        <f>'Parametric Var'!A468</f>
        <v>44216</v>
      </c>
      <c r="B175" s="88">
        <f>'Parametric Var'!B468</f>
        <v>0.099</v>
      </c>
      <c r="C175" s="88">
        <f>'Parametric Var'!C468</f>
        <v>0.7616</v>
      </c>
      <c r="D175" s="88">
        <f>'Parametric Var'!D468</f>
        <v>0.4406</v>
      </c>
      <c r="E175" s="88">
        <f>'Parametric Var'!E468</f>
        <v>1.077</v>
      </c>
      <c r="F175" s="88">
        <f>'Parametric Var'!F468</f>
        <v>3351.6</v>
      </c>
      <c r="G175" s="88">
        <f>'Parametric Var'!G468</f>
        <v>25</v>
      </c>
      <c r="I175" s="7">
        <f t="shared" si="12"/>
        <v>167</v>
      </c>
      <c r="J175" s="88">
        <f t="shared" ref="J175:O175" si="341">B$637*EXP(LN(B175/B176))</f>
        <v>3.0562125</v>
      </c>
      <c r="K175" s="88">
        <f t="shared" si="341"/>
        <v>2.640271895</v>
      </c>
      <c r="L175" s="88">
        <f t="shared" si="341"/>
        <v>2.664200761</v>
      </c>
      <c r="M175" s="88">
        <f t="shared" si="341"/>
        <v>2.592957619</v>
      </c>
      <c r="N175" s="88">
        <f t="shared" si="341"/>
        <v>4150.26367</v>
      </c>
      <c r="O175" s="88">
        <f t="shared" si="341"/>
        <v>21.27044276</v>
      </c>
      <c r="S175" s="146">
        <f>(N175*'portfolio sheet'!$D$15/'portfolio sheet'!$D$7) -'portfolio sheet'!$D$15</f>
        <v>1128340.344</v>
      </c>
      <c r="T175" s="146">
        <f>O175*'portfolio sheet'!$F$15/'portfolio sheet'!$F$11-'portfolio sheet'!$F$15</f>
        <v>92194.69628</v>
      </c>
      <c r="U175" s="146">
        <f>PRICE('portfolio sheet'!$H$7,'portfolio sheet'!$H$8,'portfolio sheet'!$H$9,L175/100,'portfolio sheet'!$H$11,'portfolio sheet'!$H$12,'portfolio sheet'!$H$13)*'portfolio sheet'!$H$6/100 - 'portfolio sheet'!$H$15</f>
        <v>-21659.18383</v>
      </c>
      <c r="V175" s="88">
        <f t="shared" si="10"/>
        <v>1198875.856</v>
      </c>
      <c r="X175" s="147">
        <f t="shared" ref="X175:Z175" si="342">S175/$V175</f>
        <v>0.9411652907</v>
      </c>
      <c r="Y175" s="147">
        <f t="shared" si="342"/>
        <v>0.07690095335</v>
      </c>
      <c r="Z175" s="147">
        <f t="shared" si="342"/>
        <v>-0.01806624407</v>
      </c>
    </row>
    <row r="176">
      <c r="A176" s="12">
        <f>'Parametric Var'!A467</f>
        <v>44217</v>
      </c>
      <c r="B176" s="88">
        <f>'Parametric Var'!B467</f>
        <v>0.096</v>
      </c>
      <c r="C176" s="88">
        <f>'Parametric Var'!C467</f>
        <v>0.7803</v>
      </c>
      <c r="D176" s="88">
        <f>'Parametric Var'!D467</f>
        <v>0.447</v>
      </c>
      <c r="E176" s="88">
        <f>'Parametric Var'!E467</f>
        <v>1.109</v>
      </c>
      <c r="F176" s="88">
        <f>'Parametric Var'!F467</f>
        <v>3335.47</v>
      </c>
      <c r="G176" s="88">
        <f>'Parametric Var'!G467</f>
        <v>25.07</v>
      </c>
      <c r="I176" s="7">
        <f t="shared" si="12"/>
        <v>168</v>
      </c>
      <c r="J176" s="88">
        <f t="shared" ref="J176:O176" si="343">B$637*EXP(LN(B176/B177))</f>
        <v>3.026655319</v>
      </c>
      <c r="K176" s="88">
        <f t="shared" si="343"/>
        <v>2.770792242</v>
      </c>
      <c r="L176" s="88">
        <f t="shared" si="343"/>
        <v>2.792226254</v>
      </c>
      <c r="M176" s="88">
        <f t="shared" si="343"/>
        <v>2.726546961</v>
      </c>
      <c r="N176" s="88">
        <f t="shared" si="343"/>
        <v>4096.478854</v>
      </c>
      <c r="O176" s="88">
        <f t="shared" si="343"/>
        <v>20.51181818</v>
      </c>
      <c r="S176" s="146">
        <f>(N176*'portfolio sheet'!$D$15/'portfolio sheet'!$D$7) -'portfolio sheet'!$D$15</f>
        <v>1100758.387</v>
      </c>
      <c r="T176" s="146">
        <f>O176*'portfolio sheet'!$F$15/'portfolio sheet'!$F$11-'portfolio sheet'!$F$15</f>
        <v>92232.97638</v>
      </c>
      <c r="U176" s="146">
        <f>PRICE('portfolio sheet'!$H$7,'portfolio sheet'!$H$8,'portfolio sheet'!$H$9,L176/100,'portfolio sheet'!$H$11,'portfolio sheet'!$H$12,'portfolio sheet'!$H$13)*'portfolio sheet'!$H$6/100 - 'portfolio sheet'!$H$15</f>
        <v>-24576.1719</v>
      </c>
      <c r="V176" s="88">
        <f t="shared" si="10"/>
        <v>1168415.191</v>
      </c>
      <c r="X176" s="147">
        <f t="shared" ref="X176:Z176" si="344">S176/$V176</f>
        <v>0.9420952372</v>
      </c>
      <c r="Y176" s="147">
        <f t="shared" si="344"/>
        <v>0.07893852894</v>
      </c>
      <c r="Z176" s="147">
        <f t="shared" si="344"/>
        <v>-0.02103376616</v>
      </c>
    </row>
    <row r="177">
      <c r="A177" s="12">
        <f>'Parametric Var'!A466</f>
        <v>44218</v>
      </c>
      <c r="B177" s="88">
        <f>'Parametric Var'!B466</f>
        <v>0.094</v>
      </c>
      <c r="C177" s="88">
        <f>'Parametric Var'!C466</f>
        <v>0.7618</v>
      </c>
      <c r="D177" s="88">
        <f>'Parametric Var'!D466</f>
        <v>0.4327</v>
      </c>
      <c r="E177" s="88">
        <f>'Parametric Var'!E466</f>
        <v>1.086</v>
      </c>
      <c r="F177" s="88">
        <f>'Parametric Var'!F466</f>
        <v>3363</v>
      </c>
      <c r="G177" s="88">
        <f>'Parametric Var'!G466</f>
        <v>26.07</v>
      </c>
      <c r="I177" s="7">
        <f t="shared" si="12"/>
        <v>169</v>
      </c>
      <c r="J177" s="88">
        <f t="shared" ref="J177:O177" si="345">B$637*EXP(LN(B177/B178))</f>
        <v>2.678638462</v>
      </c>
      <c r="K177" s="88">
        <f t="shared" si="345"/>
        <v>2.672474621</v>
      </c>
      <c r="L177" s="88">
        <f t="shared" si="345"/>
        <v>2.673245326</v>
      </c>
      <c r="M177" s="88">
        <f t="shared" si="345"/>
        <v>2.645638686</v>
      </c>
      <c r="N177" s="88">
        <f t="shared" si="345"/>
        <v>4108.543916</v>
      </c>
      <c r="O177" s="88">
        <f t="shared" si="345"/>
        <v>21.063375</v>
      </c>
      <c r="S177" s="146">
        <f>(N177*'portfolio sheet'!$D$15/'portfolio sheet'!$D$7) -'portfolio sheet'!$D$15</f>
        <v>1106945.598</v>
      </c>
      <c r="T177" s="146">
        <f>O177*'portfolio sheet'!$F$15/'portfolio sheet'!$F$11-'portfolio sheet'!$F$15</f>
        <v>92205.1449</v>
      </c>
      <c r="U177" s="146">
        <f>PRICE('portfolio sheet'!$H$7,'portfolio sheet'!$H$8,'portfolio sheet'!$H$9,L177/100,'portfolio sheet'!$H$11,'portfolio sheet'!$H$12,'portfolio sheet'!$H$13)*'portfolio sheet'!$H$6/100 - 'portfolio sheet'!$H$15</f>
        <v>-21865.91523</v>
      </c>
      <c r="V177" s="88">
        <f t="shared" si="10"/>
        <v>1177284.827</v>
      </c>
      <c r="X177" s="147">
        <f t="shared" ref="X177:Z177" si="346">S177/$V177</f>
        <v>0.9402530059</v>
      </c>
      <c r="Y177" s="147">
        <f t="shared" si="346"/>
        <v>0.07832016751</v>
      </c>
      <c r="Z177" s="147">
        <f t="shared" si="346"/>
        <v>-0.01857317339</v>
      </c>
    </row>
    <row r="178">
      <c r="A178" s="12">
        <f>'Parametric Var'!A465</f>
        <v>44220</v>
      </c>
      <c r="B178" s="88">
        <f>'Parametric Var'!B465</f>
        <v>0.104</v>
      </c>
      <c r="C178" s="88">
        <f>'Parametric Var'!C465</f>
        <v>0.7711</v>
      </c>
      <c r="D178" s="88">
        <f>'Parametric Var'!D465</f>
        <v>0.4375</v>
      </c>
      <c r="E178" s="88">
        <f>'Parametric Var'!E465</f>
        <v>1.096</v>
      </c>
      <c r="F178" s="88">
        <f>'Parametric Var'!F465</f>
        <v>3380.8</v>
      </c>
      <c r="G178" s="88">
        <f>'Parametric Var'!G465</f>
        <v>26.4</v>
      </c>
      <c r="I178" s="7">
        <f t="shared" si="12"/>
        <v>170</v>
      </c>
      <c r="J178" s="88">
        <f t="shared" ref="J178:O178" si="347">B$637*EXP(LN(B178/B179))</f>
        <v>3.386971429</v>
      </c>
      <c r="K178" s="88">
        <f t="shared" si="347"/>
        <v>2.897489387</v>
      </c>
      <c r="L178" s="88">
        <f t="shared" si="347"/>
        <v>2.916918476</v>
      </c>
      <c r="M178" s="88">
        <f t="shared" si="347"/>
        <v>2.832836399</v>
      </c>
      <c r="N178" s="88">
        <f t="shared" si="347"/>
        <v>4170.205956</v>
      </c>
      <c r="O178" s="88">
        <f t="shared" si="347"/>
        <v>20.87919911</v>
      </c>
      <c r="S178" s="146">
        <f>(N178*'portfolio sheet'!$D$15/'portfolio sheet'!$D$7) -'portfolio sheet'!$D$15</f>
        <v>1138567.157</v>
      </c>
      <c r="T178" s="146">
        <f>O178*'portfolio sheet'!$F$15/'portfolio sheet'!$F$11-'portfolio sheet'!$F$15</f>
        <v>92214.43839</v>
      </c>
      <c r="U178" s="146">
        <f>PRICE('portfolio sheet'!$H$7,'portfolio sheet'!$H$8,'portfolio sheet'!$H$9,L178/100,'portfolio sheet'!$H$11,'portfolio sheet'!$H$12,'portfolio sheet'!$H$13)*'portfolio sheet'!$H$6/100 - 'portfolio sheet'!$H$15</f>
        <v>-27398.09155</v>
      </c>
      <c r="V178" s="88">
        <f t="shared" si="10"/>
        <v>1203383.504</v>
      </c>
      <c r="X178" s="147">
        <f t="shared" ref="X178:Z178" si="348">S178/$V178</f>
        <v>0.9461382455</v>
      </c>
      <c r="Y178" s="147">
        <f t="shared" si="348"/>
        <v>0.07662930237</v>
      </c>
      <c r="Z178" s="147">
        <f t="shared" si="348"/>
        <v>-0.02276754789</v>
      </c>
    </row>
    <row r="179">
      <c r="A179" s="12">
        <f>'Parametric Var'!A464</f>
        <v>44221</v>
      </c>
      <c r="B179" s="88">
        <f>'Parametric Var'!B464</f>
        <v>0.091</v>
      </c>
      <c r="C179" s="88">
        <f>'Parametric Var'!C464</f>
        <v>0.7199</v>
      </c>
      <c r="D179" s="88">
        <f>'Parametric Var'!D464</f>
        <v>0.4054</v>
      </c>
      <c r="E179" s="88">
        <f>'Parametric Var'!E464</f>
        <v>1.033</v>
      </c>
      <c r="F179" s="88">
        <f>'Parametric Var'!F464</f>
        <v>3348.44</v>
      </c>
      <c r="G179" s="88">
        <f>'Parametric Var'!G464</f>
        <v>26.97</v>
      </c>
      <c r="I179" s="7">
        <f t="shared" si="12"/>
        <v>171</v>
      </c>
      <c r="J179" s="88">
        <f t="shared" ref="J179:O179" si="349">B$637*EXP(LN(B179/B180))</f>
        <v>2.9636</v>
      </c>
      <c r="K179" s="88">
        <f t="shared" si="349"/>
        <v>2.696111713</v>
      </c>
      <c r="L179" s="88">
        <f t="shared" si="349"/>
        <v>2.681075752</v>
      </c>
      <c r="M179" s="88">
        <f t="shared" si="349"/>
        <v>2.67</v>
      </c>
      <c r="N179" s="88">
        <f t="shared" si="349"/>
        <v>4057.356841</v>
      </c>
      <c r="O179" s="88">
        <f t="shared" si="349"/>
        <v>20.98759942</v>
      </c>
      <c r="S179" s="146">
        <f>(N179*'portfolio sheet'!$D$15/'portfolio sheet'!$D$7) -'portfolio sheet'!$D$15</f>
        <v>1080695.816</v>
      </c>
      <c r="T179" s="146">
        <f>O179*'portfolio sheet'!$F$15/'portfolio sheet'!$F$11-'portfolio sheet'!$F$15</f>
        <v>92208.96852</v>
      </c>
      <c r="U179" s="146">
        <f>PRICE('portfolio sheet'!$H$7,'portfolio sheet'!$H$8,'portfolio sheet'!$H$9,L179/100,'portfolio sheet'!$H$11,'portfolio sheet'!$H$12,'portfolio sheet'!$H$13)*'portfolio sheet'!$H$6/100 - 'portfolio sheet'!$H$15</f>
        <v>-22044.81436</v>
      </c>
      <c r="V179" s="88">
        <f t="shared" si="10"/>
        <v>1150859.97</v>
      </c>
      <c r="X179" s="147">
        <f t="shared" ref="X179:Z179" si="350">S179/$V179</f>
        <v>0.9390332829</v>
      </c>
      <c r="Y179" s="147">
        <f t="shared" si="350"/>
        <v>0.08012179669</v>
      </c>
      <c r="Z179" s="147">
        <f t="shared" si="350"/>
        <v>-0.01915507962</v>
      </c>
    </row>
    <row r="180">
      <c r="A180" s="12">
        <f>'Parametric Var'!A463</f>
        <v>44222</v>
      </c>
      <c r="B180" s="88">
        <f>'Parametric Var'!B463</f>
        <v>0.091</v>
      </c>
      <c r="C180" s="88">
        <f>'Parametric Var'!C463</f>
        <v>0.7223</v>
      </c>
      <c r="D180" s="88">
        <f>'Parametric Var'!D463</f>
        <v>0.4087</v>
      </c>
      <c r="E180" s="88">
        <f>'Parametric Var'!E463</f>
        <v>1.033</v>
      </c>
      <c r="F180" s="88">
        <f>'Parametric Var'!F463</f>
        <v>3408.63</v>
      </c>
      <c r="G180" s="88">
        <f>'Parametric Var'!G463</f>
        <v>27.41</v>
      </c>
      <c r="I180" s="7">
        <f t="shared" si="12"/>
        <v>172</v>
      </c>
      <c r="J180" s="88">
        <f t="shared" ref="J180:O180" si="351">B$637*EXP(LN(B180/B181))</f>
        <v>2.9636</v>
      </c>
      <c r="K180" s="88">
        <f t="shared" si="351"/>
        <v>2.767162909</v>
      </c>
      <c r="L180" s="88">
        <f t="shared" si="351"/>
        <v>2.695644778</v>
      </c>
      <c r="M180" s="88">
        <f t="shared" si="351"/>
        <v>2.722714709</v>
      </c>
      <c r="N180" s="88">
        <f t="shared" si="351"/>
        <v>4188.884215</v>
      </c>
      <c r="O180" s="88">
        <f t="shared" si="351"/>
        <v>20.03616518</v>
      </c>
      <c r="S180" s="146">
        <f>(N180*'portfolio sheet'!$D$15/'portfolio sheet'!$D$7) -'portfolio sheet'!$D$15</f>
        <v>1148145.751</v>
      </c>
      <c r="T180" s="146">
        <f>O180*'portfolio sheet'!$F$15/'portfolio sheet'!$F$11-'portfolio sheet'!$F$15</f>
        <v>92256.97777</v>
      </c>
      <c r="U180" s="146">
        <f>PRICE('portfolio sheet'!$H$7,'portfolio sheet'!$H$8,'portfolio sheet'!$H$9,L180/100,'portfolio sheet'!$H$11,'portfolio sheet'!$H$12,'portfolio sheet'!$H$13)*'portfolio sheet'!$H$6/100 - 'portfolio sheet'!$H$15</f>
        <v>-22377.46871</v>
      </c>
      <c r="V180" s="88">
        <f t="shared" si="10"/>
        <v>1218025.26</v>
      </c>
      <c r="X180" s="147">
        <f t="shared" ref="X180:Z180" si="352">S180/$V180</f>
        <v>0.9426288507</v>
      </c>
      <c r="Y180" s="147">
        <f t="shared" si="352"/>
        <v>0.07574307428</v>
      </c>
      <c r="Z180" s="147">
        <f t="shared" si="352"/>
        <v>-0.01837192498</v>
      </c>
    </row>
    <row r="181">
      <c r="A181" s="12">
        <f>'Parametric Var'!A462</f>
        <v>44223</v>
      </c>
      <c r="B181" s="88">
        <f>'Parametric Var'!B462</f>
        <v>0.091</v>
      </c>
      <c r="C181" s="88">
        <f>'Parametric Var'!C462</f>
        <v>0.7061</v>
      </c>
      <c r="D181" s="88">
        <f>'Parametric Var'!D462</f>
        <v>0.4098</v>
      </c>
      <c r="E181" s="88">
        <f>'Parametric Var'!E462</f>
        <v>1.013</v>
      </c>
      <c r="F181" s="88">
        <f>'Parametric Var'!F462</f>
        <v>3360.95</v>
      </c>
      <c r="G181" s="88">
        <f>'Parametric Var'!G462</f>
        <v>29.18</v>
      </c>
      <c r="I181" s="7">
        <f t="shared" si="12"/>
        <v>173</v>
      </c>
      <c r="J181" s="88">
        <f t="shared" ref="J181:O181" si="353">B$637*EXP(LN(B181/B182))</f>
        <v>3.135902326</v>
      </c>
      <c r="K181" s="88">
        <f t="shared" si="353"/>
        <v>2.58187498</v>
      </c>
      <c r="L181" s="88">
        <f t="shared" si="353"/>
        <v>2.564594628</v>
      </c>
      <c r="M181" s="88">
        <f t="shared" si="353"/>
        <v>2.57101711</v>
      </c>
      <c r="N181" s="88">
        <f t="shared" si="353"/>
        <v>4059.628939</v>
      </c>
      <c r="O181" s="88">
        <f t="shared" si="353"/>
        <v>21.20645315</v>
      </c>
      <c r="S181" s="146">
        <f>(N181*'portfolio sheet'!$D$15/'portfolio sheet'!$D$7) -'portfolio sheet'!$D$15</f>
        <v>1081860.994</v>
      </c>
      <c r="T181" s="146">
        <f>O181*'portfolio sheet'!$F$15/'portfolio sheet'!$F$11-'portfolio sheet'!$F$15</f>
        <v>92197.92519</v>
      </c>
      <c r="U181" s="146">
        <f>PRICE('portfolio sheet'!$H$7,'portfolio sheet'!$H$8,'portfolio sheet'!$H$9,L181/100,'portfolio sheet'!$H$11,'portfolio sheet'!$H$12,'portfolio sheet'!$H$13)*'portfolio sheet'!$H$6/100 - 'portfolio sheet'!$H$15</f>
        <v>-19375.86096</v>
      </c>
      <c r="V181" s="88">
        <f t="shared" si="10"/>
        <v>1154683.059</v>
      </c>
      <c r="X181" s="147">
        <f t="shared" ref="X181:Z181" si="354">S181/$V181</f>
        <v>0.9369332877</v>
      </c>
      <c r="Y181" s="147">
        <f t="shared" si="354"/>
        <v>0.07984695411</v>
      </c>
      <c r="Z181" s="147">
        <f t="shared" si="354"/>
        <v>-0.01678024183</v>
      </c>
    </row>
    <row r="182">
      <c r="A182" s="12">
        <f>'Parametric Var'!A461</f>
        <v>44224</v>
      </c>
      <c r="B182" s="88">
        <f>'Parametric Var'!B461</f>
        <v>0.086</v>
      </c>
      <c r="C182" s="88">
        <f>'Parametric Var'!C461</f>
        <v>0.7398</v>
      </c>
      <c r="D182" s="88">
        <f>'Parametric Var'!D461</f>
        <v>0.4319</v>
      </c>
      <c r="E182" s="88">
        <f>'Parametric Var'!E461</f>
        <v>1.052</v>
      </c>
      <c r="F182" s="88">
        <f>'Parametric Var'!F461</f>
        <v>3419.45</v>
      </c>
      <c r="G182" s="88">
        <f>'Parametric Var'!G461</f>
        <v>29.35</v>
      </c>
      <c r="I182" s="7">
        <f t="shared" si="12"/>
        <v>174</v>
      </c>
      <c r="J182" s="88">
        <f t="shared" ref="J182:O182" si="355">B$637*EXP(LN(B182/B183))</f>
        <v>3.034161905</v>
      </c>
      <c r="K182" s="88">
        <f t="shared" si="355"/>
        <v>2.628014419</v>
      </c>
      <c r="L182" s="88">
        <f t="shared" si="355"/>
        <v>2.742910033</v>
      </c>
      <c r="M182" s="88">
        <f t="shared" si="355"/>
        <v>2.622633053</v>
      </c>
      <c r="N182" s="88">
        <f t="shared" si="355"/>
        <v>4097.480914</v>
      </c>
      <c r="O182" s="88">
        <f t="shared" si="355"/>
        <v>21.85115183</v>
      </c>
      <c r="S182" s="146">
        <f>(N182*'portfolio sheet'!$D$15/'portfolio sheet'!$D$7) -'portfolio sheet'!$D$15</f>
        <v>1101272.264</v>
      </c>
      <c r="T182" s="146">
        <f>O182*'portfolio sheet'!$F$15/'portfolio sheet'!$F$11-'portfolio sheet'!$F$15</f>
        <v>92165.39378</v>
      </c>
      <c r="U182" s="146">
        <f>PRICE('portfolio sheet'!$H$7,'portfolio sheet'!$H$8,'portfolio sheet'!$H$9,L182/100,'portfolio sheet'!$H$11,'portfolio sheet'!$H$12,'portfolio sheet'!$H$13)*'portfolio sheet'!$H$6/100 - 'portfolio sheet'!$H$15</f>
        <v>-23454.8933</v>
      </c>
      <c r="V182" s="88">
        <f t="shared" si="10"/>
        <v>1169982.764</v>
      </c>
      <c r="X182" s="147">
        <f t="shared" ref="X182:Z182" si="356">S182/$V182</f>
        <v>0.9412722114</v>
      </c>
      <c r="Y182" s="147">
        <f t="shared" si="356"/>
        <v>0.0787750013</v>
      </c>
      <c r="Z182" s="147">
        <f t="shared" si="356"/>
        <v>-0.02004721267</v>
      </c>
    </row>
    <row r="183">
      <c r="A183" s="12">
        <f>'Parametric Var'!A460</f>
        <v>44225</v>
      </c>
      <c r="B183" s="88">
        <f>'Parametric Var'!B460</f>
        <v>0.084</v>
      </c>
      <c r="C183" s="88">
        <f>'Parametric Var'!C460</f>
        <v>0.7615</v>
      </c>
      <c r="D183" s="88">
        <f>'Parametric Var'!D460</f>
        <v>0.4256</v>
      </c>
      <c r="E183" s="88">
        <f>'Parametric Var'!E460</f>
        <v>1.071</v>
      </c>
      <c r="F183" s="88">
        <f>'Parametric Var'!F460</f>
        <v>3446.83</v>
      </c>
      <c r="G183" s="88">
        <f>'Parametric Var'!G460</f>
        <v>28.65</v>
      </c>
      <c r="I183" s="7">
        <f t="shared" si="12"/>
        <v>175</v>
      </c>
      <c r="J183" s="88">
        <f t="shared" ref="J183:O183" si="357">B$637*EXP(LN(B183/B184))</f>
        <v>2.72664184</v>
      </c>
      <c r="K183" s="88">
        <f t="shared" si="357"/>
        <v>2.713295113</v>
      </c>
      <c r="L183" s="88">
        <f t="shared" si="357"/>
        <v>2.713099623</v>
      </c>
      <c r="M183" s="88">
        <f t="shared" si="357"/>
        <v>2.67</v>
      </c>
      <c r="N183" s="88">
        <f t="shared" si="357"/>
        <v>4094.298309</v>
      </c>
      <c r="O183" s="88">
        <f t="shared" si="357"/>
        <v>21.73975454</v>
      </c>
      <c r="S183" s="146">
        <f>(N183*'portfolio sheet'!$D$15/'portfolio sheet'!$D$7) -'portfolio sheet'!$D$15</f>
        <v>1099640.159</v>
      </c>
      <c r="T183" s="146">
        <f>O183*'portfolio sheet'!$F$15/'portfolio sheet'!$F$11-'portfolio sheet'!$F$15</f>
        <v>92171.01487</v>
      </c>
      <c r="U183" s="146">
        <f>PRICE('portfolio sheet'!$H$7,'portfolio sheet'!$H$8,'portfolio sheet'!$H$9,L183/100,'portfolio sheet'!$H$11,'portfolio sheet'!$H$12,'portfolio sheet'!$H$13)*'portfolio sheet'!$H$6/100 - 'portfolio sheet'!$H$15</f>
        <v>-22775.67385</v>
      </c>
      <c r="V183" s="88">
        <f t="shared" si="10"/>
        <v>1169035.5</v>
      </c>
      <c r="X183" s="147">
        <f t="shared" ref="X183:Z183" si="358">S183/$V183</f>
        <v>0.9406388078</v>
      </c>
      <c r="Y183" s="147">
        <f t="shared" si="358"/>
        <v>0.07884364067</v>
      </c>
      <c r="Z183" s="147">
        <f t="shared" si="358"/>
        <v>-0.01948244844</v>
      </c>
    </row>
    <row r="184">
      <c r="A184" s="12">
        <f>'Parametric Var'!A459</f>
        <v>44227</v>
      </c>
      <c r="B184" s="88">
        <f>'Parametric Var'!B459</f>
        <v>0.0913</v>
      </c>
      <c r="C184" s="88">
        <f>'Parametric Var'!C459</f>
        <v>0.7592</v>
      </c>
      <c r="D184" s="88">
        <f>'Parametric Var'!D459</f>
        <v>0.424</v>
      </c>
      <c r="E184" s="88">
        <f>'Parametric Var'!E459</f>
        <v>1.071</v>
      </c>
      <c r="F184" s="88">
        <f>'Parametric Var'!F459</f>
        <v>3477.13</v>
      </c>
      <c r="G184" s="88">
        <f>'Parametric Var'!G459</f>
        <v>28.11</v>
      </c>
      <c r="I184" s="7">
        <f t="shared" si="12"/>
        <v>176</v>
      </c>
      <c r="J184" s="88">
        <f t="shared" ref="J184:O184" si="359">B$637*EXP(LN(B184/B185))</f>
        <v>3.425021266</v>
      </c>
      <c r="K184" s="88">
        <f t="shared" si="359"/>
        <v>2.688808484</v>
      </c>
      <c r="L184" s="88">
        <f t="shared" si="359"/>
        <v>2.702262674</v>
      </c>
      <c r="M184" s="88">
        <f t="shared" si="359"/>
        <v>2.650203892</v>
      </c>
      <c r="N184" s="88">
        <f t="shared" si="359"/>
        <v>4063.571387</v>
      </c>
      <c r="O184" s="88">
        <f t="shared" si="359"/>
        <v>21.76356806</v>
      </c>
      <c r="S184" s="146">
        <f>(N184*'portfolio sheet'!$D$15/'portfolio sheet'!$D$7) -'portfolio sheet'!$D$15</f>
        <v>1083882.763</v>
      </c>
      <c r="T184" s="146">
        <f>O184*'portfolio sheet'!$F$15/'portfolio sheet'!$F$11-'portfolio sheet'!$F$15</f>
        <v>92169.81325</v>
      </c>
      <c r="U184" s="146">
        <f>PRICE('portfolio sheet'!$H$7,'portfolio sheet'!$H$8,'portfolio sheet'!$H$9,L184/100,'portfolio sheet'!$H$11,'portfolio sheet'!$H$12,'portfolio sheet'!$H$13)*'portfolio sheet'!$H$6/100 - 'portfolio sheet'!$H$15</f>
        <v>-22528.48946</v>
      </c>
      <c r="V184" s="88">
        <f t="shared" si="10"/>
        <v>1153524.086</v>
      </c>
      <c r="X184" s="147">
        <f t="shared" ref="X184:Z184" si="360">S184/$V184</f>
        <v>0.9396273345</v>
      </c>
      <c r="Y184" s="147">
        <f t="shared" si="360"/>
        <v>0.0799028077</v>
      </c>
      <c r="Z184" s="147">
        <f t="shared" si="360"/>
        <v>-0.01953014222</v>
      </c>
    </row>
    <row r="185">
      <c r="A185" s="12">
        <f>'Parametric Var'!A458</f>
        <v>44228</v>
      </c>
      <c r="B185" s="88">
        <f>'Parametric Var'!B458</f>
        <v>0.079</v>
      </c>
      <c r="C185" s="88">
        <f>'Parametric Var'!C458</f>
        <v>0.7638</v>
      </c>
      <c r="D185" s="88">
        <f>'Parametric Var'!D458</f>
        <v>0.4241</v>
      </c>
      <c r="E185" s="88">
        <f>'Parametric Var'!E458</f>
        <v>1.079</v>
      </c>
      <c r="F185" s="88">
        <f>'Parametric Var'!F458</f>
        <v>3534.22</v>
      </c>
      <c r="G185" s="88">
        <f>'Parametric Var'!G458</f>
        <v>27.55</v>
      </c>
      <c r="I185" s="7">
        <f t="shared" si="12"/>
        <v>177</v>
      </c>
      <c r="J185" s="88">
        <f t="shared" ref="J185:O185" si="361">B$637*EXP(LN(B185/B186))</f>
        <v>2.890424691</v>
      </c>
      <c r="K185" s="88">
        <f t="shared" si="361"/>
        <v>2.649256802</v>
      </c>
      <c r="L185" s="88">
        <f t="shared" si="361"/>
        <v>2.614735151</v>
      </c>
      <c r="M185" s="88">
        <f t="shared" si="361"/>
        <v>2.630986301</v>
      </c>
      <c r="N185" s="88">
        <f t="shared" si="361"/>
        <v>4156.504692</v>
      </c>
      <c r="O185" s="88">
        <f t="shared" si="361"/>
        <v>18.10355823</v>
      </c>
      <c r="S185" s="146">
        <f>(N185*'portfolio sheet'!$D$15/'portfolio sheet'!$D$7) -'portfolio sheet'!$D$15</f>
        <v>1131540.868</v>
      </c>
      <c r="T185" s="146">
        <f>O185*'portfolio sheet'!$F$15/'portfolio sheet'!$F$11-'portfolio sheet'!$F$15</f>
        <v>92354.49686</v>
      </c>
      <c r="U185" s="146">
        <f>PRICE('portfolio sheet'!$H$7,'portfolio sheet'!$H$8,'portfolio sheet'!$H$9,L185/100,'portfolio sheet'!$H$11,'portfolio sheet'!$H$12,'portfolio sheet'!$H$13)*'portfolio sheet'!$H$6/100 - 'portfolio sheet'!$H$15</f>
        <v>-20526.7788</v>
      </c>
      <c r="V185" s="88">
        <f t="shared" si="10"/>
        <v>1203368.586</v>
      </c>
      <c r="X185" s="147">
        <f t="shared" ref="X185:Z185" si="362">S185/$V185</f>
        <v>0.9403111242</v>
      </c>
      <c r="Y185" s="147">
        <f t="shared" si="362"/>
        <v>0.07674664101</v>
      </c>
      <c r="Z185" s="147">
        <f t="shared" si="362"/>
        <v>-0.01705776521</v>
      </c>
    </row>
    <row r="186">
      <c r="A186" s="12">
        <f>'Parametric Var'!A457</f>
        <v>44229</v>
      </c>
      <c r="B186" s="88">
        <f>'Parametric Var'!B457</f>
        <v>0.081</v>
      </c>
      <c r="C186" s="88">
        <f>'Parametric Var'!C457</f>
        <v>0.7799</v>
      </c>
      <c r="D186" s="88">
        <f>'Parametric Var'!D457</f>
        <v>0.4384</v>
      </c>
      <c r="E186" s="88">
        <f>'Parametric Var'!E457</f>
        <v>1.095</v>
      </c>
      <c r="F186" s="88">
        <f>'Parametric Var'!F457</f>
        <v>3511.93</v>
      </c>
      <c r="G186" s="88">
        <f>'Parametric Var'!G457</f>
        <v>32.46</v>
      </c>
      <c r="I186" s="7">
        <f t="shared" si="12"/>
        <v>178</v>
      </c>
      <c r="J186" s="88">
        <f t="shared" ref="J186:O186" si="363">B$637*EXP(LN(B186/B187))</f>
        <v>3.158573684</v>
      </c>
      <c r="K186" s="88">
        <f t="shared" si="363"/>
        <v>2.590187219</v>
      </c>
      <c r="L186" s="88">
        <f t="shared" si="363"/>
        <v>2.554875722</v>
      </c>
      <c r="M186" s="88">
        <f t="shared" si="363"/>
        <v>2.566856892</v>
      </c>
      <c r="N186" s="88">
        <f t="shared" si="363"/>
        <v>4157.827871</v>
      </c>
      <c r="O186" s="88">
        <f t="shared" si="363"/>
        <v>20.76077361</v>
      </c>
      <c r="S186" s="146">
        <f>(N186*'portfolio sheet'!$D$15/'portfolio sheet'!$D$7) -'portfolio sheet'!$D$15</f>
        <v>1132219.421</v>
      </c>
      <c r="T186" s="146">
        <f>O186*'portfolio sheet'!$F$15/'portfolio sheet'!$F$11-'portfolio sheet'!$F$15</f>
        <v>92220.41412</v>
      </c>
      <c r="U186" s="146">
        <f>PRICE('portfolio sheet'!$H$7,'portfolio sheet'!$H$8,'portfolio sheet'!$H$9,L186/100,'portfolio sheet'!$H$11,'portfolio sheet'!$H$12,'portfolio sheet'!$H$13)*'portfolio sheet'!$H$6/100 - 'portfolio sheet'!$H$15</f>
        <v>-19152.41722</v>
      </c>
      <c r="V186" s="88">
        <f t="shared" si="10"/>
        <v>1205287.418</v>
      </c>
      <c r="X186" s="147">
        <f t="shared" ref="X186:Z186" si="364">S186/$V186</f>
        <v>0.939377118</v>
      </c>
      <c r="Y186" s="147">
        <f t="shared" si="364"/>
        <v>0.07651321398</v>
      </c>
      <c r="Z186" s="147">
        <f t="shared" si="364"/>
        <v>-0.01589033199</v>
      </c>
    </row>
    <row r="187">
      <c r="A187" s="12">
        <f>'Parametric Var'!A456</f>
        <v>44230</v>
      </c>
      <c r="B187" s="88">
        <f>'Parametric Var'!B456</f>
        <v>0.076</v>
      </c>
      <c r="C187" s="88">
        <f>'Parametric Var'!C456</f>
        <v>0.8145</v>
      </c>
      <c r="D187" s="88">
        <f>'Parametric Var'!D456</f>
        <v>0.4638</v>
      </c>
      <c r="E187" s="88">
        <f>'Parametric Var'!E456</f>
        <v>1.139</v>
      </c>
      <c r="F187" s="88">
        <f>'Parametric Var'!F456</f>
        <v>3488.67</v>
      </c>
      <c r="G187" s="88">
        <f>'Parametric Var'!G456</f>
        <v>33.35</v>
      </c>
      <c r="I187" s="7">
        <f t="shared" si="12"/>
        <v>179</v>
      </c>
      <c r="J187" s="88">
        <f t="shared" ref="J187:O187" si="365">B$637*EXP(LN(B187/B188))</f>
        <v>3.172304225</v>
      </c>
      <c r="K187" s="88">
        <f t="shared" si="365"/>
        <v>2.743840535</v>
      </c>
      <c r="L187" s="88">
        <f t="shared" si="365"/>
        <v>2.740120262</v>
      </c>
      <c r="M187" s="88">
        <f t="shared" si="365"/>
        <v>2.677051056</v>
      </c>
      <c r="N187" s="88">
        <f t="shared" si="365"/>
        <v>4136.609924</v>
      </c>
      <c r="O187" s="88">
        <f t="shared" si="365"/>
        <v>17.66026564</v>
      </c>
      <c r="S187" s="146">
        <f>(N187*'portfolio sheet'!$D$15/'portfolio sheet'!$D$7) -'portfolio sheet'!$D$15</f>
        <v>1121338.423</v>
      </c>
      <c r="T187" s="146">
        <f>O187*'portfolio sheet'!$F$15/'portfolio sheet'!$F$11-'portfolio sheet'!$F$15</f>
        <v>92376.86534</v>
      </c>
      <c r="U187" s="146">
        <f>PRICE('portfolio sheet'!$H$7,'portfolio sheet'!$H$8,'portfolio sheet'!$H$9,L187/100,'portfolio sheet'!$H$11,'portfolio sheet'!$H$12,'portfolio sheet'!$H$13)*'portfolio sheet'!$H$6/100 - 'portfolio sheet'!$H$15</f>
        <v>-23391.37528</v>
      </c>
      <c r="V187" s="88">
        <f t="shared" si="10"/>
        <v>1190323.913</v>
      </c>
      <c r="X187" s="147">
        <f t="shared" ref="X187:Z187" si="366">S187/$V187</f>
        <v>0.9420447751</v>
      </c>
      <c r="Y187" s="147">
        <f t="shared" si="366"/>
        <v>0.07760649378</v>
      </c>
      <c r="Z187" s="147">
        <f t="shared" si="366"/>
        <v>-0.0196512689</v>
      </c>
    </row>
    <row r="188">
      <c r="A188" s="12">
        <f>'Parametric Var'!A455</f>
        <v>44231</v>
      </c>
      <c r="B188" s="88">
        <f>'Parametric Var'!B455</f>
        <v>0.071</v>
      </c>
      <c r="C188" s="88">
        <f>'Parametric Var'!C455</f>
        <v>0.803</v>
      </c>
      <c r="D188" s="88">
        <f>'Parametric Var'!D455</f>
        <v>0.4575</v>
      </c>
      <c r="E188" s="88">
        <f>'Parametric Var'!E455</f>
        <v>1.136</v>
      </c>
      <c r="F188" s="88">
        <f>'Parametric Var'!F455</f>
        <v>3483.34</v>
      </c>
      <c r="G188" s="88">
        <f>'Parametric Var'!G455</f>
        <v>40.28</v>
      </c>
      <c r="I188" s="7">
        <f t="shared" si="12"/>
        <v>180</v>
      </c>
      <c r="J188" s="88">
        <f t="shared" ref="J188:O188" si="367">B$637*EXP(LN(B188/B189))</f>
        <v>3.339930159</v>
      </c>
      <c r="K188" s="88">
        <f t="shared" si="367"/>
        <v>2.636479306</v>
      </c>
      <c r="L188" s="88">
        <f t="shared" si="367"/>
        <v>2.655877899</v>
      </c>
      <c r="M188" s="88">
        <f t="shared" si="367"/>
        <v>2.594627887</v>
      </c>
      <c r="N188" s="88">
        <f t="shared" si="367"/>
        <v>4129.732784</v>
      </c>
      <c r="O188" s="88">
        <f t="shared" si="367"/>
        <v>22.85640862</v>
      </c>
      <c r="S188" s="146">
        <f>(N188*'portfolio sheet'!$D$15/'portfolio sheet'!$D$7) -'portfolio sheet'!$D$15</f>
        <v>1117811.684</v>
      </c>
      <c r="T188" s="146">
        <f>O188*'portfolio sheet'!$F$15/'portfolio sheet'!$F$11-'portfolio sheet'!$F$15</f>
        <v>92114.66866</v>
      </c>
      <c r="U188" s="146">
        <f>PRICE('portfolio sheet'!$H$7,'portfolio sheet'!$H$8,'portfolio sheet'!$H$9,L188/100,'portfolio sheet'!$H$11,'portfolio sheet'!$H$12,'portfolio sheet'!$H$13)*'portfolio sheet'!$H$6/100 - 'portfolio sheet'!$H$15</f>
        <v>-21468.86003</v>
      </c>
      <c r="V188" s="88">
        <f t="shared" si="10"/>
        <v>1188457.492</v>
      </c>
      <c r="X188" s="147">
        <f t="shared" ref="X188:Z188" si="368">S188/$V188</f>
        <v>0.9405567224</v>
      </c>
      <c r="Y188" s="147">
        <f t="shared" si="368"/>
        <v>0.07750775206</v>
      </c>
      <c r="Z188" s="147">
        <f t="shared" si="368"/>
        <v>-0.01806447447</v>
      </c>
    </row>
    <row r="189">
      <c r="A189" s="12">
        <f>'Parametric Var'!A454</f>
        <v>44232</v>
      </c>
      <c r="B189" s="88">
        <f>'Parametric Var'!B454</f>
        <v>0.063</v>
      </c>
      <c r="C189" s="88">
        <f>'Parametric Var'!C454</f>
        <v>0.8239</v>
      </c>
      <c r="D189" s="88">
        <f>'Parametric Var'!D454</f>
        <v>0.4656</v>
      </c>
      <c r="E189" s="88">
        <f>'Parametric Var'!E454</f>
        <v>1.169</v>
      </c>
      <c r="F189" s="88">
        <f>'Parametric Var'!F454</f>
        <v>3483.81</v>
      </c>
      <c r="G189" s="88">
        <f>'Parametric Var'!G454</f>
        <v>37.59</v>
      </c>
      <c r="I189" s="7">
        <f t="shared" si="12"/>
        <v>181</v>
      </c>
      <c r="J189" s="88">
        <f t="shared" ref="J189:O189" si="369">B$637*EXP(LN(B189/B190))</f>
        <v>2.629673239</v>
      </c>
      <c r="K189" s="88">
        <f t="shared" si="369"/>
        <v>2.690080736</v>
      </c>
      <c r="L189" s="88">
        <f t="shared" si="369"/>
        <v>2.684450171</v>
      </c>
      <c r="M189" s="88">
        <f t="shared" si="369"/>
        <v>2.65862862</v>
      </c>
      <c r="N189" s="88">
        <f t="shared" si="369"/>
        <v>4198.856584</v>
      </c>
      <c r="O189" s="88">
        <f t="shared" si="369"/>
        <v>21.08876118</v>
      </c>
      <c r="S189" s="146">
        <f>(N189*'portfolio sheet'!$D$15/'portfolio sheet'!$D$7) -'portfolio sheet'!$D$15</f>
        <v>1153259.787</v>
      </c>
      <c r="T189" s="146">
        <f>O189*'portfolio sheet'!$F$15/'portfolio sheet'!$F$11-'portfolio sheet'!$F$15</f>
        <v>92203.86391</v>
      </c>
      <c r="U189" s="146">
        <f>PRICE('portfolio sheet'!$H$7,'portfolio sheet'!$H$8,'portfolio sheet'!$H$9,L189/100,'portfolio sheet'!$H$11,'portfolio sheet'!$H$12,'portfolio sheet'!$H$13)*'portfolio sheet'!$H$6/100 - 'portfolio sheet'!$H$15</f>
        <v>-22121.88547</v>
      </c>
      <c r="V189" s="88">
        <f t="shared" si="10"/>
        <v>1223341.765</v>
      </c>
      <c r="X189" s="147">
        <f t="shared" ref="X189:Z189" si="370">S189/$V189</f>
        <v>0.942712674</v>
      </c>
      <c r="Y189" s="147">
        <f t="shared" si="370"/>
        <v>0.07537048643</v>
      </c>
      <c r="Z189" s="147">
        <f t="shared" si="370"/>
        <v>-0.01808316048</v>
      </c>
    </row>
    <row r="190">
      <c r="A190" s="12">
        <f>'Parametric Var'!A453</f>
        <v>44234</v>
      </c>
      <c r="B190" s="88">
        <f>'Parametric Var'!B453</f>
        <v>0.071</v>
      </c>
      <c r="C190" s="88">
        <f>'Parametric Var'!C453</f>
        <v>0.8285</v>
      </c>
      <c r="D190" s="88">
        <f>'Parametric Var'!D453</f>
        <v>0.4688</v>
      </c>
      <c r="E190" s="88">
        <f>'Parametric Var'!E453</f>
        <v>1.174</v>
      </c>
      <c r="F190" s="88">
        <f>'Parametric Var'!F453</f>
        <v>3426.92</v>
      </c>
      <c r="G190" s="88">
        <f>'Parametric Var'!G453</f>
        <v>38.02</v>
      </c>
      <c r="I190" s="7">
        <f t="shared" si="12"/>
        <v>182</v>
      </c>
      <c r="J190" s="88">
        <f t="shared" ref="J190:O190" si="371">B$637*EXP(LN(B190/B191))</f>
        <v>3.188115152</v>
      </c>
      <c r="K190" s="88">
        <f t="shared" si="371"/>
        <v>2.678909096</v>
      </c>
      <c r="L190" s="88">
        <f t="shared" si="371"/>
        <v>2.631062126</v>
      </c>
      <c r="M190" s="88">
        <f t="shared" si="371"/>
        <v>2.665459184</v>
      </c>
      <c r="N190" s="88">
        <f t="shared" si="371"/>
        <v>4110.856841</v>
      </c>
      <c r="O190" s="88">
        <f t="shared" si="371"/>
        <v>21.8412766</v>
      </c>
      <c r="S190" s="146">
        <f>(N190*'portfolio sheet'!$D$15/'portfolio sheet'!$D$7) -'portfolio sheet'!$D$15</f>
        <v>1108131.713</v>
      </c>
      <c r="T190" s="146">
        <f>O190*'portfolio sheet'!$F$15/'portfolio sheet'!$F$11-'portfolio sheet'!$F$15</f>
        <v>92165.89209</v>
      </c>
      <c r="U190" s="146">
        <f>PRICE('portfolio sheet'!$H$7,'portfolio sheet'!$H$8,'portfolio sheet'!$H$9,L190/100,'portfolio sheet'!$H$11,'portfolio sheet'!$H$12,'portfolio sheet'!$H$13)*'portfolio sheet'!$H$6/100 - 'portfolio sheet'!$H$15</f>
        <v>-20900.87987</v>
      </c>
      <c r="V190" s="88">
        <f t="shared" si="10"/>
        <v>1179396.726</v>
      </c>
      <c r="X190" s="147">
        <f t="shared" ref="X190:Z190" si="372">S190/$V190</f>
        <v>0.9395750296</v>
      </c>
      <c r="Y190" s="147">
        <f t="shared" si="372"/>
        <v>0.07814664064</v>
      </c>
      <c r="Z190" s="147">
        <f t="shared" si="372"/>
        <v>-0.01772167026</v>
      </c>
    </row>
    <row r="191">
      <c r="A191" s="12">
        <f>'Parametric Var'!A452</f>
        <v>44235</v>
      </c>
      <c r="B191" s="88">
        <f>'Parametric Var'!B452</f>
        <v>0.066</v>
      </c>
      <c r="C191" s="88">
        <f>'Parametric Var'!C452</f>
        <v>0.8366</v>
      </c>
      <c r="D191" s="88">
        <f>'Parametric Var'!D452</f>
        <v>0.4816</v>
      </c>
      <c r="E191" s="88">
        <f>'Parametric Var'!E452</f>
        <v>1.176</v>
      </c>
      <c r="F191" s="88">
        <f>'Parametric Var'!F452</f>
        <v>3443.12</v>
      </c>
      <c r="G191" s="88">
        <f>'Parametric Var'!G452</f>
        <v>37.13</v>
      </c>
      <c r="I191" s="7">
        <f t="shared" si="12"/>
        <v>183</v>
      </c>
      <c r="J191" s="88">
        <f t="shared" ref="J191:O191" si="373">B$637*EXP(LN(B191/B192))</f>
        <v>2.643210811</v>
      </c>
      <c r="K191" s="88">
        <f t="shared" si="373"/>
        <v>2.746797742</v>
      </c>
      <c r="L191" s="88">
        <f t="shared" si="373"/>
        <v>2.738726362</v>
      </c>
      <c r="M191" s="88">
        <f t="shared" si="373"/>
        <v>2.706827586</v>
      </c>
      <c r="N191" s="88">
        <f t="shared" si="373"/>
        <v>4139.378764</v>
      </c>
      <c r="O191" s="88">
        <f t="shared" si="373"/>
        <v>22.278</v>
      </c>
      <c r="S191" s="146">
        <f>(N191*'portfolio sheet'!$D$15/'portfolio sheet'!$D$7) -'portfolio sheet'!$D$15</f>
        <v>1122758.34</v>
      </c>
      <c r="T191" s="146">
        <f>O191*'portfolio sheet'!$F$15/'portfolio sheet'!$F$11-'portfolio sheet'!$F$15</f>
        <v>92143.85508</v>
      </c>
      <c r="U191" s="146">
        <f>PRICE('portfolio sheet'!$H$7,'portfolio sheet'!$H$8,'portfolio sheet'!$H$9,L191/100,'portfolio sheet'!$H$11,'portfolio sheet'!$H$12,'portfolio sheet'!$H$13)*'portfolio sheet'!$H$6/100 - 'portfolio sheet'!$H$15</f>
        <v>-23359.63516</v>
      </c>
      <c r="V191" s="88">
        <f t="shared" si="10"/>
        <v>1191542.56</v>
      </c>
      <c r="X191" s="147">
        <f t="shared" ref="X191:Z191" si="374">S191/$V191</f>
        <v>0.9422729643</v>
      </c>
      <c r="Y191" s="147">
        <f t="shared" si="374"/>
        <v>0.07733156847</v>
      </c>
      <c r="Z191" s="147">
        <f t="shared" si="374"/>
        <v>-0.01960453276</v>
      </c>
    </row>
    <row r="192">
      <c r="A192" s="12">
        <f>'Parametric Var'!A451</f>
        <v>44236</v>
      </c>
      <c r="B192" s="88">
        <f>'Parametric Var'!B451</f>
        <v>0.074</v>
      </c>
      <c r="C192" s="88">
        <f>'Parametric Var'!C451</f>
        <v>0.8239</v>
      </c>
      <c r="D192" s="88">
        <f>'Parametric Var'!D451</f>
        <v>0.4753</v>
      </c>
      <c r="E192" s="88">
        <f>'Parametric Var'!E451</f>
        <v>1.16</v>
      </c>
      <c r="F192" s="88">
        <f>'Parametric Var'!F451</f>
        <v>3435.56</v>
      </c>
      <c r="G192" s="88">
        <f>'Parametric Var'!G451</f>
        <v>35.55</v>
      </c>
      <c r="I192" s="7">
        <f t="shared" si="12"/>
        <v>184</v>
      </c>
      <c r="J192" s="88">
        <f t="shared" ref="J192:O192" si="375">B$637*EXP(LN(B192/B193))</f>
        <v>3.088822535</v>
      </c>
      <c r="K192" s="88">
        <f t="shared" si="375"/>
        <v>2.807320683</v>
      </c>
      <c r="L192" s="88">
        <f t="shared" si="375"/>
        <v>2.846008795</v>
      </c>
      <c r="M192" s="88">
        <f t="shared" si="375"/>
        <v>2.755516014</v>
      </c>
      <c r="N192" s="88">
        <f t="shared" si="375"/>
        <v>4108.846156</v>
      </c>
      <c r="O192" s="88">
        <f t="shared" si="375"/>
        <v>25.64360839</v>
      </c>
      <c r="S192" s="146">
        <f>(N192*'portfolio sheet'!$D$15/'portfolio sheet'!$D$7) -'portfolio sheet'!$D$15</f>
        <v>1107100.593</v>
      </c>
      <c r="T192" s="146">
        <f>O192*'portfolio sheet'!$F$15/'portfolio sheet'!$F$11-'portfolio sheet'!$F$15</f>
        <v>91974.02693</v>
      </c>
      <c r="U192" s="146">
        <f>PRICE('portfolio sheet'!$H$7,'portfolio sheet'!$H$8,'portfolio sheet'!$H$9,L192/100,'portfolio sheet'!$H$11,'portfolio sheet'!$H$12,'portfolio sheet'!$H$13)*'portfolio sheet'!$H$6/100 - 'portfolio sheet'!$H$15</f>
        <v>-25795.63485</v>
      </c>
      <c r="V192" s="88">
        <f t="shared" si="10"/>
        <v>1173278.985</v>
      </c>
      <c r="X192" s="147">
        <f t="shared" ref="X192:Z192" si="376">S192/$V192</f>
        <v>0.9435953487</v>
      </c>
      <c r="Y192" s="147">
        <f t="shared" si="376"/>
        <v>0.07839058578</v>
      </c>
      <c r="Z192" s="147">
        <f t="shared" si="376"/>
        <v>-0.02198593445</v>
      </c>
    </row>
    <row r="193">
      <c r="A193" s="12">
        <f>'Parametric Var'!A450</f>
        <v>44237</v>
      </c>
      <c r="B193" s="88">
        <f>'Parametric Var'!B450</f>
        <v>0.071</v>
      </c>
      <c r="C193" s="88">
        <f>'Parametric Var'!C450</f>
        <v>0.7939</v>
      </c>
      <c r="D193" s="88">
        <f>'Parametric Var'!D450</f>
        <v>0.4514</v>
      </c>
      <c r="E193" s="88">
        <f>'Parametric Var'!E450</f>
        <v>1.124</v>
      </c>
      <c r="F193" s="88">
        <f>'Parametric Var'!F450</f>
        <v>3453.49</v>
      </c>
      <c r="G193" s="88">
        <f>'Parametric Var'!G450</f>
        <v>29.57</v>
      </c>
      <c r="I193" s="7">
        <f t="shared" si="12"/>
        <v>185</v>
      </c>
      <c r="J193" s="88">
        <f t="shared" ref="J193:O193" si="377">B$637*EXP(LN(B193/B194))</f>
        <v>2.9636</v>
      </c>
      <c r="K193" s="88">
        <f t="shared" si="377"/>
        <v>2.651004678</v>
      </c>
      <c r="L193" s="88">
        <f t="shared" si="377"/>
        <v>2.628369367</v>
      </c>
      <c r="M193" s="88">
        <f t="shared" si="377"/>
        <v>2.576034335</v>
      </c>
      <c r="N193" s="88">
        <f t="shared" si="377"/>
        <v>4116.106762</v>
      </c>
      <c r="O193" s="88">
        <f t="shared" si="377"/>
        <v>22.86903916</v>
      </c>
      <c r="S193" s="146">
        <f>(N193*'portfolio sheet'!$D$15/'portfolio sheet'!$D$7) -'portfolio sheet'!$D$15</f>
        <v>1110823.981</v>
      </c>
      <c r="T193" s="146">
        <f>O193*'portfolio sheet'!$F$15/'portfolio sheet'!$F$11-'portfolio sheet'!$F$15</f>
        <v>92114.03132</v>
      </c>
      <c r="U193" s="146">
        <f>PRICE('portfolio sheet'!$H$7,'portfolio sheet'!$H$8,'portfolio sheet'!$H$9,L193/100,'portfolio sheet'!$H$11,'portfolio sheet'!$H$12,'portfolio sheet'!$H$13)*'portfolio sheet'!$H$6/100 - 'portfolio sheet'!$H$15</f>
        <v>-20839.20299</v>
      </c>
      <c r="V193" s="88">
        <f t="shared" si="10"/>
        <v>1182098.809</v>
      </c>
      <c r="X193" s="147">
        <f t="shared" ref="X193:Z193" si="378">S193/$V193</f>
        <v>0.9397048472</v>
      </c>
      <c r="Y193" s="147">
        <f t="shared" si="378"/>
        <v>0.07792413852</v>
      </c>
      <c r="Z193" s="147">
        <f t="shared" si="378"/>
        <v>-0.0176289857</v>
      </c>
    </row>
    <row r="194">
      <c r="A194" s="12">
        <f>'Parametric Var'!A449</f>
        <v>44238</v>
      </c>
      <c r="B194" s="88">
        <f>'Parametric Var'!B449</f>
        <v>0.071</v>
      </c>
      <c r="C194" s="88">
        <f>'Parametric Var'!C449</f>
        <v>0.8101</v>
      </c>
      <c r="D194" s="88">
        <f>'Parametric Var'!D449</f>
        <v>0.4642</v>
      </c>
      <c r="E194" s="88">
        <f>'Parametric Var'!E449</f>
        <v>1.165</v>
      </c>
      <c r="F194" s="88">
        <f>'Parametric Var'!F449</f>
        <v>3465.39</v>
      </c>
      <c r="G194" s="88">
        <f>'Parametric Var'!G449</f>
        <v>27.58</v>
      </c>
      <c r="I194" s="7">
        <f t="shared" si="12"/>
        <v>186</v>
      </c>
      <c r="J194" s="88">
        <f t="shared" ref="J194:O194" si="379">B$637*EXP(LN(B194/B195))</f>
        <v>3.188115152</v>
      </c>
      <c r="K194" s="88">
        <f t="shared" si="379"/>
        <v>2.58633484</v>
      </c>
      <c r="L194" s="88">
        <f t="shared" si="379"/>
        <v>2.543970357</v>
      </c>
      <c r="M194" s="88">
        <f t="shared" si="379"/>
        <v>2.570702479</v>
      </c>
      <c r="N194" s="88">
        <f t="shared" si="379"/>
        <v>4208.524528</v>
      </c>
      <c r="O194" s="88">
        <f t="shared" si="379"/>
        <v>23.66377313</v>
      </c>
      <c r="S194" s="146">
        <f>(N194*'portfolio sheet'!$D$15/'portfolio sheet'!$D$7) -'portfolio sheet'!$D$15</f>
        <v>1158217.707</v>
      </c>
      <c r="T194" s="146">
        <f>O194*'portfolio sheet'!$F$15/'portfolio sheet'!$F$11-'portfolio sheet'!$F$15</f>
        <v>92073.92915</v>
      </c>
      <c r="U194" s="146">
        <f>PRICE('portfolio sheet'!$H$7,'portfolio sheet'!$H$8,'portfolio sheet'!$H$9,L194/100,'portfolio sheet'!$H$11,'portfolio sheet'!$H$12,'portfolio sheet'!$H$13)*'portfolio sheet'!$H$6/100 - 'portfolio sheet'!$H$15</f>
        <v>-18901.55764</v>
      </c>
      <c r="V194" s="88">
        <f t="shared" si="10"/>
        <v>1231390.078</v>
      </c>
      <c r="X194" s="147">
        <f t="shared" ref="X194:Z194" si="380">S194/$V194</f>
        <v>0.9405774232</v>
      </c>
      <c r="Y194" s="147">
        <f t="shared" si="380"/>
        <v>0.07477234939</v>
      </c>
      <c r="Z194" s="147">
        <f t="shared" si="380"/>
        <v>-0.01534977256</v>
      </c>
    </row>
    <row r="195">
      <c r="A195" s="12">
        <f>'Parametric Var'!A448</f>
        <v>44239</v>
      </c>
      <c r="B195" s="88">
        <f>'Parametric Var'!B448</f>
        <v>0.066</v>
      </c>
      <c r="C195" s="88">
        <f>'Parametric Var'!C448</f>
        <v>0.8473</v>
      </c>
      <c r="D195" s="88">
        <f>'Parametric Var'!D448</f>
        <v>0.4932</v>
      </c>
      <c r="E195" s="88">
        <f>'Parametric Var'!E448</f>
        <v>1.21</v>
      </c>
      <c r="F195" s="88">
        <f>'Parametric Var'!F448</f>
        <v>3400.97</v>
      </c>
      <c r="G195" s="88">
        <f>'Parametric Var'!G448</f>
        <v>24.86</v>
      </c>
      <c r="I195" s="7">
        <f t="shared" si="12"/>
        <v>187</v>
      </c>
      <c r="J195" s="88">
        <f t="shared" ref="J195:O195" si="381">B$637*EXP(LN(B195/B196))</f>
        <v>2.855439416</v>
      </c>
      <c r="K195" s="88">
        <f t="shared" si="381"/>
        <v>2.591036887</v>
      </c>
      <c r="L195" s="88">
        <f t="shared" si="381"/>
        <v>2.553285348</v>
      </c>
      <c r="M195" s="88">
        <f t="shared" si="381"/>
        <v>2.58456</v>
      </c>
      <c r="N195" s="88">
        <f t="shared" si="381"/>
        <v>4142.824561</v>
      </c>
      <c r="O195" s="88">
        <f t="shared" si="381"/>
        <v>20.59276893</v>
      </c>
      <c r="S195" s="146">
        <f>(N195*'portfolio sheet'!$D$15/'portfolio sheet'!$D$7) -'portfolio sheet'!$D$15</f>
        <v>1124525.416</v>
      </c>
      <c r="T195" s="146">
        <f>O195*'portfolio sheet'!$F$15/'portfolio sheet'!$F$11-'portfolio sheet'!$F$15</f>
        <v>92228.89162</v>
      </c>
      <c r="U195" s="146">
        <f>PRICE('portfolio sheet'!$H$7,'portfolio sheet'!$H$8,'portfolio sheet'!$H$9,L195/100,'portfolio sheet'!$H$11,'portfolio sheet'!$H$12,'portfolio sheet'!$H$13)*'portfolio sheet'!$H$6/100 - 'portfolio sheet'!$H$15</f>
        <v>-19115.84244</v>
      </c>
      <c r="V195" s="88">
        <f t="shared" si="10"/>
        <v>1197638.465</v>
      </c>
      <c r="X195" s="147">
        <f t="shared" ref="X195:Z195" si="382">S195/$V195</f>
        <v>0.9389523205</v>
      </c>
      <c r="Y195" s="147">
        <f t="shared" si="382"/>
        <v>0.07700895915</v>
      </c>
      <c r="Z195" s="147">
        <f t="shared" si="382"/>
        <v>-0.01596127964</v>
      </c>
    </row>
    <row r="196">
      <c r="A196" s="12">
        <f>'Parametric Var'!A447</f>
        <v>44242</v>
      </c>
      <c r="B196" s="88">
        <f>'Parametric Var'!B447</f>
        <v>0.0685</v>
      </c>
      <c r="C196" s="88">
        <f>'Parametric Var'!C447</f>
        <v>0.8846</v>
      </c>
      <c r="D196" s="88">
        <f>'Parametric Var'!D447</f>
        <v>0.5221</v>
      </c>
      <c r="E196" s="88">
        <f>'Parametric Var'!E447</f>
        <v>1.25</v>
      </c>
      <c r="F196" s="88">
        <f>'Parametric Var'!F447</f>
        <v>3390.68</v>
      </c>
      <c r="G196" s="88">
        <f>'Parametric Var'!G447</f>
        <v>25.75</v>
      </c>
      <c r="I196" s="7">
        <f t="shared" si="12"/>
        <v>188</v>
      </c>
      <c r="J196" s="88">
        <f t="shared" ref="J196:O196" si="383">B$637*EXP(LN(B196/B197))</f>
        <v>2.985391176</v>
      </c>
      <c r="K196" s="88">
        <f t="shared" si="383"/>
        <v>2.530863522</v>
      </c>
      <c r="L196" s="88">
        <f t="shared" si="383"/>
        <v>2.467105052</v>
      </c>
      <c r="M196" s="88">
        <f t="shared" si="383"/>
        <v>2.54576659</v>
      </c>
      <c r="N196" s="88">
        <f t="shared" si="383"/>
        <v>4281.370607</v>
      </c>
      <c r="O196" s="88">
        <f t="shared" si="383"/>
        <v>22.14707661</v>
      </c>
      <c r="S196" s="146">
        <f>(N196*'portfolio sheet'!$D$15/'portfolio sheet'!$D$7) -'portfolio sheet'!$D$15</f>
        <v>1195574.67</v>
      </c>
      <c r="T196" s="146">
        <f>O196*'portfolio sheet'!$F$15/'portfolio sheet'!$F$11-'portfolio sheet'!$F$15</f>
        <v>92150.46146</v>
      </c>
      <c r="U196" s="146">
        <f>PRICE('portfolio sheet'!$H$7,'portfolio sheet'!$H$8,'portfolio sheet'!$H$9,L196/100,'portfolio sheet'!$H$11,'portfolio sheet'!$H$12,'portfolio sheet'!$H$13)*'portfolio sheet'!$H$6/100 - 'portfolio sheet'!$H$15</f>
        <v>-17129.24152</v>
      </c>
      <c r="V196" s="88">
        <f t="shared" si="10"/>
        <v>1270595.89</v>
      </c>
      <c r="X196" s="147">
        <f t="shared" ref="X196:Z196" si="384">S196/$V196</f>
        <v>0.9409558771</v>
      </c>
      <c r="Y196" s="147">
        <f t="shared" si="384"/>
        <v>0.0725253892</v>
      </c>
      <c r="Z196" s="147">
        <f t="shared" si="384"/>
        <v>-0.01348126627</v>
      </c>
    </row>
    <row r="197">
      <c r="A197" s="12">
        <f>'Parametric Var'!A446</f>
        <v>44243</v>
      </c>
      <c r="B197" s="88">
        <f>'Parametric Var'!B446</f>
        <v>0.068</v>
      </c>
      <c r="C197" s="88">
        <f>'Parametric Var'!C446</f>
        <v>0.9455</v>
      </c>
      <c r="D197" s="88">
        <f>'Parametric Var'!D446</f>
        <v>0.572</v>
      </c>
      <c r="E197" s="88">
        <f>'Parametric Var'!E446</f>
        <v>1.311</v>
      </c>
      <c r="F197" s="88">
        <f>'Parametric Var'!F446</f>
        <v>3271.03</v>
      </c>
      <c r="G197" s="88">
        <f>'Parametric Var'!G446</f>
        <v>24.8</v>
      </c>
      <c r="I197" s="7">
        <f t="shared" si="12"/>
        <v>189</v>
      </c>
      <c r="J197" s="88">
        <f t="shared" ref="J197:O197" si="385">B$637*EXP(LN(B197/B198))</f>
        <v>2.9636</v>
      </c>
      <c r="K197" s="88">
        <f t="shared" si="385"/>
        <v>2.759680675</v>
      </c>
      <c r="L197" s="88">
        <f t="shared" si="385"/>
        <v>2.788706349</v>
      </c>
      <c r="M197" s="88">
        <f t="shared" si="385"/>
        <v>2.730397816</v>
      </c>
      <c r="N197" s="88">
        <f t="shared" si="385"/>
        <v>4081.526746</v>
      </c>
      <c r="O197" s="88">
        <f t="shared" si="385"/>
        <v>22.55795309</v>
      </c>
      <c r="S197" s="146">
        <f>(N197*'portfolio sheet'!$D$15/'portfolio sheet'!$D$7) -'portfolio sheet'!$D$15</f>
        <v>1093090.639</v>
      </c>
      <c r="T197" s="146">
        <f>O197*'portfolio sheet'!$F$15/'portfolio sheet'!$F$11-'portfolio sheet'!$F$15</f>
        <v>92129.72868</v>
      </c>
      <c r="U197" s="146">
        <f>PRICE('portfolio sheet'!$H$7,'portfolio sheet'!$H$8,'portfolio sheet'!$H$9,L197/100,'portfolio sheet'!$H$11,'portfolio sheet'!$H$12,'portfolio sheet'!$H$13)*'portfolio sheet'!$H$6/100 - 'portfolio sheet'!$H$15</f>
        <v>-24496.23948</v>
      </c>
      <c r="V197" s="88">
        <f t="shared" si="10"/>
        <v>1160724.128</v>
      </c>
      <c r="X197" s="147">
        <f t="shared" ref="X197:Z197" si="386">S197/$V197</f>
        <v>0.9417316419</v>
      </c>
      <c r="Y197" s="147">
        <f t="shared" si="386"/>
        <v>0.07937263164</v>
      </c>
      <c r="Z197" s="147">
        <f t="shared" si="386"/>
        <v>-0.02110427351</v>
      </c>
    </row>
    <row r="198">
      <c r="A198" s="12">
        <f>'Parametric Var'!A445</f>
        <v>44244</v>
      </c>
      <c r="B198" s="88">
        <f>'Parametric Var'!B445</f>
        <v>0.068</v>
      </c>
      <c r="C198" s="88">
        <f>'Parametric Var'!C445</f>
        <v>0.9268</v>
      </c>
      <c r="D198" s="88">
        <f>'Parametric Var'!D445</f>
        <v>0.5544</v>
      </c>
      <c r="E198" s="88">
        <f>'Parametric Var'!E445</f>
        <v>1.282</v>
      </c>
      <c r="F198" s="88">
        <f>'Parametric Var'!F445</f>
        <v>3310.11</v>
      </c>
      <c r="G198" s="88">
        <f>'Parametric Var'!G445</f>
        <v>23.45</v>
      </c>
      <c r="I198" s="7">
        <f t="shared" si="12"/>
        <v>190</v>
      </c>
      <c r="J198" s="88">
        <f t="shared" ref="J198:O198" si="387">B$637*EXP(LN(B198/B199))</f>
        <v>3.598657143</v>
      </c>
      <c r="K198" s="88">
        <f t="shared" si="387"/>
        <v>2.674511073</v>
      </c>
      <c r="L198" s="88">
        <f t="shared" si="387"/>
        <v>2.702412552</v>
      </c>
      <c r="M198" s="88">
        <f t="shared" si="387"/>
        <v>2.639121049</v>
      </c>
      <c r="N198" s="88">
        <f t="shared" si="387"/>
        <v>4181.003508</v>
      </c>
      <c r="O198" s="88">
        <f t="shared" si="387"/>
        <v>19.73130178</v>
      </c>
      <c r="S198" s="146">
        <f>(N198*'portfolio sheet'!$D$15/'portfolio sheet'!$D$7) -'portfolio sheet'!$D$15</f>
        <v>1144104.363</v>
      </c>
      <c r="T198" s="146">
        <f>O198*'portfolio sheet'!$F$15/'portfolio sheet'!$F$11-'portfolio sheet'!$F$15</f>
        <v>92272.36113</v>
      </c>
      <c r="U198" s="146">
        <f>PRICE('portfolio sheet'!$H$7,'portfolio sheet'!$H$8,'portfolio sheet'!$H$9,L198/100,'portfolio sheet'!$H$11,'portfolio sheet'!$H$12,'portfolio sheet'!$H$13)*'portfolio sheet'!$H$6/100 - 'portfolio sheet'!$H$15</f>
        <v>-22531.90906</v>
      </c>
      <c r="V198" s="88">
        <f t="shared" si="10"/>
        <v>1213844.815</v>
      </c>
      <c r="X198" s="147">
        <f t="shared" ref="X198:Z198" si="388">S198/$V198</f>
        <v>0.9425458253</v>
      </c>
      <c r="Y198" s="147">
        <f t="shared" si="388"/>
        <v>0.07601660441</v>
      </c>
      <c r="Z198" s="147">
        <f t="shared" si="388"/>
        <v>-0.01856242971</v>
      </c>
    </row>
    <row r="199">
      <c r="A199" s="12">
        <f>'Parametric Var'!A444</f>
        <v>44245</v>
      </c>
      <c r="B199" s="88">
        <f>'Parametric Var'!B444</f>
        <v>0.056</v>
      </c>
      <c r="C199" s="88">
        <f>'Parametric Var'!C444</f>
        <v>0.9374</v>
      </c>
      <c r="D199" s="88">
        <f>'Parametric Var'!D444</f>
        <v>0.5545</v>
      </c>
      <c r="E199" s="88">
        <f>'Parametric Var'!E444</f>
        <v>1.297</v>
      </c>
      <c r="F199" s="88">
        <f>'Parametric Var'!F444</f>
        <v>3269.96</v>
      </c>
      <c r="G199" s="88">
        <f>'Parametric Var'!G444</f>
        <v>25.35</v>
      </c>
      <c r="I199" s="7">
        <f t="shared" si="12"/>
        <v>191</v>
      </c>
      <c r="J199" s="88">
        <f t="shared" ref="J199:O199" si="389">B$637*EXP(LN(B199/B200))</f>
        <v>2.9636</v>
      </c>
      <c r="K199" s="88">
        <f t="shared" si="389"/>
        <v>2.609612782</v>
      </c>
      <c r="L199" s="88">
        <f t="shared" si="389"/>
        <v>2.595701507</v>
      </c>
      <c r="M199" s="88">
        <f t="shared" si="389"/>
        <v>2.584320896</v>
      </c>
      <c r="N199" s="88">
        <f t="shared" si="389"/>
        <v>4080.031384</v>
      </c>
      <c r="O199" s="88">
        <f t="shared" si="389"/>
        <v>23.4075974</v>
      </c>
      <c r="S199" s="146">
        <f>(N199*'portfolio sheet'!$D$15/'portfolio sheet'!$D$7) -'portfolio sheet'!$D$15</f>
        <v>1092323.787</v>
      </c>
      <c r="T199" s="146">
        <f>O199*'portfolio sheet'!$F$15/'portfolio sheet'!$F$11-'portfolio sheet'!$F$15</f>
        <v>92086.85575</v>
      </c>
      <c r="U199" s="146">
        <f>PRICE('portfolio sheet'!$H$7,'portfolio sheet'!$H$8,'portfolio sheet'!$H$9,L199/100,'portfolio sheet'!$H$11,'portfolio sheet'!$H$12,'portfolio sheet'!$H$13)*'portfolio sheet'!$H$6/100 - 'portfolio sheet'!$H$15</f>
        <v>-20090.24698</v>
      </c>
      <c r="V199" s="88">
        <f t="shared" si="10"/>
        <v>1164320.395</v>
      </c>
      <c r="X199" s="147">
        <f t="shared" ref="X199:Z199" si="390">S199/$V199</f>
        <v>0.9381642638</v>
      </c>
      <c r="Y199" s="147">
        <f t="shared" si="390"/>
        <v>0.07909064902</v>
      </c>
      <c r="Z199" s="147">
        <f t="shared" si="390"/>
        <v>-0.01725491287</v>
      </c>
    </row>
    <row r="200">
      <c r="A200" s="12">
        <f>'Parametric Var'!A443</f>
        <v>44246</v>
      </c>
      <c r="B200" s="88">
        <f>'Parametric Var'!B443</f>
        <v>0.056</v>
      </c>
      <c r="C200" s="88">
        <f>'Parametric Var'!C443</f>
        <v>0.9717</v>
      </c>
      <c r="D200" s="88">
        <f>'Parametric Var'!D443</f>
        <v>0.5774</v>
      </c>
      <c r="E200" s="88">
        <f>'Parametric Var'!E443</f>
        <v>1.34</v>
      </c>
      <c r="F200" s="88">
        <f>'Parametric Var'!F443</f>
        <v>3310.24</v>
      </c>
      <c r="G200" s="88">
        <f>'Parametric Var'!G443</f>
        <v>23.1</v>
      </c>
      <c r="I200" s="7">
        <f t="shared" si="12"/>
        <v>192</v>
      </c>
      <c r="J200" s="88">
        <f t="shared" ref="J200:O200" si="391">B$637*EXP(LN(B200/B201))</f>
        <v>2.974222222</v>
      </c>
      <c r="K200" s="88">
        <f t="shared" si="391"/>
        <v>2.640958173</v>
      </c>
      <c r="L200" s="88">
        <f t="shared" si="391"/>
        <v>2.615037634</v>
      </c>
      <c r="M200" s="88">
        <f t="shared" si="391"/>
        <v>2.626872247</v>
      </c>
      <c r="N200" s="88">
        <f t="shared" si="391"/>
        <v>4058.059329</v>
      </c>
      <c r="O200" s="88">
        <f t="shared" si="391"/>
        <v>21.94757238</v>
      </c>
      <c r="S200" s="146">
        <f>(N200*'portfolio sheet'!$D$15/'portfolio sheet'!$D$7) -'portfolio sheet'!$D$15</f>
        <v>1081056.066</v>
      </c>
      <c r="T200" s="146">
        <f>O200*'portfolio sheet'!$F$15/'portfolio sheet'!$F$11-'portfolio sheet'!$F$15</f>
        <v>92160.52841</v>
      </c>
      <c r="U200" s="146">
        <f>PRICE('portfolio sheet'!$H$7,'portfolio sheet'!$H$8,'portfolio sheet'!$H$9,L200/100,'portfolio sheet'!$H$11,'portfolio sheet'!$H$12,'portfolio sheet'!$H$13)*'portfolio sheet'!$H$6/100 - 'portfolio sheet'!$H$15</f>
        <v>-20533.7126</v>
      </c>
      <c r="V200" s="88">
        <f t="shared" si="10"/>
        <v>1152682.882</v>
      </c>
      <c r="X200" s="147">
        <f t="shared" ref="X200:Z200" si="392">S200/$V200</f>
        <v>0.9378607795</v>
      </c>
      <c r="Y200" s="147">
        <f t="shared" si="392"/>
        <v>0.07995306415</v>
      </c>
      <c r="Z200" s="147">
        <f t="shared" si="392"/>
        <v>-0.01781384361</v>
      </c>
    </row>
    <row r="201">
      <c r="A201" s="12">
        <f>'Parametric Var'!A442</f>
        <v>44248</v>
      </c>
      <c r="B201" s="88">
        <f>'Parametric Var'!B442</f>
        <v>0.0558</v>
      </c>
      <c r="C201" s="88">
        <f>'Parametric Var'!C442</f>
        <v>0.9953</v>
      </c>
      <c r="D201" s="88">
        <f>'Parametric Var'!D442</f>
        <v>0.5968</v>
      </c>
      <c r="E201" s="88">
        <f>'Parametric Var'!E442</f>
        <v>1.362</v>
      </c>
      <c r="F201" s="88">
        <f>'Parametric Var'!F442</f>
        <v>3369.16</v>
      </c>
      <c r="G201" s="88">
        <f>'Parametric Var'!G442</f>
        <v>22.45</v>
      </c>
      <c r="I201" s="7">
        <f t="shared" si="12"/>
        <v>193</v>
      </c>
      <c r="J201" s="88">
        <f t="shared" ref="J201:O201" si="393">B$637*EXP(LN(B201/B202))</f>
        <v>2.953015714</v>
      </c>
      <c r="K201" s="88">
        <f t="shared" si="393"/>
        <v>2.698592793</v>
      </c>
      <c r="L201" s="88">
        <f t="shared" si="393"/>
        <v>2.68758867</v>
      </c>
      <c r="M201" s="88">
        <f t="shared" si="393"/>
        <v>2.656347699</v>
      </c>
      <c r="N201" s="88">
        <f t="shared" si="393"/>
        <v>4041.193648</v>
      </c>
      <c r="O201" s="88">
        <f t="shared" si="393"/>
        <v>21.08579921</v>
      </c>
      <c r="S201" s="146">
        <f>(N201*'portfolio sheet'!$D$15/'portfolio sheet'!$D$7) -'portfolio sheet'!$D$15</f>
        <v>1072406.999</v>
      </c>
      <c r="T201" s="146">
        <f>O201*'portfolio sheet'!$F$15/'portfolio sheet'!$F$11-'portfolio sheet'!$F$15</f>
        <v>92204.01337</v>
      </c>
      <c r="U201" s="146">
        <f>PRICE('portfolio sheet'!$H$7,'portfolio sheet'!$H$8,'portfolio sheet'!$H$9,L201/100,'portfolio sheet'!$H$11,'portfolio sheet'!$H$12,'portfolio sheet'!$H$13)*'portfolio sheet'!$H$6/100 - 'portfolio sheet'!$H$15</f>
        <v>-22193.55575</v>
      </c>
      <c r="V201" s="88">
        <f t="shared" si="10"/>
        <v>1142417.457</v>
      </c>
      <c r="X201" s="147">
        <f t="shared" ref="X201:Z201" si="394">S201/$V201</f>
        <v>0.9387172726</v>
      </c>
      <c r="Y201" s="147">
        <f t="shared" si="394"/>
        <v>0.08070956272</v>
      </c>
      <c r="Z201" s="147">
        <f t="shared" si="394"/>
        <v>-0.01942683528</v>
      </c>
    </row>
    <row r="202">
      <c r="A202" s="12">
        <f>'Parametric Var'!A441</f>
        <v>44249</v>
      </c>
      <c r="B202" s="88">
        <f>'Parametric Var'!B441</f>
        <v>0.056</v>
      </c>
      <c r="C202" s="88">
        <f>'Parametric Var'!C441</f>
        <v>0.9977</v>
      </c>
      <c r="D202" s="88">
        <f>'Parametric Var'!D441</f>
        <v>0.6002</v>
      </c>
      <c r="E202" s="88">
        <f>'Parametric Var'!E441</f>
        <v>1.369</v>
      </c>
      <c r="F202" s="88">
        <f>'Parametric Var'!F441</f>
        <v>3443.44</v>
      </c>
      <c r="G202" s="88">
        <f>'Parametric Var'!G441</f>
        <v>22.71</v>
      </c>
      <c r="I202" s="7">
        <f t="shared" si="12"/>
        <v>194</v>
      </c>
      <c r="J202" s="88">
        <f t="shared" ref="J202:O202" si="395">B$637*EXP(LN(B202/B203))</f>
        <v>2.242724324</v>
      </c>
      <c r="K202" s="88">
        <f t="shared" si="395"/>
        <v>2.780342299</v>
      </c>
      <c r="L202" s="88">
        <f t="shared" si="395"/>
        <v>2.848104951</v>
      </c>
      <c r="M202" s="88">
        <f t="shared" si="395"/>
        <v>2.721690246</v>
      </c>
      <c r="N202" s="88">
        <f t="shared" si="395"/>
        <v>4051.448047</v>
      </c>
      <c r="O202" s="88">
        <f t="shared" si="395"/>
        <v>20.31897232</v>
      </c>
      <c r="S202" s="146">
        <f>(N202*'portfolio sheet'!$D$15/'portfolio sheet'!$D$7) -'portfolio sheet'!$D$15</f>
        <v>1077665.665</v>
      </c>
      <c r="T202" s="146">
        <f>O202*'portfolio sheet'!$F$15/'portfolio sheet'!$F$11-'portfolio sheet'!$F$15</f>
        <v>92242.70736</v>
      </c>
      <c r="U202" s="146">
        <f>PRICE('portfolio sheet'!$H$7,'portfolio sheet'!$H$8,'portfolio sheet'!$H$9,L202/100,'portfolio sheet'!$H$11,'portfolio sheet'!$H$12,'portfolio sheet'!$H$13)*'portfolio sheet'!$H$6/100 - 'portfolio sheet'!$H$15</f>
        <v>-25843.09208</v>
      </c>
      <c r="V202" s="88">
        <f t="shared" si="10"/>
        <v>1144065.281</v>
      </c>
      <c r="X202" s="147">
        <f t="shared" ref="X202:Z202" si="396">S202/$V202</f>
        <v>0.9419616901</v>
      </c>
      <c r="Y202" s="147">
        <f t="shared" si="396"/>
        <v>0.08062713634</v>
      </c>
      <c r="Z202" s="147">
        <f t="shared" si="396"/>
        <v>-0.02258882646</v>
      </c>
    </row>
    <row r="203">
      <c r="A203" s="12">
        <f>'Parametric Var'!A440</f>
        <v>44250</v>
      </c>
      <c r="B203" s="88">
        <f>'Parametric Var'!B440</f>
        <v>0.074</v>
      </c>
      <c r="C203" s="88">
        <f>'Parametric Var'!C440</f>
        <v>0.9707</v>
      </c>
      <c r="D203" s="88">
        <f>'Parametric Var'!D440</f>
        <v>0.5696</v>
      </c>
      <c r="E203" s="88">
        <f>'Parametric Var'!E440</f>
        <v>1.343</v>
      </c>
      <c r="F203" s="88">
        <f>'Parametric Var'!F440</f>
        <v>3510.45</v>
      </c>
      <c r="G203" s="88">
        <f>'Parametric Var'!G440</f>
        <v>23.84</v>
      </c>
      <c r="I203" s="7">
        <f t="shared" si="12"/>
        <v>195</v>
      </c>
      <c r="J203" s="88">
        <f t="shared" ref="J203:O203" si="397">B$637*EXP(LN(B203/B204))</f>
        <v>2.885610526</v>
      </c>
      <c r="K203" s="88">
        <f t="shared" si="397"/>
        <v>2.619031089</v>
      </c>
      <c r="L203" s="88">
        <f t="shared" si="397"/>
        <v>2.557003554</v>
      </c>
      <c r="M203" s="88">
        <f t="shared" si="397"/>
        <v>2.61356414</v>
      </c>
      <c r="N203" s="88">
        <f t="shared" si="397"/>
        <v>4131.478678</v>
      </c>
      <c r="O203" s="88">
        <f t="shared" si="397"/>
        <v>22.00377326</v>
      </c>
      <c r="S203" s="146">
        <f>(N203*'portfolio sheet'!$D$15/'portfolio sheet'!$D$7) -'portfolio sheet'!$D$15</f>
        <v>1118707.014</v>
      </c>
      <c r="T203" s="146">
        <f>O203*'portfolio sheet'!$F$15/'portfolio sheet'!$F$11-'portfolio sheet'!$F$15</f>
        <v>92157.69253</v>
      </c>
      <c r="U203" s="146">
        <f>PRICE('portfolio sheet'!$H$7,'portfolio sheet'!$H$8,'portfolio sheet'!$H$9,L203/100,'portfolio sheet'!$H$11,'portfolio sheet'!$H$12,'portfolio sheet'!$H$13)*'portfolio sheet'!$H$6/100 - 'portfolio sheet'!$H$15</f>
        <v>-19201.34735</v>
      </c>
      <c r="V203" s="88">
        <f t="shared" si="10"/>
        <v>1191663.359</v>
      </c>
      <c r="X203" s="147">
        <f t="shared" ref="X203:Z203" si="398">S203/$V203</f>
        <v>0.9387777222</v>
      </c>
      <c r="Y203" s="147">
        <f t="shared" si="398"/>
        <v>0.07733534123</v>
      </c>
      <c r="Z203" s="147">
        <f t="shared" si="398"/>
        <v>-0.01611306347</v>
      </c>
    </row>
    <row r="204">
      <c r="A204" s="12">
        <f>'Parametric Var'!A439</f>
        <v>44251</v>
      </c>
      <c r="B204" s="88">
        <f>'Parametric Var'!B439</f>
        <v>0.076</v>
      </c>
      <c r="C204" s="88">
        <f>'Parametric Var'!C439</f>
        <v>1.0026</v>
      </c>
      <c r="D204" s="88">
        <f>'Parametric Var'!D439</f>
        <v>0.6021</v>
      </c>
      <c r="E204" s="88">
        <f>'Parametric Var'!E439</f>
        <v>1.372</v>
      </c>
      <c r="F204" s="88">
        <f>'Parametric Var'!F439</f>
        <v>3509.44</v>
      </c>
      <c r="G204" s="88">
        <f>'Parametric Var'!G439</f>
        <v>23.11</v>
      </c>
      <c r="I204" s="7">
        <f t="shared" si="12"/>
        <v>196</v>
      </c>
      <c r="J204" s="88">
        <f t="shared" ref="J204:O204" si="399">B$637*EXP(LN(B204/B205))</f>
        <v>2.530714607</v>
      </c>
      <c r="K204" s="88">
        <f t="shared" si="399"/>
        <v>2.25522473</v>
      </c>
      <c r="L204" s="88">
        <f t="shared" si="399"/>
        <v>1.985137948</v>
      </c>
      <c r="M204" s="88">
        <f t="shared" si="399"/>
        <v>2.39427451</v>
      </c>
      <c r="N204" s="88">
        <f t="shared" si="399"/>
        <v>4082.524979</v>
      </c>
      <c r="O204" s="88">
        <f t="shared" si="399"/>
        <v>20.799</v>
      </c>
      <c r="S204" s="146">
        <f>(N204*'portfolio sheet'!$D$15/'portfolio sheet'!$D$7) -'portfolio sheet'!$D$15</f>
        <v>1093602.553</v>
      </c>
      <c r="T204" s="146">
        <f>O204*'portfolio sheet'!$F$15/'portfolio sheet'!$F$11-'portfolio sheet'!$F$15</f>
        <v>92218.48522</v>
      </c>
      <c r="U204" s="146">
        <f>PRICE('portfolio sheet'!$H$7,'portfolio sheet'!$H$8,'portfolio sheet'!$H$9,L204/100,'portfolio sheet'!$H$11,'portfolio sheet'!$H$12,'portfolio sheet'!$H$13)*'portfolio sheet'!$H$6/100 - 'portfolio sheet'!$H$15</f>
        <v>-5848.406127</v>
      </c>
      <c r="V204" s="88">
        <f t="shared" si="10"/>
        <v>1179972.632</v>
      </c>
      <c r="X204" s="147">
        <f t="shared" ref="X204:Z204" si="400">S204/$V204</f>
        <v>0.9268033201</v>
      </c>
      <c r="Y204" s="147">
        <f t="shared" si="400"/>
        <v>0.07815307126</v>
      </c>
      <c r="Z204" s="147">
        <f t="shared" si="400"/>
        <v>-0.004956391332</v>
      </c>
    </row>
    <row r="205">
      <c r="A205" s="12">
        <f>'Parametric Var'!A438</f>
        <v>44252</v>
      </c>
      <c r="B205" s="88">
        <f>'Parametric Var'!B438</f>
        <v>0.089</v>
      </c>
      <c r="C205" s="88">
        <f>'Parametric Var'!C438</f>
        <v>1.2026</v>
      </c>
      <c r="D205" s="88">
        <f>'Parametric Var'!D438</f>
        <v>0.8198</v>
      </c>
      <c r="E205" s="88">
        <f>'Parametric Var'!E438</f>
        <v>1.53</v>
      </c>
      <c r="F205" s="88">
        <f>'Parametric Var'!F438</f>
        <v>3550.5</v>
      </c>
      <c r="G205" s="88">
        <f>'Parametric Var'!G438</f>
        <v>23.7</v>
      </c>
      <c r="I205" s="7">
        <f t="shared" si="12"/>
        <v>197</v>
      </c>
      <c r="J205" s="88">
        <f t="shared" ref="J205:O205" si="401">B$637*EXP(LN(B205/B206))</f>
        <v>3.338739241</v>
      </c>
      <c r="K205" s="88">
        <f t="shared" si="401"/>
        <v>2.903823315</v>
      </c>
      <c r="L205" s="88">
        <f t="shared" si="401"/>
        <v>3.036641661</v>
      </c>
      <c r="M205" s="88">
        <f t="shared" si="401"/>
        <v>2.903411514</v>
      </c>
      <c r="N205" s="88">
        <f t="shared" si="401"/>
        <v>4136.079696</v>
      </c>
      <c r="O205" s="88">
        <f t="shared" si="401"/>
        <v>22.30895852</v>
      </c>
      <c r="S205" s="146">
        <f>(N205*'portfolio sheet'!$D$15/'portfolio sheet'!$D$7) -'portfolio sheet'!$D$15</f>
        <v>1121066.511</v>
      </c>
      <c r="T205" s="146">
        <f>O205*'portfolio sheet'!$F$15/'portfolio sheet'!$F$11-'portfolio sheet'!$F$15</f>
        <v>92142.29292</v>
      </c>
      <c r="U205" s="146">
        <f>PRICE('portfolio sheet'!$H$7,'portfolio sheet'!$H$8,'portfolio sheet'!$H$9,L205/100,'portfolio sheet'!$H$11,'portfolio sheet'!$H$12,'portfolio sheet'!$H$13)*'portfolio sheet'!$H$6/100 - 'portfolio sheet'!$H$15</f>
        <v>-30089.92896</v>
      </c>
      <c r="V205" s="88">
        <f t="shared" si="10"/>
        <v>1183118.875</v>
      </c>
      <c r="X205" s="147">
        <f t="shared" ref="X205:Z205" si="402">S205/$V205</f>
        <v>0.9475518773</v>
      </c>
      <c r="Y205" s="147">
        <f t="shared" si="402"/>
        <v>0.07788084095</v>
      </c>
      <c r="Z205" s="147">
        <f t="shared" si="402"/>
        <v>-0.02543271822</v>
      </c>
    </row>
    <row r="206">
      <c r="A206" s="12">
        <f>'Parametric Var'!A437</f>
        <v>44253</v>
      </c>
      <c r="B206" s="88">
        <f>'Parametric Var'!B437</f>
        <v>0.079</v>
      </c>
      <c r="C206" s="88">
        <f>'Parametric Var'!C437</f>
        <v>1.1203</v>
      </c>
      <c r="D206" s="88">
        <f>'Parametric Var'!D437</f>
        <v>0.7297</v>
      </c>
      <c r="E206" s="88">
        <f>'Parametric Var'!E437</f>
        <v>1.407</v>
      </c>
      <c r="F206" s="88">
        <f>'Parametric Var'!F437</f>
        <v>3545.53</v>
      </c>
      <c r="G206" s="88">
        <f>'Parametric Var'!G437</f>
        <v>22.66</v>
      </c>
      <c r="I206" s="7">
        <f t="shared" si="12"/>
        <v>198</v>
      </c>
      <c r="J206" s="88">
        <f t="shared" ref="J206:O206" si="403">B$637*EXP(LN(B206/B207))</f>
        <v>2.883305419</v>
      </c>
      <c r="K206" s="88">
        <f t="shared" si="403"/>
        <v>2.762303828</v>
      </c>
      <c r="L206" s="88">
        <f t="shared" si="403"/>
        <v>2.801571207</v>
      </c>
      <c r="M206" s="88">
        <f t="shared" si="403"/>
        <v>2.692967742</v>
      </c>
      <c r="N206" s="88">
        <f t="shared" si="403"/>
        <v>4098.92548</v>
      </c>
      <c r="O206" s="88">
        <f t="shared" si="403"/>
        <v>22.33538817</v>
      </c>
      <c r="S206" s="146">
        <f>(N206*'portfolio sheet'!$D$15/'portfolio sheet'!$D$7) -'portfolio sheet'!$D$15</f>
        <v>1102013.066</v>
      </c>
      <c r="T206" s="146">
        <f>O206*'portfolio sheet'!$F$15/'portfolio sheet'!$F$11-'portfolio sheet'!$F$15</f>
        <v>92140.95928</v>
      </c>
      <c r="U206" s="146">
        <f>PRICE('portfolio sheet'!$H$7,'portfolio sheet'!$H$8,'portfolio sheet'!$H$9,L206/100,'portfolio sheet'!$H$11,'portfolio sheet'!$H$12,'portfolio sheet'!$H$13)*'portfolio sheet'!$H$6/100 - 'portfolio sheet'!$H$15</f>
        <v>-24788.31063</v>
      </c>
      <c r="V206" s="88">
        <f t="shared" si="10"/>
        <v>1169365.715</v>
      </c>
      <c r="X206" s="147">
        <f t="shared" ref="X206:Z206" si="404">S206/$V206</f>
        <v>0.9424024086</v>
      </c>
      <c r="Y206" s="147">
        <f t="shared" si="404"/>
        <v>0.07879567367</v>
      </c>
      <c r="Z206" s="147">
        <f t="shared" si="404"/>
        <v>-0.02119808227</v>
      </c>
    </row>
    <row r="207">
      <c r="A207" s="12">
        <f>'Parametric Var'!A436</f>
        <v>44255</v>
      </c>
      <c r="B207" s="88">
        <f>'Parametric Var'!B436</f>
        <v>0.0812</v>
      </c>
      <c r="C207" s="88">
        <f>'Parametric Var'!C436</f>
        <v>1.0971</v>
      </c>
      <c r="D207" s="88">
        <f>'Parametric Var'!D436</f>
        <v>0.704</v>
      </c>
      <c r="E207" s="88">
        <f>'Parametric Var'!E436</f>
        <v>1.395</v>
      </c>
      <c r="F207" s="88">
        <f>'Parametric Var'!F436</f>
        <v>3572.66</v>
      </c>
      <c r="G207" s="88">
        <f>'Parametric Var'!G436</f>
        <v>21.64</v>
      </c>
      <c r="I207" s="7">
        <f t="shared" si="12"/>
        <v>199</v>
      </c>
      <c r="J207" s="88">
        <f t="shared" ref="J207:O207" si="405">B$637*EXP(LN(B207/B208))</f>
        <v>3.166372632</v>
      </c>
      <c r="K207" s="88">
        <f t="shared" si="405"/>
        <v>2.693805219</v>
      </c>
      <c r="L207" s="88">
        <f t="shared" si="405"/>
        <v>2.727306292</v>
      </c>
      <c r="M207" s="88">
        <f t="shared" si="405"/>
        <v>2.611956522</v>
      </c>
      <c r="N207" s="88">
        <f t="shared" si="405"/>
        <v>4171.919749</v>
      </c>
      <c r="O207" s="88">
        <f t="shared" si="405"/>
        <v>21.72146824</v>
      </c>
      <c r="S207" s="146">
        <f>(N207*'portfolio sheet'!$D$15/'portfolio sheet'!$D$7) -'portfolio sheet'!$D$15</f>
        <v>1139446.025</v>
      </c>
      <c r="T207" s="146">
        <f>O207*'portfolio sheet'!$F$15/'portfolio sheet'!$F$11-'portfolio sheet'!$F$15</f>
        <v>92171.9376</v>
      </c>
      <c r="U207" s="146">
        <f>PRICE('portfolio sheet'!$H$7,'portfolio sheet'!$H$8,'portfolio sheet'!$H$9,L207/100,'portfolio sheet'!$H$11,'portfolio sheet'!$H$12,'portfolio sheet'!$H$13)*'portfolio sheet'!$H$6/100 - 'portfolio sheet'!$H$15</f>
        <v>-23099.50271</v>
      </c>
      <c r="V207" s="88">
        <f t="shared" si="10"/>
        <v>1208518.46</v>
      </c>
      <c r="X207" s="147">
        <f t="shared" ref="X207:Z207" si="406">S207/$V207</f>
        <v>0.9428453622</v>
      </c>
      <c r="Y207" s="147">
        <f t="shared" si="406"/>
        <v>0.07626853925</v>
      </c>
      <c r="Z207" s="147">
        <f t="shared" si="406"/>
        <v>-0.01911390142</v>
      </c>
    </row>
    <row r="208">
      <c r="A208" s="12">
        <f>'Parametric Var'!A435</f>
        <v>44256</v>
      </c>
      <c r="B208" s="88">
        <f>'Parametric Var'!B435</f>
        <v>0.076</v>
      </c>
      <c r="C208" s="88">
        <f>'Parametric Var'!C435</f>
        <v>1.1017</v>
      </c>
      <c r="D208" s="88">
        <f>'Parametric Var'!D435</f>
        <v>0.6977</v>
      </c>
      <c r="E208" s="88">
        <f>'Parametric Var'!E435</f>
        <v>1.426</v>
      </c>
      <c r="F208" s="88">
        <f>'Parametric Var'!F435</f>
        <v>3537.01</v>
      </c>
      <c r="G208" s="88">
        <f>'Parametric Var'!G435</f>
        <v>21.25</v>
      </c>
      <c r="I208" s="7">
        <f t="shared" si="12"/>
        <v>200</v>
      </c>
      <c r="J208" s="88">
        <f t="shared" ref="J208:O208" si="407">B$637*EXP(LN(B208/B209))</f>
        <v>2.9636</v>
      </c>
      <c r="K208" s="88">
        <f t="shared" si="407"/>
        <v>2.802528371</v>
      </c>
      <c r="L208" s="88">
        <f t="shared" si="407"/>
        <v>2.84608109</v>
      </c>
      <c r="M208" s="88">
        <f t="shared" si="407"/>
        <v>2.723476395</v>
      </c>
      <c r="N208" s="88">
        <f t="shared" si="407"/>
        <v>4074.830072</v>
      </c>
      <c r="O208" s="88">
        <f t="shared" si="407"/>
        <v>21.33</v>
      </c>
      <c r="S208" s="146">
        <f>(N208*'portfolio sheet'!$D$15/'portfolio sheet'!$D$7) -'portfolio sheet'!$D$15</f>
        <v>1089656.447</v>
      </c>
      <c r="T208" s="146">
        <f>O208*'portfolio sheet'!$F$15/'portfolio sheet'!$F$11-'portfolio sheet'!$F$15</f>
        <v>92191.69103</v>
      </c>
      <c r="U208" s="146">
        <f>PRICE('portfolio sheet'!$H$7,'portfolio sheet'!$H$8,'portfolio sheet'!$H$9,L208/100,'portfolio sheet'!$H$11,'portfolio sheet'!$H$12,'portfolio sheet'!$H$13)*'portfolio sheet'!$H$6/100 - 'portfolio sheet'!$H$15</f>
        <v>-25797.2717</v>
      </c>
      <c r="V208" s="88">
        <f t="shared" si="10"/>
        <v>1156050.867</v>
      </c>
      <c r="X208" s="147">
        <f t="shared" ref="X208:Z208" si="408">S208/$V208</f>
        <v>0.9425679083</v>
      </c>
      <c r="Y208" s="147">
        <f t="shared" si="408"/>
        <v>0.07974708873</v>
      </c>
      <c r="Z208" s="147">
        <f t="shared" si="408"/>
        <v>-0.02231499707</v>
      </c>
    </row>
    <row r="209">
      <c r="A209" s="12">
        <f>'Parametric Var'!A434</f>
        <v>44257</v>
      </c>
      <c r="B209" s="88">
        <f>'Parametric Var'!B434</f>
        <v>0.076</v>
      </c>
      <c r="C209" s="88">
        <f>'Parametric Var'!C434</f>
        <v>1.0634</v>
      </c>
      <c r="D209" s="88">
        <f>'Parametric Var'!D434</f>
        <v>0.6626</v>
      </c>
      <c r="E209" s="88">
        <f>'Parametric Var'!E434</f>
        <v>1.398</v>
      </c>
      <c r="F209" s="88">
        <f>'Parametric Var'!F434</f>
        <v>3585.15</v>
      </c>
      <c r="G209" s="88">
        <f>'Parametric Var'!G434</f>
        <v>21.25</v>
      </c>
      <c r="I209" s="7">
        <f t="shared" si="12"/>
        <v>201</v>
      </c>
      <c r="J209" s="88">
        <f t="shared" ref="J209:O209" si="409">B$637*EXP(LN(B209/B210))</f>
        <v>2.851058228</v>
      </c>
      <c r="K209" s="88">
        <f t="shared" si="409"/>
        <v>2.494885811</v>
      </c>
      <c r="L209" s="88">
        <f t="shared" si="409"/>
        <v>2.447979142</v>
      </c>
      <c r="M209" s="88">
        <f t="shared" si="409"/>
        <v>2.515269542</v>
      </c>
      <c r="N209" s="88">
        <f t="shared" si="409"/>
        <v>4082.734116</v>
      </c>
      <c r="O209" s="88">
        <f t="shared" si="409"/>
        <v>21.74964012</v>
      </c>
      <c r="S209" s="146">
        <f>(N209*'portfolio sheet'!$D$15/'portfolio sheet'!$D$7) -'portfolio sheet'!$D$15</f>
        <v>1093709.803</v>
      </c>
      <c r="T209" s="146">
        <f>O209*'portfolio sheet'!$F$15/'portfolio sheet'!$F$11-'portfolio sheet'!$F$15</f>
        <v>92170.51605</v>
      </c>
      <c r="U209" s="146">
        <f>PRICE('portfolio sheet'!$H$7,'portfolio sheet'!$H$8,'portfolio sheet'!$H$9,L209/100,'portfolio sheet'!$H$11,'portfolio sheet'!$H$12,'portfolio sheet'!$H$13)*'portfolio sheet'!$H$6/100 - 'portfolio sheet'!$H$15</f>
        <v>-16687.11305</v>
      </c>
      <c r="V209" s="88">
        <f t="shared" si="10"/>
        <v>1169193.206</v>
      </c>
      <c r="X209" s="147">
        <f t="shared" ref="X209:Z209" si="410">S209/$V209</f>
        <v>0.9354397523</v>
      </c>
      <c r="Y209" s="147">
        <f t="shared" si="410"/>
        <v>0.07883257922</v>
      </c>
      <c r="Z209" s="147">
        <f t="shared" si="410"/>
        <v>-0.01427233152</v>
      </c>
    </row>
    <row r="210">
      <c r="A210" s="12">
        <f>'Parametric Var'!A433</f>
        <v>44258</v>
      </c>
      <c r="B210" s="88">
        <f>'Parametric Var'!B433</f>
        <v>0.079</v>
      </c>
      <c r="C210" s="88">
        <f>'Parametric Var'!C433</f>
        <v>1.153</v>
      </c>
      <c r="D210" s="88">
        <f>'Parametric Var'!D433</f>
        <v>0.7316</v>
      </c>
      <c r="E210" s="88">
        <f>'Parametric Var'!E433</f>
        <v>1.484</v>
      </c>
      <c r="F210" s="88">
        <f>'Parametric Var'!F433</f>
        <v>3626.91</v>
      </c>
      <c r="G210" s="88">
        <f>'Parametric Var'!G433</f>
        <v>20.84</v>
      </c>
      <c r="I210" s="7">
        <f t="shared" si="12"/>
        <v>202</v>
      </c>
      <c r="J210" s="88">
        <f t="shared" ref="J210:O210" si="411">B$637*EXP(LN(B210/B211))</f>
        <v>2.9636</v>
      </c>
      <c r="K210" s="88">
        <f t="shared" si="411"/>
        <v>2.559478336</v>
      </c>
      <c r="L210" s="88">
        <f t="shared" si="411"/>
        <v>2.52966821</v>
      </c>
      <c r="M210" s="88">
        <f t="shared" si="411"/>
        <v>2.544816956</v>
      </c>
      <c r="N210" s="88">
        <f t="shared" si="411"/>
        <v>4150.177476</v>
      </c>
      <c r="O210" s="88">
        <f t="shared" si="411"/>
        <v>21.60997569</v>
      </c>
      <c r="S210" s="146">
        <f>(N210*'portfolio sheet'!$D$15/'portfolio sheet'!$D$7) -'portfolio sheet'!$D$15</f>
        <v>1128296.141</v>
      </c>
      <c r="T210" s="146">
        <f>O210*'portfolio sheet'!$F$15/'portfolio sheet'!$F$11-'portfolio sheet'!$F$15</f>
        <v>92177.5635</v>
      </c>
      <c r="U210" s="146">
        <f>PRICE('portfolio sheet'!$H$7,'portfolio sheet'!$H$8,'portfolio sheet'!$H$9,L210/100,'portfolio sheet'!$H$11,'portfolio sheet'!$H$12,'portfolio sheet'!$H$13)*'portfolio sheet'!$H$6/100 - 'portfolio sheet'!$H$15</f>
        <v>-18572.33884</v>
      </c>
      <c r="V210" s="88">
        <f t="shared" si="10"/>
        <v>1201901.366</v>
      </c>
      <c r="X210" s="147">
        <f t="shared" ref="X210:Z210" si="412">S210/$V210</f>
        <v>0.9387593469</v>
      </c>
      <c r="Y210" s="147">
        <f t="shared" si="412"/>
        <v>0.07669311817</v>
      </c>
      <c r="Z210" s="147">
        <f t="shared" si="412"/>
        <v>-0.01545246504</v>
      </c>
    </row>
    <row r="211">
      <c r="A211" s="12">
        <f>'Parametric Var'!A432</f>
        <v>44259</v>
      </c>
      <c r="B211" s="88">
        <f>'Parametric Var'!B432</f>
        <v>0.079</v>
      </c>
      <c r="C211" s="88">
        <f>'Parametric Var'!C432</f>
        <v>1.2186</v>
      </c>
      <c r="D211" s="88">
        <f>'Parametric Var'!D432</f>
        <v>0.7817</v>
      </c>
      <c r="E211" s="88">
        <f>'Parametric Var'!E432</f>
        <v>1.557</v>
      </c>
      <c r="F211" s="88">
        <f>'Parametric Var'!F432</f>
        <v>3609.53</v>
      </c>
      <c r="G211" s="88">
        <f>'Parametric Var'!G432</f>
        <v>20.57</v>
      </c>
      <c r="I211" s="7">
        <f t="shared" si="12"/>
        <v>203</v>
      </c>
      <c r="J211" s="88">
        <f t="shared" ref="J211:O211" si="413">B$637*EXP(LN(B211/B212))</f>
        <v>2.890424691</v>
      </c>
      <c r="K211" s="88">
        <f t="shared" si="413"/>
        <v>2.65370702</v>
      </c>
      <c r="L211" s="88">
        <f t="shared" si="413"/>
        <v>2.630548967</v>
      </c>
      <c r="M211" s="88">
        <f t="shared" si="413"/>
        <v>2.636138237</v>
      </c>
      <c r="N211" s="88">
        <f t="shared" si="413"/>
        <v>4178.610754</v>
      </c>
      <c r="O211" s="88">
        <f t="shared" si="413"/>
        <v>21.12460761</v>
      </c>
      <c r="S211" s="146">
        <f>(N211*'portfolio sheet'!$D$15/'portfolio sheet'!$D$7) -'portfolio sheet'!$D$15</f>
        <v>1142877.31</v>
      </c>
      <c r="T211" s="146">
        <f>O211*'portfolio sheet'!$F$15/'portfolio sheet'!$F$11-'portfolio sheet'!$F$15</f>
        <v>92202.05511</v>
      </c>
      <c r="U211" s="146">
        <f>PRICE('portfolio sheet'!$H$7,'portfolio sheet'!$H$8,'portfolio sheet'!$H$9,L211/100,'portfolio sheet'!$H$11,'portfolio sheet'!$H$12,'portfolio sheet'!$H$13)*'portfolio sheet'!$H$6/100 - 'portfolio sheet'!$H$15</f>
        <v>-20889.12679</v>
      </c>
      <c r="V211" s="88">
        <f t="shared" si="10"/>
        <v>1214190.238</v>
      </c>
      <c r="X211" s="147">
        <f t="shared" ref="X211:Z211" si="414">S211/$V211</f>
        <v>0.9412670881</v>
      </c>
      <c r="Y211" s="147">
        <f t="shared" si="414"/>
        <v>0.07593707493</v>
      </c>
      <c r="Z211" s="147">
        <f t="shared" si="414"/>
        <v>-0.01720416301</v>
      </c>
    </row>
    <row r="212">
      <c r="A212" s="12">
        <f>'Parametric Var'!A431</f>
        <v>44260</v>
      </c>
      <c r="B212" s="88">
        <f>'Parametric Var'!B431</f>
        <v>0.081</v>
      </c>
      <c r="C212" s="88">
        <f>'Parametric Var'!C431</f>
        <v>1.2422</v>
      </c>
      <c r="D212" s="88">
        <f>'Parametric Var'!D431</f>
        <v>0.8032</v>
      </c>
      <c r="E212" s="88">
        <f>'Parametric Var'!E431</f>
        <v>1.577</v>
      </c>
      <c r="F212" s="88">
        <f>'Parametric Var'!F431</f>
        <v>3567.79</v>
      </c>
      <c r="G212" s="88">
        <f>'Parametric Var'!G431</f>
        <v>20.77</v>
      </c>
      <c r="I212" s="7">
        <f t="shared" si="12"/>
        <v>204</v>
      </c>
      <c r="J212" s="88">
        <f t="shared" ref="J212:O212" si="415">B$637*EXP(LN(B212/B213))</f>
        <v>2.956300493</v>
      </c>
      <c r="K212" s="88">
        <f t="shared" si="415"/>
        <v>2.657184264</v>
      </c>
      <c r="L212" s="88">
        <f t="shared" si="415"/>
        <v>2.639155458</v>
      </c>
      <c r="M212" s="88">
        <f t="shared" si="415"/>
        <v>2.63326454</v>
      </c>
      <c r="N212" s="88">
        <f t="shared" si="415"/>
        <v>4114.054212</v>
      </c>
      <c r="O212" s="88">
        <f t="shared" si="415"/>
        <v>20.92697685</v>
      </c>
      <c r="S212" s="146">
        <f>(N212*'portfolio sheet'!$D$15/'portfolio sheet'!$D$7) -'portfolio sheet'!$D$15</f>
        <v>1109771.391</v>
      </c>
      <c r="T212" s="146">
        <f>O212*'portfolio sheet'!$F$15/'portfolio sheet'!$F$11-'portfolio sheet'!$F$15</f>
        <v>92212.02753</v>
      </c>
      <c r="U212" s="146">
        <f>PRICE('portfolio sheet'!$H$7,'portfolio sheet'!$H$8,'portfolio sheet'!$H$9,L212/100,'portfolio sheet'!$H$11,'portfolio sheet'!$H$12,'portfolio sheet'!$H$13)*'portfolio sheet'!$H$6/100 - 'portfolio sheet'!$H$15</f>
        <v>-21086.20184</v>
      </c>
      <c r="V212" s="88">
        <f t="shared" si="10"/>
        <v>1180897.216</v>
      </c>
      <c r="X212" s="147">
        <f t="shared" ref="X212:Z212" si="416">S212/$V212</f>
        <v>0.9397696728</v>
      </c>
      <c r="Y212" s="147">
        <f t="shared" si="416"/>
        <v>0.07808641282</v>
      </c>
      <c r="Z212" s="147">
        <f t="shared" si="416"/>
        <v>-0.01785608565</v>
      </c>
    </row>
    <row r="213">
      <c r="A213" s="12">
        <f>'Parametric Var'!A430</f>
        <v>44262</v>
      </c>
      <c r="B213" s="88">
        <f>'Parametric Var'!B430</f>
        <v>0.0812</v>
      </c>
      <c r="C213" s="88">
        <f>'Parametric Var'!C430</f>
        <v>1.2646</v>
      </c>
      <c r="D213" s="88">
        <f>'Parametric Var'!D430</f>
        <v>0.8226</v>
      </c>
      <c r="E213" s="88">
        <f>'Parametric Var'!E430</f>
        <v>1.599</v>
      </c>
      <c r="F213" s="88">
        <f>'Parametric Var'!F430</f>
        <v>3581.87</v>
      </c>
      <c r="G213" s="88">
        <f>'Parametric Var'!G430</f>
        <v>21.17</v>
      </c>
      <c r="I213" s="7">
        <f t="shared" si="12"/>
        <v>205</v>
      </c>
      <c r="J213" s="88">
        <f t="shared" ref="J213:O213" si="417">B$637*EXP(LN(B213/B214))</f>
        <v>2.864813333</v>
      </c>
      <c r="K213" s="88">
        <f t="shared" si="417"/>
        <v>2.653070777</v>
      </c>
      <c r="L213" s="88">
        <f t="shared" si="417"/>
        <v>2.585355279</v>
      </c>
      <c r="M213" s="88">
        <f t="shared" si="417"/>
        <v>2.663337492</v>
      </c>
      <c r="N213" s="88">
        <f t="shared" si="417"/>
        <v>4158.537035</v>
      </c>
      <c r="O213" s="88">
        <f t="shared" si="417"/>
        <v>21.21974154</v>
      </c>
      <c r="S213" s="146">
        <f>(N213*'portfolio sheet'!$D$15/'portfolio sheet'!$D$7) -'portfolio sheet'!$D$15</f>
        <v>1132583.095</v>
      </c>
      <c r="T213" s="146">
        <f>O213*'portfolio sheet'!$F$15/'portfolio sheet'!$F$11-'portfolio sheet'!$F$15</f>
        <v>92197.25466</v>
      </c>
      <c r="U213" s="146">
        <f>PRICE('portfolio sheet'!$H$7,'portfolio sheet'!$H$8,'portfolio sheet'!$H$9,L213/100,'portfolio sheet'!$H$11,'portfolio sheet'!$H$12,'portfolio sheet'!$H$13)*'portfolio sheet'!$H$6/100 - 'portfolio sheet'!$H$15</f>
        <v>-19852.77231</v>
      </c>
      <c r="V213" s="88">
        <f t="shared" si="10"/>
        <v>1204927.577</v>
      </c>
      <c r="X213" s="147">
        <f t="shared" ref="X213:Z213" si="418">S213/$V213</f>
        <v>0.9399594766</v>
      </c>
      <c r="Y213" s="147">
        <f t="shared" si="418"/>
        <v>0.07651684335</v>
      </c>
      <c r="Z213" s="147">
        <f t="shared" si="418"/>
        <v>-0.01647631998</v>
      </c>
    </row>
    <row r="214">
      <c r="A214" s="12">
        <f>'Parametric Var'!A429</f>
        <v>44263</v>
      </c>
      <c r="B214" s="88">
        <f>'Parametric Var'!B429</f>
        <v>0.084</v>
      </c>
      <c r="C214" s="88">
        <f>'Parametric Var'!C429</f>
        <v>1.2894</v>
      </c>
      <c r="D214" s="88">
        <f>'Parametric Var'!D429</f>
        <v>0.86</v>
      </c>
      <c r="E214" s="88">
        <f>'Parametric Var'!E429</f>
        <v>1.603</v>
      </c>
      <c r="F214" s="88">
        <f>'Parametric Var'!F429</f>
        <v>3557.54</v>
      </c>
      <c r="G214" s="88">
        <f>'Parametric Var'!G429</f>
        <v>21.28</v>
      </c>
      <c r="I214" s="7">
        <f t="shared" si="12"/>
        <v>206</v>
      </c>
      <c r="J214" s="88">
        <f t="shared" ref="J214:O214" si="419">B$637*EXP(LN(B214/B215))</f>
        <v>2.797105618</v>
      </c>
      <c r="K214" s="88">
        <f t="shared" si="419"/>
        <v>2.861795159</v>
      </c>
      <c r="L214" s="88">
        <f t="shared" si="419"/>
        <v>2.875781269</v>
      </c>
      <c r="M214" s="88">
        <f t="shared" si="419"/>
        <v>2.801053665</v>
      </c>
      <c r="N214" s="88">
        <f t="shared" si="419"/>
        <v>4107.142486</v>
      </c>
      <c r="O214" s="88">
        <f t="shared" si="419"/>
        <v>21.83272727</v>
      </c>
      <c r="S214" s="146">
        <f>(N214*'portfolio sheet'!$D$15/'portfolio sheet'!$D$7) -'portfolio sheet'!$D$15</f>
        <v>1106226.916</v>
      </c>
      <c r="T214" s="146">
        <f>O214*'portfolio sheet'!$F$15/'portfolio sheet'!$F$11-'portfolio sheet'!$F$15</f>
        <v>92166.32348</v>
      </c>
      <c r="U214" s="146">
        <f>PRICE('portfolio sheet'!$H$7,'portfolio sheet'!$H$8,'portfolio sheet'!$H$9,L214/100,'portfolio sheet'!$H$11,'portfolio sheet'!$H$12,'portfolio sheet'!$H$13)*'portfolio sheet'!$H$6/100 - 'portfolio sheet'!$H$15</f>
        <v>-26469.18925</v>
      </c>
      <c r="V214" s="88">
        <f t="shared" si="10"/>
        <v>1171924.05</v>
      </c>
      <c r="X214" s="147">
        <f t="shared" ref="X214:Z214" si="420">S214/$V214</f>
        <v>0.9439407919</v>
      </c>
      <c r="Y214" s="147">
        <f t="shared" si="420"/>
        <v>0.07864530425</v>
      </c>
      <c r="Z214" s="147">
        <f t="shared" si="420"/>
        <v>-0.02258609613</v>
      </c>
    </row>
    <row r="215">
      <c r="A215" s="12">
        <f>'Parametric Var'!A428</f>
        <v>44264</v>
      </c>
      <c r="B215" s="88">
        <f>'Parametric Var'!B428</f>
        <v>0.089</v>
      </c>
      <c r="C215" s="88">
        <f>'Parametric Var'!C428</f>
        <v>1.2188</v>
      </c>
      <c r="D215" s="88">
        <f>'Parametric Var'!D428</f>
        <v>0.8083</v>
      </c>
      <c r="E215" s="88">
        <f>'Parametric Var'!E428</f>
        <v>1.528</v>
      </c>
      <c r="F215" s="88">
        <f>'Parametric Var'!F428</f>
        <v>3577.59</v>
      </c>
      <c r="G215" s="88">
        <f>'Parametric Var'!G428</f>
        <v>20.79</v>
      </c>
      <c r="I215" s="7">
        <f t="shared" si="12"/>
        <v>207</v>
      </c>
      <c r="J215" s="88">
        <f t="shared" ref="J215:O215" si="421">B$637*EXP(LN(B215/B216))</f>
        <v>3.066981395</v>
      </c>
      <c r="K215" s="88">
        <f t="shared" si="421"/>
        <v>2.742223971</v>
      </c>
      <c r="L215" s="88">
        <f t="shared" si="421"/>
        <v>2.768665657</v>
      </c>
      <c r="M215" s="88">
        <f t="shared" si="421"/>
        <v>2.682287968</v>
      </c>
      <c r="N215" s="88">
        <f t="shared" si="421"/>
        <v>4064.599096</v>
      </c>
      <c r="O215" s="88">
        <f t="shared" si="421"/>
        <v>20.81928169</v>
      </c>
      <c r="S215" s="146">
        <f>(N215*'portfolio sheet'!$D$15/'portfolio sheet'!$D$7) -'portfolio sheet'!$D$15</f>
        <v>1084409.793</v>
      </c>
      <c r="T215" s="146">
        <f>O215*'portfolio sheet'!$F$15/'portfolio sheet'!$F$11-'portfolio sheet'!$F$15</f>
        <v>92217.46181</v>
      </c>
      <c r="U215" s="146">
        <f>PRICE('portfolio sheet'!$H$7,'portfolio sheet'!$H$8,'portfolio sheet'!$H$9,L215/100,'portfolio sheet'!$H$11,'portfolio sheet'!$H$12,'portfolio sheet'!$H$13)*'portfolio sheet'!$H$6/100 - 'portfolio sheet'!$H$15</f>
        <v>-24040.85495</v>
      </c>
      <c r="V215" s="88">
        <f t="shared" si="10"/>
        <v>1152586.4</v>
      </c>
      <c r="X215" s="147">
        <f t="shared" ref="X215:Z215" si="422">S215/$V215</f>
        <v>0.9408490271</v>
      </c>
      <c r="Y215" s="147">
        <f t="shared" si="422"/>
        <v>0.08000915317</v>
      </c>
      <c r="Z215" s="147">
        <f t="shared" si="422"/>
        <v>-0.02085818031</v>
      </c>
    </row>
    <row r="216">
      <c r="A216" s="12">
        <f>'Parametric Var'!A427</f>
        <v>44265</v>
      </c>
      <c r="B216" s="88">
        <f>'Parametric Var'!B427</f>
        <v>0.086</v>
      </c>
      <c r="C216" s="88">
        <f>'Parametric Var'!C427</f>
        <v>1.2023</v>
      </c>
      <c r="D216" s="88">
        <f>'Parametric Var'!D427</f>
        <v>0.7891</v>
      </c>
      <c r="E216" s="88">
        <f>'Parametric Var'!E427</f>
        <v>1.521</v>
      </c>
      <c r="F216" s="88">
        <f>'Parametric Var'!F427</f>
        <v>3635.41</v>
      </c>
      <c r="G216" s="88">
        <f>'Parametric Var'!G427</f>
        <v>21.3</v>
      </c>
      <c r="I216" s="7">
        <f t="shared" si="12"/>
        <v>208</v>
      </c>
      <c r="J216" s="88">
        <f t="shared" ref="J216:O216" si="423">B$637*EXP(LN(B216/B217))</f>
        <v>3.146538272</v>
      </c>
      <c r="K216" s="88">
        <f t="shared" si="423"/>
        <v>2.699710907</v>
      </c>
      <c r="L216" s="88">
        <f t="shared" si="423"/>
        <v>2.713560293</v>
      </c>
      <c r="M216" s="88">
        <f t="shared" si="423"/>
        <v>2.645648208</v>
      </c>
      <c r="N216" s="88">
        <f t="shared" si="423"/>
        <v>4136.844481</v>
      </c>
      <c r="O216" s="88">
        <f t="shared" si="423"/>
        <v>21.96948743</v>
      </c>
      <c r="S216" s="146">
        <f>(N216*'portfolio sheet'!$D$15/'portfolio sheet'!$D$7) -'portfolio sheet'!$D$15</f>
        <v>1121458.708</v>
      </c>
      <c r="T216" s="146">
        <f>O216*'portfolio sheet'!$F$15/'portfolio sheet'!$F$11-'portfolio sheet'!$F$15</f>
        <v>92159.42258</v>
      </c>
      <c r="U216" s="146">
        <f>PRICE('portfolio sheet'!$H$7,'portfolio sheet'!$H$8,'portfolio sheet'!$H$9,L216/100,'portfolio sheet'!$H$11,'portfolio sheet'!$H$12,'portfolio sheet'!$H$13)*'portfolio sheet'!$H$6/100 - 'portfolio sheet'!$H$15</f>
        <v>-22786.17829</v>
      </c>
      <c r="V216" s="88">
        <f t="shared" si="10"/>
        <v>1190831.952</v>
      </c>
      <c r="X216" s="147">
        <f t="shared" ref="X216:Z216" si="424">S216/$V216</f>
        <v>0.941743884</v>
      </c>
      <c r="Y216" s="147">
        <f t="shared" si="424"/>
        <v>0.07739078751</v>
      </c>
      <c r="Z216" s="147">
        <f t="shared" si="424"/>
        <v>-0.01913467156</v>
      </c>
    </row>
    <row r="217">
      <c r="A217" s="12">
        <f>'Parametric Var'!A426</f>
        <v>44266</v>
      </c>
      <c r="B217" s="88">
        <f>'Parametric Var'!B426</f>
        <v>0.081</v>
      </c>
      <c r="C217" s="88">
        <f>'Parametric Var'!C426</f>
        <v>1.2047</v>
      </c>
      <c r="D217" s="88">
        <f>'Parametric Var'!D426</f>
        <v>0.786</v>
      </c>
      <c r="E217" s="88">
        <f>'Parametric Var'!E426</f>
        <v>1.535</v>
      </c>
      <c r="F217" s="88">
        <f>'Parametric Var'!F426</f>
        <v>3629.65</v>
      </c>
      <c r="G217" s="88">
        <f>'Parametric Var'!G426</f>
        <v>20.68</v>
      </c>
      <c r="I217" s="7">
        <f t="shared" si="12"/>
        <v>209</v>
      </c>
      <c r="J217" s="88">
        <f t="shared" ref="J217:O217" si="425">B$637*EXP(LN(B217/B218))</f>
        <v>3.158573684</v>
      </c>
      <c r="K217" s="88">
        <f t="shared" si="425"/>
        <v>2.535860221</v>
      </c>
      <c r="L217" s="88">
        <f t="shared" si="425"/>
        <v>2.524033979</v>
      </c>
      <c r="M217" s="88">
        <f t="shared" si="425"/>
        <v>2.522123077</v>
      </c>
      <c r="N217" s="88">
        <f t="shared" si="425"/>
        <v>4120.413676</v>
      </c>
      <c r="O217" s="88">
        <f t="shared" si="425"/>
        <v>19.80711271</v>
      </c>
      <c r="S217" s="146">
        <f>(N217*'portfolio sheet'!$D$15/'portfolio sheet'!$D$7) -'portfolio sheet'!$D$15</f>
        <v>1113032.654</v>
      </c>
      <c r="T217" s="146">
        <f>O217*'portfolio sheet'!$F$15/'portfolio sheet'!$F$11-'portfolio sheet'!$F$15</f>
        <v>92268.53572</v>
      </c>
      <c r="U217" s="146">
        <f>PRICE('portfolio sheet'!$H$7,'portfolio sheet'!$H$8,'portfolio sheet'!$H$9,L217/100,'portfolio sheet'!$H$11,'portfolio sheet'!$H$12,'portfolio sheet'!$H$13)*'portfolio sheet'!$H$6/100 - 'portfolio sheet'!$H$15</f>
        <v>-18442.57617</v>
      </c>
      <c r="V217" s="88">
        <f t="shared" si="10"/>
        <v>1186858.614</v>
      </c>
      <c r="X217" s="147">
        <f t="shared" ref="X217:Z217" si="426">S217/$V217</f>
        <v>0.9377971743</v>
      </c>
      <c r="Y217" s="147">
        <f t="shared" si="426"/>
        <v>0.07774180904</v>
      </c>
      <c r="Z217" s="147">
        <f t="shared" si="426"/>
        <v>-0.01553898329</v>
      </c>
    </row>
    <row r="218">
      <c r="A218" s="12">
        <f>'Parametric Var'!A425</f>
        <v>44267</v>
      </c>
      <c r="B218" s="88">
        <f>'Parametric Var'!B425</f>
        <v>0.076</v>
      </c>
      <c r="C218" s="88">
        <f>'Parametric Var'!C425</f>
        <v>1.2851</v>
      </c>
      <c r="D218" s="88">
        <f>'Parametric Var'!D425</f>
        <v>0.8417</v>
      </c>
      <c r="E218" s="88">
        <f>'Parametric Var'!E425</f>
        <v>1.625</v>
      </c>
      <c r="F218" s="88">
        <f>'Parametric Var'!F425</f>
        <v>3638.35</v>
      </c>
      <c r="G218" s="88">
        <f>'Parametric Var'!G425</f>
        <v>22.27</v>
      </c>
      <c r="I218" s="7">
        <f t="shared" si="12"/>
        <v>210</v>
      </c>
      <c r="J218" s="88">
        <f t="shared" ref="J218:O218" si="427">B$637*EXP(LN(B218/B219))</f>
        <v>2.95970565</v>
      </c>
      <c r="K218" s="88">
        <f t="shared" si="427"/>
        <v>2.685456941</v>
      </c>
      <c r="L218" s="88">
        <f t="shared" si="427"/>
        <v>2.682186902</v>
      </c>
      <c r="M218" s="88">
        <f t="shared" si="427"/>
        <v>2.650427611</v>
      </c>
      <c r="N218" s="88">
        <f t="shared" si="427"/>
        <v>4149.358334</v>
      </c>
      <c r="O218" s="88">
        <f t="shared" si="427"/>
        <v>21.09321048</v>
      </c>
      <c r="S218" s="146">
        <f>(N218*'portfolio sheet'!$D$15/'portfolio sheet'!$D$7) -'portfolio sheet'!$D$15</f>
        <v>1127876.068</v>
      </c>
      <c r="T218" s="146">
        <f>O218*'portfolio sheet'!$F$15/'portfolio sheet'!$F$11-'portfolio sheet'!$F$15</f>
        <v>92203.6394</v>
      </c>
      <c r="U218" s="146">
        <f>PRICE('portfolio sheet'!$H$7,'portfolio sheet'!$H$8,'portfolio sheet'!$H$9,L218/100,'portfolio sheet'!$H$11,'portfolio sheet'!$H$12,'portfolio sheet'!$H$13)*'portfolio sheet'!$H$6/100 - 'portfolio sheet'!$H$15</f>
        <v>-22070.19434</v>
      </c>
      <c r="V218" s="88">
        <f t="shared" si="10"/>
        <v>1198009.514</v>
      </c>
      <c r="X218" s="147">
        <f t="shared" ref="X218:Z218" si="428">S218/$V218</f>
        <v>0.9414583572</v>
      </c>
      <c r="Y218" s="147">
        <f t="shared" si="428"/>
        <v>0.07696402938</v>
      </c>
      <c r="Z218" s="147">
        <f t="shared" si="428"/>
        <v>-0.01842238655</v>
      </c>
    </row>
    <row r="219">
      <c r="A219" s="12">
        <f>'Parametric Var'!A424</f>
        <v>44269</v>
      </c>
      <c r="B219" s="88">
        <f>'Parametric Var'!B424</f>
        <v>0.0761</v>
      </c>
      <c r="C219" s="88">
        <f>'Parametric Var'!C424</f>
        <v>1.2945</v>
      </c>
      <c r="D219" s="88">
        <f>'Parametric Var'!D424</f>
        <v>0.8482</v>
      </c>
      <c r="E219" s="88">
        <f>'Parametric Var'!E424</f>
        <v>1.637</v>
      </c>
      <c r="F219" s="88">
        <f>'Parametric Var'!F424</f>
        <v>3621.63</v>
      </c>
      <c r="G219" s="88">
        <f>'Parametric Var'!G424</f>
        <v>22.52</v>
      </c>
      <c r="I219" s="7">
        <f t="shared" si="12"/>
        <v>211</v>
      </c>
      <c r="J219" s="88">
        <f t="shared" ref="J219:O219" si="429">B$637*EXP(LN(B219/B220))</f>
        <v>2.967499474</v>
      </c>
      <c r="K219" s="88">
        <f t="shared" si="429"/>
        <v>2.75013897</v>
      </c>
      <c r="L219" s="88">
        <f t="shared" si="429"/>
        <v>2.766167688</v>
      </c>
      <c r="M219" s="88">
        <f t="shared" si="429"/>
        <v>2.719844431</v>
      </c>
      <c r="N219" s="88">
        <f t="shared" si="429"/>
        <v>4084.255668</v>
      </c>
      <c r="O219" s="88">
        <f t="shared" si="429"/>
        <v>20.60710425</v>
      </c>
      <c r="S219" s="146">
        <f>(N219*'portfolio sheet'!$D$15/'portfolio sheet'!$D$7) -'portfolio sheet'!$D$15</f>
        <v>1094490.086</v>
      </c>
      <c r="T219" s="146">
        <f>O219*'portfolio sheet'!$F$15/'portfolio sheet'!$F$11-'portfolio sheet'!$F$15</f>
        <v>92228.16826</v>
      </c>
      <c r="U219" s="146">
        <f>PRICE('portfolio sheet'!$H$7,'portfolio sheet'!$H$8,'portfolio sheet'!$H$9,L219/100,'portfolio sheet'!$H$11,'portfolio sheet'!$H$12,'portfolio sheet'!$H$13)*'portfolio sheet'!$H$6/100 - 'portfolio sheet'!$H$15</f>
        <v>-23984.05943</v>
      </c>
      <c r="V219" s="88">
        <f t="shared" si="10"/>
        <v>1162734.195</v>
      </c>
      <c r="X219" s="147">
        <f t="shared" ref="X219:Z219" si="430">S219/$V219</f>
        <v>0.9413072144</v>
      </c>
      <c r="Y219" s="147">
        <f t="shared" si="430"/>
        <v>0.07932007903</v>
      </c>
      <c r="Z219" s="147">
        <f t="shared" si="430"/>
        <v>-0.02062729343</v>
      </c>
    </row>
    <row r="220">
      <c r="A220" s="12">
        <f>'Parametric Var'!A423</f>
        <v>44270</v>
      </c>
      <c r="B220" s="88">
        <f>'Parametric Var'!B423</f>
        <v>0.076</v>
      </c>
      <c r="C220" s="88">
        <f>'Parametric Var'!C423</f>
        <v>1.2733</v>
      </c>
      <c r="D220" s="88">
        <f>'Parametric Var'!D423</f>
        <v>0.8288</v>
      </c>
      <c r="E220" s="88">
        <f>'Parametric Var'!E423</f>
        <v>1.607</v>
      </c>
      <c r="F220" s="88">
        <f>'Parametric Var'!F423</f>
        <v>3662.45</v>
      </c>
      <c r="G220" s="88">
        <f>'Parametric Var'!G423</f>
        <v>23.31</v>
      </c>
      <c r="I220" s="7">
        <f t="shared" si="12"/>
        <v>212</v>
      </c>
      <c r="J220" s="88">
        <f t="shared" ref="J220:O220" si="431">B$637*EXP(LN(B220/B221))</f>
        <v>3.043697297</v>
      </c>
      <c r="K220" s="88">
        <f t="shared" si="431"/>
        <v>2.690099836</v>
      </c>
      <c r="L220" s="88">
        <f t="shared" si="431"/>
        <v>2.702247913</v>
      </c>
      <c r="M220" s="88">
        <f t="shared" si="431"/>
        <v>2.64694016</v>
      </c>
      <c r="N220" s="88">
        <f t="shared" si="431"/>
        <v>4122.905255</v>
      </c>
      <c r="O220" s="88">
        <f t="shared" si="431"/>
        <v>20.11336165</v>
      </c>
      <c r="S220" s="146">
        <f>(N220*'portfolio sheet'!$D$15/'portfolio sheet'!$D$7) -'portfolio sheet'!$D$15</f>
        <v>1114310.387</v>
      </c>
      <c r="T220" s="146">
        <f>O220*'portfolio sheet'!$F$15/'portfolio sheet'!$F$11-'portfolio sheet'!$F$15</f>
        <v>92253.08244</v>
      </c>
      <c r="U220" s="146">
        <f>PRICE('portfolio sheet'!$H$7,'portfolio sheet'!$H$8,'portfolio sheet'!$H$9,L220/100,'portfolio sheet'!$H$11,'portfolio sheet'!$H$12,'portfolio sheet'!$H$13)*'portfolio sheet'!$H$6/100 - 'portfolio sheet'!$H$15</f>
        <v>-22528.15268</v>
      </c>
      <c r="V220" s="88">
        <f t="shared" si="10"/>
        <v>1184035.317</v>
      </c>
      <c r="X220" s="147">
        <f t="shared" ref="X220:Z220" si="432">S220/$V220</f>
        <v>0.9411124577</v>
      </c>
      <c r="Y220" s="147">
        <f t="shared" si="432"/>
        <v>0.0779141307</v>
      </c>
      <c r="Z220" s="147">
        <f t="shared" si="432"/>
        <v>-0.01902658844</v>
      </c>
    </row>
    <row r="221">
      <c r="A221" s="12">
        <f>'Parametric Var'!A422</f>
        <v>44271</v>
      </c>
      <c r="B221" s="88">
        <f>'Parametric Var'!B422</f>
        <v>0.074</v>
      </c>
      <c r="C221" s="88">
        <f>'Parametric Var'!C422</f>
        <v>1.2804</v>
      </c>
      <c r="D221" s="88">
        <f>'Parametric Var'!D422</f>
        <v>0.829</v>
      </c>
      <c r="E221" s="88">
        <f>'Parametric Var'!E422</f>
        <v>1.621</v>
      </c>
      <c r="F221" s="88">
        <f>'Parametric Var'!F422</f>
        <v>3669.01</v>
      </c>
      <c r="G221" s="88">
        <f>'Parametric Var'!G422</f>
        <v>24.72</v>
      </c>
      <c r="I221" s="7">
        <f t="shared" si="12"/>
        <v>213</v>
      </c>
      <c r="J221" s="88">
        <f t="shared" ref="J221:O221" si="433">B$637*EXP(LN(B221/B222))</f>
        <v>3.225094118</v>
      </c>
      <c r="K221" s="88">
        <f t="shared" si="433"/>
        <v>2.704888747</v>
      </c>
      <c r="L221" s="88">
        <f t="shared" si="433"/>
        <v>2.795638303</v>
      </c>
      <c r="M221" s="88">
        <f t="shared" si="433"/>
        <v>2.629447145</v>
      </c>
      <c r="N221" s="88">
        <f t="shared" si="433"/>
        <v>4132.869516</v>
      </c>
      <c r="O221" s="88">
        <f t="shared" si="433"/>
        <v>23.03528178</v>
      </c>
      <c r="S221" s="146">
        <f>(N221*'portfolio sheet'!$D$15/'portfolio sheet'!$D$7) -'portfolio sheet'!$D$15</f>
        <v>1119420.265</v>
      </c>
      <c r="T221" s="146">
        <f>O221*'portfolio sheet'!$F$15/'portfolio sheet'!$F$11-'portfolio sheet'!$F$15</f>
        <v>92105.64274</v>
      </c>
      <c r="U221" s="146">
        <f>PRICE('portfolio sheet'!$H$7,'portfolio sheet'!$H$8,'portfolio sheet'!$H$9,L221/100,'portfolio sheet'!$H$11,'portfolio sheet'!$H$12,'portfolio sheet'!$H$13)*'portfolio sheet'!$H$6/100 - 'portfolio sheet'!$H$15</f>
        <v>-24653.64073</v>
      </c>
      <c r="V221" s="88">
        <f t="shared" si="10"/>
        <v>1186872.267</v>
      </c>
      <c r="X221" s="147">
        <f t="shared" ref="X221:Z221" si="434">S221/$V221</f>
        <v>0.9431682719</v>
      </c>
      <c r="Y221" s="147">
        <f t="shared" si="434"/>
        <v>0.07760366917</v>
      </c>
      <c r="Z221" s="147">
        <f t="shared" si="434"/>
        <v>-0.02077194102</v>
      </c>
    </row>
    <row r="222">
      <c r="A222" s="12">
        <f>'Parametric Var'!A421</f>
        <v>44272</v>
      </c>
      <c r="B222" s="88">
        <f>'Parametric Var'!B421</f>
        <v>0.068</v>
      </c>
      <c r="C222" s="88">
        <f>'Parametric Var'!C421</f>
        <v>1.2805</v>
      </c>
      <c r="D222" s="88">
        <f>'Parametric Var'!D421</f>
        <v>0.8015</v>
      </c>
      <c r="E222" s="88">
        <f>'Parametric Var'!E421</f>
        <v>1.646</v>
      </c>
      <c r="F222" s="88">
        <f>'Parametric Var'!F421</f>
        <v>3666.72</v>
      </c>
      <c r="G222" s="88">
        <f>'Parametric Var'!G421</f>
        <v>22.89</v>
      </c>
      <c r="I222" s="7">
        <f t="shared" si="12"/>
        <v>214</v>
      </c>
      <c r="J222" s="88">
        <f t="shared" ref="J222:O222" si="435">B$637*EXP(LN(B222/B223))</f>
        <v>2.838377465</v>
      </c>
      <c r="K222" s="88">
        <f t="shared" si="435"/>
        <v>2.571361109</v>
      </c>
      <c r="L222" s="88">
        <f t="shared" si="435"/>
        <v>2.51786884</v>
      </c>
      <c r="M222" s="88">
        <f t="shared" si="435"/>
        <v>2.576096131</v>
      </c>
      <c r="N222" s="88">
        <f t="shared" si="435"/>
        <v>4094.113451</v>
      </c>
      <c r="O222" s="88">
        <f t="shared" si="435"/>
        <v>21.69972</v>
      </c>
      <c r="S222" s="146">
        <f>(N222*'portfolio sheet'!$D$15/'portfolio sheet'!$D$7) -'portfolio sheet'!$D$15</f>
        <v>1099545.359</v>
      </c>
      <c r="T222" s="146">
        <f>O222*'portfolio sheet'!$F$15/'portfolio sheet'!$F$11-'portfolio sheet'!$F$15</f>
        <v>92173.03501</v>
      </c>
      <c r="U222" s="146">
        <f>PRICE('portfolio sheet'!$H$7,'portfolio sheet'!$H$8,'portfolio sheet'!$H$9,L222/100,'portfolio sheet'!$H$11,'portfolio sheet'!$H$12,'portfolio sheet'!$H$13)*'portfolio sheet'!$H$6/100 - 'portfolio sheet'!$H$15</f>
        <v>-18300.54127</v>
      </c>
      <c r="V222" s="88">
        <f t="shared" si="10"/>
        <v>1173417.853</v>
      </c>
      <c r="X222" s="147">
        <f t="shared" ref="X222:Z222" si="436">S222/$V222</f>
        <v>0.9370450232</v>
      </c>
      <c r="Y222" s="147">
        <f t="shared" si="436"/>
        <v>0.0785509056</v>
      </c>
      <c r="Z222" s="147">
        <f t="shared" si="436"/>
        <v>-0.01559592878</v>
      </c>
    </row>
    <row r="223">
      <c r="A223" s="12">
        <f>'Parametric Var'!A420</f>
        <v>44273</v>
      </c>
      <c r="B223" s="88">
        <f>'Parametric Var'!B420</f>
        <v>0.071</v>
      </c>
      <c r="C223" s="88">
        <f>'Parametric Var'!C420</f>
        <v>1.3471</v>
      </c>
      <c r="D223" s="88">
        <f>'Parametric Var'!D420</f>
        <v>0.8604</v>
      </c>
      <c r="E223" s="88">
        <f>'Parametric Var'!E420</f>
        <v>1.706</v>
      </c>
      <c r="F223" s="88">
        <f>'Parametric Var'!F420</f>
        <v>3699.12</v>
      </c>
      <c r="G223" s="88">
        <f>'Parametric Var'!G420</f>
        <v>22.5</v>
      </c>
      <c r="I223" s="7">
        <f t="shared" si="12"/>
        <v>215</v>
      </c>
      <c r="J223" s="88">
        <f t="shared" ref="J223:O223" si="437">B$637*EXP(LN(B223/B224))</f>
        <v>3.449436066</v>
      </c>
      <c r="K223" s="88">
        <f t="shared" si="437"/>
        <v>2.652912209</v>
      </c>
      <c r="L223" s="88">
        <f t="shared" si="437"/>
        <v>2.62154792</v>
      </c>
      <c r="M223" s="88">
        <f t="shared" si="437"/>
        <v>2.632959538</v>
      </c>
      <c r="N223" s="88">
        <f t="shared" si="437"/>
        <v>4138.300075</v>
      </c>
      <c r="O223" s="88">
        <f t="shared" si="437"/>
        <v>21.88440492</v>
      </c>
      <c r="S223" s="146">
        <f>(N223*'portfolio sheet'!$D$15/'portfolio sheet'!$D$7) -'portfolio sheet'!$D$15</f>
        <v>1122205.167</v>
      </c>
      <c r="T223" s="146">
        <f>O223*'portfolio sheet'!$F$15/'portfolio sheet'!$F$11-'portfolio sheet'!$F$15</f>
        <v>92163.71584</v>
      </c>
      <c r="U223" s="146">
        <f>PRICE('portfolio sheet'!$H$7,'portfolio sheet'!$H$8,'portfolio sheet'!$H$9,L223/100,'portfolio sheet'!$H$11,'portfolio sheet'!$H$12,'portfolio sheet'!$H$13)*'portfolio sheet'!$H$6/100 - 'portfolio sheet'!$H$15</f>
        <v>-20682.91997</v>
      </c>
      <c r="V223" s="88">
        <f t="shared" si="10"/>
        <v>1193685.963</v>
      </c>
      <c r="X223" s="147">
        <f t="shared" ref="X223:Z223" si="438">S223/$V223</f>
        <v>0.9401175869</v>
      </c>
      <c r="Y223" s="147">
        <f t="shared" si="438"/>
        <v>0.0772093488</v>
      </c>
      <c r="Z223" s="147">
        <f t="shared" si="438"/>
        <v>-0.01732693574</v>
      </c>
    </row>
    <row r="224">
      <c r="A224" s="12">
        <f>'Parametric Var'!A419</f>
        <v>44274</v>
      </c>
      <c r="B224" s="88">
        <f>'Parametric Var'!B419</f>
        <v>0.061</v>
      </c>
      <c r="C224" s="88">
        <f>'Parametric Var'!C419</f>
        <v>1.3736</v>
      </c>
      <c r="D224" s="88">
        <f>'Parametric Var'!D419</f>
        <v>0.8871</v>
      </c>
      <c r="E224" s="88">
        <f>'Parametric Var'!E419</f>
        <v>1.73</v>
      </c>
      <c r="F224" s="88">
        <f>'Parametric Var'!F419</f>
        <v>3691.96</v>
      </c>
      <c r="G224" s="88">
        <f>'Parametric Var'!G419</f>
        <v>21.93</v>
      </c>
      <c r="I224" s="7">
        <f t="shared" si="12"/>
        <v>216</v>
      </c>
      <c r="J224" s="88">
        <f t="shared" ref="J224:O224" si="439">B$637*EXP(LN(B224/B225))</f>
        <v>2.851413249</v>
      </c>
      <c r="K224" s="88">
        <f t="shared" si="439"/>
        <v>2.748114311</v>
      </c>
      <c r="L224" s="88">
        <f t="shared" si="439"/>
        <v>2.753494017</v>
      </c>
      <c r="M224" s="88">
        <f t="shared" si="439"/>
        <v>2.705975395</v>
      </c>
      <c r="N224" s="88">
        <f t="shared" si="439"/>
        <v>4118.81031</v>
      </c>
      <c r="O224" s="88">
        <f t="shared" si="439"/>
        <v>21.68599444</v>
      </c>
      <c r="S224" s="146">
        <f>(N224*'portfolio sheet'!$D$15/'portfolio sheet'!$D$7) -'portfolio sheet'!$D$15</f>
        <v>1112210.415</v>
      </c>
      <c r="T224" s="146">
        <f>O224*'portfolio sheet'!$F$15/'portfolio sheet'!$F$11-'portfolio sheet'!$F$15</f>
        <v>92173.7276</v>
      </c>
      <c r="U224" s="146">
        <f>PRICE('portfolio sheet'!$H$7,'portfolio sheet'!$H$8,'portfolio sheet'!$H$9,L224/100,'portfolio sheet'!$H$11,'portfolio sheet'!$H$12,'portfolio sheet'!$H$13)*'portfolio sheet'!$H$6/100 - 'portfolio sheet'!$H$15</f>
        <v>-23695.7853</v>
      </c>
      <c r="V224" s="88">
        <f t="shared" si="10"/>
        <v>1180688.357</v>
      </c>
      <c r="X224" s="147">
        <f t="shared" ref="X224:Z224" si="440">S224/$V224</f>
        <v>0.942001679</v>
      </c>
      <c r="Y224" s="147">
        <f t="shared" si="440"/>
        <v>0.07806778734</v>
      </c>
      <c r="Z224" s="147">
        <f t="shared" si="440"/>
        <v>-0.02006946638</v>
      </c>
    </row>
    <row r="225">
      <c r="A225" s="12">
        <f>'Parametric Var'!A418</f>
        <v>44276</v>
      </c>
      <c r="B225" s="88">
        <f>'Parametric Var'!B418</f>
        <v>0.0634</v>
      </c>
      <c r="C225" s="88">
        <f>'Parametric Var'!C418</f>
        <v>1.3521</v>
      </c>
      <c r="D225" s="88">
        <f>'Parametric Var'!D418</f>
        <v>0.8708</v>
      </c>
      <c r="E225" s="88">
        <f>'Parametric Var'!E418</f>
        <v>1.707</v>
      </c>
      <c r="F225" s="88">
        <f>'Parametric Var'!F418</f>
        <v>3702.25</v>
      </c>
      <c r="G225" s="88">
        <f>'Parametric Var'!G418</f>
        <v>21.57</v>
      </c>
      <c r="I225" s="7">
        <f t="shared" si="12"/>
        <v>217</v>
      </c>
      <c r="J225" s="88">
        <f t="shared" ref="J225:O225" si="441">B$637*EXP(LN(B225/B226))</f>
        <v>2.846852121</v>
      </c>
      <c r="K225" s="88">
        <f t="shared" si="441"/>
        <v>2.726474625</v>
      </c>
      <c r="L225" s="88">
        <f t="shared" si="441"/>
        <v>2.72796166</v>
      </c>
      <c r="M225" s="88">
        <f t="shared" si="441"/>
        <v>2.688902655</v>
      </c>
      <c r="N225" s="88">
        <f t="shared" si="441"/>
        <v>4163.385669</v>
      </c>
      <c r="O225" s="88">
        <f t="shared" si="441"/>
        <v>18.28649046</v>
      </c>
      <c r="S225" s="146">
        <f>(N225*'portfolio sheet'!$D$15/'portfolio sheet'!$D$7) -'portfolio sheet'!$D$15</f>
        <v>1135069.574</v>
      </c>
      <c r="T225" s="146">
        <f>O225*'portfolio sheet'!$F$15/'portfolio sheet'!$F$11-'portfolio sheet'!$F$15</f>
        <v>92345.26612</v>
      </c>
      <c r="U225" s="146">
        <f>PRICE('portfolio sheet'!$H$7,'portfolio sheet'!$H$8,'portfolio sheet'!$H$9,L225/100,'portfolio sheet'!$H$11,'portfolio sheet'!$H$12,'portfolio sheet'!$H$13)*'portfolio sheet'!$H$6/100 - 'portfolio sheet'!$H$15</f>
        <v>-23114.43532</v>
      </c>
      <c r="V225" s="88">
        <f t="shared" si="10"/>
        <v>1204300.405</v>
      </c>
      <c r="X225" s="147">
        <f t="shared" ref="X225:Z225" si="442">S225/$V225</f>
        <v>0.9425136531</v>
      </c>
      <c r="Y225" s="147">
        <f t="shared" si="442"/>
        <v>0.07667959403</v>
      </c>
      <c r="Z225" s="147">
        <f t="shared" si="442"/>
        <v>-0.01919324716</v>
      </c>
    </row>
    <row r="226">
      <c r="A226" s="12">
        <f>'Parametric Var'!A417</f>
        <v>44277</v>
      </c>
      <c r="B226" s="88">
        <f>'Parametric Var'!B417</f>
        <v>0.066</v>
      </c>
      <c r="C226" s="88">
        <f>'Parametric Var'!C417</f>
        <v>1.3415</v>
      </c>
      <c r="D226" s="88">
        <f>'Parametric Var'!D417</f>
        <v>0.8628</v>
      </c>
      <c r="E226" s="88">
        <f>'Parametric Var'!E417</f>
        <v>1.695</v>
      </c>
      <c r="F226" s="88">
        <f>'Parametric Var'!F417</f>
        <v>3672.82</v>
      </c>
      <c r="G226" s="88">
        <f>'Parametric Var'!G417</f>
        <v>25.16</v>
      </c>
      <c r="I226" s="7">
        <f t="shared" si="12"/>
        <v>218</v>
      </c>
      <c r="J226" s="88">
        <f t="shared" ref="J226:O226" si="443">B$637*EXP(LN(B226/B227))</f>
        <v>3.10472381</v>
      </c>
      <c r="K226" s="88">
        <f t="shared" si="443"/>
        <v>2.849094488</v>
      </c>
      <c r="L226" s="88">
        <f t="shared" si="443"/>
        <v>2.859320893</v>
      </c>
      <c r="M226" s="88">
        <f t="shared" si="443"/>
        <v>2.790166461</v>
      </c>
      <c r="N226" s="88">
        <f t="shared" si="443"/>
        <v>4135.604732</v>
      </c>
      <c r="O226" s="88">
        <f t="shared" si="443"/>
        <v>22.1486917</v>
      </c>
      <c r="S226" s="146">
        <f>(N226*'portfolio sheet'!$D$15/'portfolio sheet'!$D$7) -'portfolio sheet'!$D$15</f>
        <v>1120822.94</v>
      </c>
      <c r="T226" s="146">
        <f>O226*'portfolio sheet'!$F$15/'portfolio sheet'!$F$11-'portfolio sheet'!$F$15</f>
        <v>92150.37996</v>
      </c>
      <c r="U226" s="146">
        <f>PRICE('portfolio sheet'!$H$7,'portfolio sheet'!$H$8,'portfolio sheet'!$H$9,L226/100,'portfolio sheet'!$H$11,'portfolio sheet'!$H$12,'portfolio sheet'!$H$13)*'portfolio sheet'!$H$6/100 - 'portfolio sheet'!$H$15</f>
        <v>-26096.9321</v>
      </c>
      <c r="V226" s="88">
        <f t="shared" si="10"/>
        <v>1186876.387</v>
      </c>
      <c r="X226" s="147">
        <f t="shared" ref="X226:Z226" si="444">S226/$V226</f>
        <v>0.9443468178</v>
      </c>
      <c r="Y226" s="147">
        <f t="shared" si="444"/>
        <v>0.07764109299</v>
      </c>
      <c r="Z226" s="147">
        <f t="shared" si="444"/>
        <v>-0.02198791077</v>
      </c>
    </row>
    <row r="227">
      <c r="A227" s="12">
        <f>'Parametric Var'!A416</f>
        <v>44278</v>
      </c>
      <c r="B227" s="88">
        <f>'Parametric Var'!B416</f>
        <v>0.063</v>
      </c>
      <c r="C227" s="88">
        <f>'Parametric Var'!C416</f>
        <v>1.2737</v>
      </c>
      <c r="D227" s="88">
        <f>'Parametric Var'!D416</f>
        <v>0.8156</v>
      </c>
      <c r="E227" s="88">
        <f>'Parametric Var'!E416</f>
        <v>1.622</v>
      </c>
      <c r="F227" s="88">
        <f>'Parametric Var'!F416</f>
        <v>3668.1</v>
      </c>
      <c r="G227" s="88">
        <f>'Parametric Var'!G416</f>
        <v>24.23</v>
      </c>
      <c r="I227" s="7">
        <f t="shared" si="12"/>
        <v>219</v>
      </c>
      <c r="J227" s="88">
        <f t="shared" ref="J227:O227" si="445">B$637*EXP(LN(B227/B228))</f>
        <v>2.629673239</v>
      </c>
      <c r="K227" s="88">
        <f t="shared" si="445"/>
        <v>2.715118889</v>
      </c>
      <c r="L227" s="88">
        <f t="shared" si="445"/>
        <v>2.707880162</v>
      </c>
      <c r="M227" s="88">
        <f t="shared" si="445"/>
        <v>2.683234201</v>
      </c>
      <c r="N227" s="88">
        <f t="shared" si="445"/>
        <v>4135.521269</v>
      </c>
      <c r="O227" s="88">
        <f t="shared" si="445"/>
        <v>22.17185328</v>
      </c>
      <c r="S227" s="146">
        <f>(N227*'portfolio sheet'!$D$15/'portfolio sheet'!$D$7) -'portfolio sheet'!$D$15</f>
        <v>1120780.138</v>
      </c>
      <c r="T227" s="146">
        <f>O227*'portfolio sheet'!$F$15/'portfolio sheet'!$F$11-'portfolio sheet'!$F$15</f>
        <v>92149.21123</v>
      </c>
      <c r="U227" s="146">
        <f>PRICE('portfolio sheet'!$H$7,'portfolio sheet'!$H$8,'portfolio sheet'!$H$9,L227/100,'portfolio sheet'!$H$11,'portfolio sheet'!$H$12,'portfolio sheet'!$H$13)*'portfolio sheet'!$H$6/100 - 'portfolio sheet'!$H$15</f>
        <v>-22656.63892</v>
      </c>
      <c r="V227" s="88">
        <f t="shared" si="10"/>
        <v>1190272.71</v>
      </c>
      <c r="X227" s="147">
        <f t="shared" ref="X227:Z227" si="446">S227/$V227</f>
        <v>0.9416162601</v>
      </c>
      <c r="Y227" s="147">
        <f t="shared" si="446"/>
        <v>0.07741857007</v>
      </c>
      <c r="Z227" s="147">
        <f t="shared" si="446"/>
        <v>-0.01903483019</v>
      </c>
    </row>
    <row r="228">
      <c r="A228" s="12">
        <f>'Parametric Var'!A415</f>
        <v>44279</v>
      </c>
      <c r="B228" s="88">
        <f>'Parametric Var'!B415</f>
        <v>0.071</v>
      </c>
      <c r="C228" s="88">
        <f>'Parametric Var'!C415</f>
        <v>1.269</v>
      </c>
      <c r="D228" s="88">
        <f>'Parametric Var'!D415</f>
        <v>0.8141</v>
      </c>
      <c r="E228" s="88">
        <f>'Parametric Var'!E415</f>
        <v>1.614</v>
      </c>
      <c r="F228" s="88">
        <f>'Parametric Var'!F415</f>
        <v>3663.46</v>
      </c>
      <c r="G228" s="88">
        <f>'Parametric Var'!G415</f>
        <v>23.31</v>
      </c>
      <c r="I228" s="7">
        <f t="shared" si="12"/>
        <v>220</v>
      </c>
      <c r="J228" s="88">
        <f t="shared" ref="J228:O228" si="447">B$637*EXP(LN(B228/B229))</f>
        <v>3.188115152</v>
      </c>
      <c r="K228" s="88">
        <f t="shared" si="447"/>
        <v>2.679759485</v>
      </c>
      <c r="L228" s="88">
        <f t="shared" si="447"/>
        <v>2.63619371</v>
      </c>
      <c r="M228" s="88">
        <f t="shared" si="447"/>
        <v>2.638934476</v>
      </c>
      <c r="N228" s="88">
        <f t="shared" si="447"/>
        <v>4148.373869</v>
      </c>
      <c r="O228" s="88">
        <f t="shared" si="447"/>
        <v>23.09346493</v>
      </c>
      <c r="S228" s="146">
        <f>(N228*'portfolio sheet'!$D$15/'portfolio sheet'!$D$7) -'portfolio sheet'!$D$15</f>
        <v>1127371.215</v>
      </c>
      <c r="T228" s="146">
        <f>O228*'portfolio sheet'!$F$15/'portfolio sheet'!$F$11-'portfolio sheet'!$F$15</f>
        <v>92102.70683</v>
      </c>
      <c r="U228" s="146">
        <f>PRICE('portfolio sheet'!$H$7,'portfolio sheet'!$H$8,'portfolio sheet'!$H$9,L228/100,'portfolio sheet'!$H$11,'portfolio sheet'!$H$12,'portfolio sheet'!$H$13)*'portfolio sheet'!$H$6/100 - 'portfolio sheet'!$H$15</f>
        <v>-21018.39273</v>
      </c>
      <c r="V228" s="88">
        <f t="shared" si="10"/>
        <v>1198455.529</v>
      </c>
      <c r="X228" s="147">
        <f t="shared" ref="X228:Z228" si="448">S228/$V228</f>
        <v>0.9406867319</v>
      </c>
      <c r="Y228" s="147">
        <f t="shared" si="448"/>
        <v>0.07685116769</v>
      </c>
      <c r="Z228" s="147">
        <f t="shared" si="448"/>
        <v>-0.01753789959</v>
      </c>
    </row>
    <row r="229">
      <c r="A229" s="12">
        <f>'Parametric Var'!A414</f>
        <v>44280</v>
      </c>
      <c r="B229" s="88">
        <f>'Parametric Var'!B414</f>
        <v>0.066</v>
      </c>
      <c r="C229" s="88">
        <f>'Parametric Var'!C414</f>
        <v>1.281</v>
      </c>
      <c r="D229" s="88">
        <f>'Parametric Var'!D414</f>
        <v>0.8347</v>
      </c>
      <c r="E229" s="88">
        <f>'Parametric Var'!E414</f>
        <v>1.633</v>
      </c>
      <c r="F229" s="88">
        <f>'Parametric Var'!F414</f>
        <v>3647.49</v>
      </c>
      <c r="G229" s="88">
        <f>'Parametric Var'!G414</f>
        <v>21.53</v>
      </c>
      <c r="I229" s="7">
        <f t="shared" si="12"/>
        <v>221</v>
      </c>
      <c r="J229" s="88">
        <f t="shared" ref="J229:O229" si="449">B$637*EXP(LN(B229/B230))</f>
        <v>2.9636</v>
      </c>
      <c r="K229" s="88">
        <f t="shared" si="449"/>
        <v>2.596847347</v>
      </c>
      <c r="L229" s="88">
        <f t="shared" si="449"/>
        <v>2.612448622</v>
      </c>
      <c r="M229" s="88">
        <f t="shared" si="449"/>
        <v>2.604605735</v>
      </c>
      <c r="N229" s="88">
        <f t="shared" si="449"/>
        <v>4077.602425</v>
      </c>
      <c r="O229" s="88">
        <f t="shared" si="449"/>
        <v>21.33</v>
      </c>
      <c r="S229" s="146">
        <f>(N229*'portfolio sheet'!$D$15/'portfolio sheet'!$D$7) -'portfolio sheet'!$D$15</f>
        <v>1091078.167</v>
      </c>
      <c r="T229" s="146">
        <f>O229*'portfolio sheet'!$F$15/'portfolio sheet'!$F$11-'portfolio sheet'!$F$15</f>
        <v>92191.69103</v>
      </c>
      <c r="U229" s="146">
        <f>PRICE('portfolio sheet'!$H$7,'portfolio sheet'!$H$8,'portfolio sheet'!$H$9,L229/100,'portfolio sheet'!$H$11,'portfolio sheet'!$H$12,'portfolio sheet'!$H$13)*'portfolio sheet'!$H$6/100 - 'portfolio sheet'!$H$15</f>
        <v>-20474.36133</v>
      </c>
      <c r="V229" s="88">
        <f t="shared" si="10"/>
        <v>1162795.496</v>
      </c>
      <c r="X229" s="147">
        <f t="shared" ref="X229:Z229" si="450">S229/$V229</f>
        <v>0.938323351</v>
      </c>
      <c r="Y229" s="147">
        <f t="shared" si="450"/>
        <v>0.07928452709</v>
      </c>
      <c r="Z229" s="147">
        <f t="shared" si="450"/>
        <v>-0.01760787808</v>
      </c>
    </row>
    <row r="230">
      <c r="A230" s="12">
        <f>'Parametric Var'!A413</f>
        <v>44281</v>
      </c>
      <c r="B230" s="88">
        <f>'Parametric Var'!B413</f>
        <v>0.066</v>
      </c>
      <c r="C230" s="88">
        <f>'Parametric Var'!C413</f>
        <v>1.3344</v>
      </c>
      <c r="D230" s="88">
        <f>'Parametric Var'!D413</f>
        <v>0.8636</v>
      </c>
      <c r="E230" s="88">
        <f>'Parametric Var'!E413</f>
        <v>1.674</v>
      </c>
      <c r="F230" s="88">
        <f>'Parametric Var'!F413</f>
        <v>3694.62</v>
      </c>
      <c r="G230" s="88">
        <f>'Parametric Var'!G413</f>
        <v>21.53</v>
      </c>
      <c r="I230" s="7">
        <f t="shared" si="12"/>
        <v>222</v>
      </c>
      <c r="J230" s="88">
        <f t="shared" ref="J230:O230" si="451">B$637*EXP(LN(B230/B231))</f>
        <v>2.968097117</v>
      </c>
      <c r="K230" s="88">
        <f t="shared" si="451"/>
        <v>2.709770618</v>
      </c>
      <c r="L230" s="88">
        <f t="shared" si="451"/>
        <v>2.712952627</v>
      </c>
      <c r="M230" s="88">
        <f t="shared" si="451"/>
        <v>2.67319378</v>
      </c>
      <c r="N230" s="88">
        <f t="shared" si="451"/>
        <v>4122.980582</v>
      </c>
      <c r="O230" s="88">
        <f t="shared" si="451"/>
        <v>21.16289862</v>
      </c>
      <c r="S230" s="146">
        <f>(N230*'portfolio sheet'!$D$15/'portfolio sheet'!$D$7) -'portfolio sheet'!$D$15</f>
        <v>1114349.016</v>
      </c>
      <c r="T230" s="146">
        <f>O230*'portfolio sheet'!$F$15/'portfolio sheet'!$F$11-'portfolio sheet'!$F$15</f>
        <v>92200.12295</v>
      </c>
      <c r="U230" s="146">
        <f>PRICE('portfolio sheet'!$H$7,'portfolio sheet'!$H$8,'portfolio sheet'!$H$9,L230/100,'portfolio sheet'!$H$11,'portfolio sheet'!$H$12,'portfolio sheet'!$H$13)*'portfolio sheet'!$H$6/100 - 'portfolio sheet'!$H$15</f>
        <v>-22772.32192</v>
      </c>
      <c r="V230" s="88">
        <f t="shared" si="10"/>
        <v>1183776.817</v>
      </c>
      <c r="X230" s="147">
        <f t="shared" ref="X230:Z230" si="452">S230/$V230</f>
        <v>0.9413505992</v>
      </c>
      <c r="Y230" s="147">
        <f t="shared" si="452"/>
        <v>0.07788640696</v>
      </c>
      <c r="Z230" s="147">
        <f t="shared" si="452"/>
        <v>-0.01923700615</v>
      </c>
    </row>
    <row r="231">
      <c r="A231" s="12">
        <f>'Parametric Var'!A412</f>
        <v>44283</v>
      </c>
      <c r="B231" s="88">
        <f>'Parametric Var'!B412</f>
        <v>0.0659</v>
      </c>
      <c r="C231" s="88">
        <f>'Parametric Var'!C412</f>
        <v>1.3321</v>
      </c>
      <c r="D231" s="88">
        <f>'Parametric Var'!D412</f>
        <v>0.8604</v>
      </c>
      <c r="E231" s="88">
        <f>'Parametric Var'!E412</f>
        <v>1.672</v>
      </c>
      <c r="F231" s="88">
        <f>'Parametric Var'!F412</f>
        <v>3701.17</v>
      </c>
      <c r="G231" s="88">
        <f>'Parametric Var'!G412</f>
        <v>21.7</v>
      </c>
      <c r="I231" s="7">
        <f t="shared" si="12"/>
        <v>223</v>
      </c>
      <c r="J231" s="88">
        <f t="shared" ref="J231:O231" si="453">B$637*EXP(LN(B231/B232))</f>
        <v>3.201659672</v>
      </c>
      <c r="K231" s="88">
        <f t="shared" si="453"/>
        <v>2.626239859</v>
      </c>
      <c r="L231" s="88">
        <f t="shared" si="453"/>
        <v>2.605686454</v>
      </c>
      <c r="M231" s="88">
        <f t="shared" si="453"/>
        <v>2.600023296</v>
      </c>
      <c r="N231" s="88">
        <f t="shared" si="453"/>
        <v>4106.645419</v>
      </c>
      <c r="O231" s="88">
        <f t="shared" si="453"/>
        <v>20.05463605</v>
      </c>
      <c r="S231" s="146">
        <f>(N231*'portfolio sheet'!$D$15/'portfolio sheet'!$D$7) -'portfolio sheet'!$D$15</f>
        <v>1105972.01</v>
      </c>
      <c r="T231" s="146">
        <f>O231*'portfolio sheet'!$F$15/'portfolio sheet'!$F$11-'portfolio sheet'!$F$15</f>
        <v>92256.04573</v>
      </c>
      <c r="U231" s="146">
        <f>PRICE('portfolio sheet'!$H$7,'portfolio sheet'!$H$8,'portfolio sheet'!$H$9,L231/100,'portfolio sheet'!$H$11,'portfolio sheet'!$H$12,'portfolio sheet'!$H$13)*'portfolio sheet'!$H$6/100 - 'portfolio sheet'!$H$15</f>
        <v>-20319.30465</v>
      </c>
      <c r="V231" s="88">
        <f t="shared" si="10"/>
        <v>1177908.751</v>
      </c>
      <c r="X231" s="147">
        <f t="shared" ref="X231:Z231" si="454">S231/$V231</f>
        <v>0.9389284263</v>
      </c>
      <c r="Y231" s="147">
        <f t="shared" si="454"/>
        <v>0.07832189519</v>
      </c>
      <c r="Z231" s="147">
        <f t="shared" si="454"/>
        <v>-0.0172503215</v>
      </c>
    </row>
    <row r="232">
      <c r="A232" s="12">
        <f>'Parametric Var'!A411</f>
        <v>44284</v>
      </c>
      <c r="B232" s="88">
        <f>'Parametric Var'!B411</f>
        <v>0.061</v>
      </c>
      <c r="C232" s="88">
        <f>'Parametric Var'!C411</f>
        <v>1.3721</v>
      </c>
      <c r="D232" s="88">
        <f>'Parametric Var'!D411</f>
        <v>0.8925</v>
      </c>
      <c r="E232" s="88">
        <f>'Parametric Var'!E411</f>
        <v>1.717</v>
      </c>
      <c r="F232" s="88">
        <f>'Parametric Var'!F411</f>
        <v>3722.48</v>
      </c>
      <c r="G232" s="88">
        <f>'Parametric Var'!G411</f>
        <v>23.08</v>
      </c>
      <c r="I232" s="7">
        <f t="shared" si="12"/>
        <v>224</v>
      </c>
      <c r="J232" s="88">
        <f t="shared" ref="J232:O232" si="455">B$637*EXP(LN(B232/B233))</f>
        <v>2.9636</v>
      </c>
      <c r="K232" s="88">
        <f t="shared" si="455"/>
        <v>2.695865565</v>
      </c>
      <c r="L232" s="88">
        <f t="shared" si="455"/>
        <v>2.683655857</v>
      </c>
      <c r="M232" s="88">
        <f t="shared" si="455"/>
        <v>2.680929825</v>
      </c>
      <c r="N232" s="88">
        <f t="shared" si="455"/>
        <v>4144.842959</v>
      </c>
      <c r="O232" s="88">
        <f t="shared" si="455"/>
        <v>21.62039526</v>
      </c>
      <c r="S232" s="146">
        <f>(N232*'portfolio sheet'!$D$15/'portfolio sheet'!$D$7) -'portfolio sheet'!$D$15</f>
        <v>1125560.492</v>
      </c>
      <c r="T232" s="146">
        <f>O232*'portfolio sheet'!$F$15/'portfolio sheet'!$F$11-'portfolio sheet'!$F$15</f>
        <v>92177.03773</v>
      </c>
      <c r="U232" s="146">
        <f>PRICE('portfolio sheet'!$H$7,'portfolio sheet'!$H$8,'portfolio sheet'!$H$9,L232/100,'portfolio sheet'!$H$11,'portfolio sheet'!$H$12,'portfolio sheet'!$H$13)*'portfolio sheet'!$H$6/100 - 'portfolio sheet'!$H$15</f>
        <v>-22103.74474</v>
      </c>
      <c r="V232" s="88">
        <f t="shared" si="10"/>
        <v>1195633.785</v>
      </c>
      <c r="X232" s="147">
        <f t="shared" ref="X232:Z232" si="456">S232/$V232</f>
        <v>0.9413923445</v>
      </c>
      <c r="Y232" s="147">
        <f t="shared" si="456"/>
        <v>0.07709470819</v>
      </c>
      <c r="Z232" s="147">
        <f t="shared" si="456"/>
        <v>-0.01848705266</v>
      </c>
    </row>
    <row r="233">
      <c r="A233" s="12">
        <f>'Parametric Var'!A410</f>
        <v>44285</v>
      </c>
      <c r="B233" s="88">
        <f>'Parametric Var'!B410</f>
        <v>0.061</v>
      </c>
      <c r="C233" s="88">
        <f>'Parametric Var'!C410</f>
        <v>1.3768</v>
      </c>
      <c r="D233" s="88">
        <f>'Parametric Var'!D410</f>
        <v>0.8989</v>
      </c>
      <c r="E233" s="88">
        <f>'Parametric Var'!E410</f>
        <v>1.71</v>
      </c>
      <c r="F233" s="88">
        <f>'Parametric Var'!F410</f>
        <v>3709.41</v>
      </c>
      <c r="G233" s="88">
        <f>'Parametric Var'!G410</f>
        <v>22.77</v>
      </c>
      <c r="I233" s="7">
        <f t="shared" si="12"/>
        <v>225</v>
      </c>
      <c r="J233" s="88">
        <f t="shared" ref="J233:O233" si="457">B$637*EXP(LN(B233/B234))</f>
        <v>2.86951746</v>
      </c>
      <c r="K233" s="88">
        <f t="shared" si="457"/>
        <v>2.623727848</v>
      </c>
      <c r="L233" s="88">
        <f t="shared" si="457"/>
        <v>2.591059838</v>
      </c>
      <c r="M233" s="88">
        <f t="shared" si="457"/>
        <v>2.617947248</v>
      </c>
      <c r="N233" s="88">
        <f t="shared" si="457"/>
        <v>4146.487347</v>
      </c>
      <c r="O233" s="88">
        <f t="shared" si="457"/>
        <v>21.34875165</v>
      </c>
      <c r="S233" s="146">
        <f>(N233*'portfolio sheet'!$D$15/'portfolio sheet'!$D$7) -'portfolio sheet'!$D$15</f>
        <v>1126403.768</v>
      </c>
      <c r="T233" s="146">
        <f>O233*'portfolio sheet'!$F$15/'portfolio sheet'!$F$11-'portfolio sheet'!$F$15</f>
        <v>92190.74483</v>
      </c>
      <c r="U233" s="146">
        <f>PRICE('portfolio sheet'!$H$7,'portfolio sheet'!$H$8,'portfolio sheet'!$H$9,L233/100,'portfolio sheet'!$H$11,'portfolio sheet'!$H$12,'portfolio sheet'!$H$13)*'portfolio sheet'!$H$6/100 - 'portfolio sheet'!$H$15</f>
        <v>-19983.72404</v>
      </c>
      <c r="V233" s="88">
        <f t="shared" si="10"/>
        <v>1198610.789</v>
      </c>
      <c r="X233" s="147">
        <f t="shared" ref="X233:Z233" si="458">S233/$V233</f>
        <v>0.9397577416</v>
      </c>
      <c r="Y233" s="147">
        <f t="shared" si="458"/>
        <v>0.07691466296</v>
      </c>
      <c r="Z233" s="147">
        <f t="shared" si="458"/>
        <v>-0.01667240461</v>
      </c>
    </row>
    <row r="234">
      <c r="A234" s="12">
        <f>'Parametric Var'!A409</f>
        <v>44286</v>
      </c>
      <c r="B234" s="88">
        <f>'Parametric Var'!B409</f>
        <v>0.063</v>
      </c>
      <c r="C234" s="88">
        <f>'Parametric Var'!C409</f>
        <v>1.4195</v>
      </c>
      <c r="D234" s="88">
        <f>'Parametric Var'!D409</f>
        <v>0.9377</v>
      </c>
      <c r="E234" s="88">
        <f>'Parametric Var'!E409</f>
        <v>1.744</v>
      </c>
      <c r="F234" s="88">
        <f>'Parametric Var'!F409</f>
        <v>3694.92</v>
      </c>
      <c r="G234" s="88">
        <f>'Parametric Var'!G409</f>
        <v>22.75</v>
      </c>
      <c r="I234" s="7">
        <f t="shared" si="12"/>
        <v>226</v>
      </c>
      <c r="J234" s="88">
        <f t="shared" ref="J234:O234" si="459">B$637*EXP(LN(B234/B235))</f>
        <v>2.9636</v>
      </c>
      <c r="K234" s="88">
        <f t="shared" si="459"/>
        <v>2.817440348</v>
      </c>
      <c r="L234" s="88">
        <f t="shared" si="459"/>
        <v>2.798089346</v>
      </c>
      <c r="M234" s="88">
        <f t="shared" si="459"/>
        <v>2.783311417</v>
      </c>
      <c r="N234" s="88">
        <f t="shared" si="459"/>
        <v>4138.870361</v>
      </c>
      <c r="O234" s="88">
        <f t="shared" si="459"/>
        <v>17.99249166</v>
      </c>
      <c r="S234" s="146">
        <f>(N234*'portfolio sheet'!$D$15/'portfolio sheet'!$D$7) -'portfolio sheet'!$D$15</f>
        <v>1122497.621</v>
      </c>
      <c r="T234" s="146">
        <f>O234*'portfolio sheet'!$F$15/'portfolio sheet'!$F$11-'portfolio sheet'!$F$15</f>
        <v>92360.10126</v>
      </c>
      <c r="U234" s="146">
        <f>PRICE('portfolio sheet'!$H$7,'portfolio sheet'!$H$8,'portfolio sheet'!$H$9,L234/100,'portfolio sheet'!$H$11,'portfolio sheet'!$H$12,'portfolio sheet'!$H$13)*'portfolio sheet'!$H$6/100 - 'portfolio sheet'!$H$15</f>
        <v>-24709.28168</v>
      </c>
      <c r="V234" s="88">
        <f t="shared" si="10"/>
        <v>1190148.441</v>
      </c>
      <c r="X234" s="147">
        <f t="shared" ref="X234:Z234" si="460">S234/$V234</f>
        <v>0.9431576623</v>
      </c>
      <c r="Y234" s="147">
        <f t="shared" si="460"/>
        <v>0.07760385017</v>
      </c>
      <c r="Z234" s="147">
        <f t="shared" si="460"/>
        <v>-0.02076151246</v>
      </c>
    </row>
    <row r="235">
      <c r="A235" s="12">
        <f>'Parametric Var'!A408</f>
        <v>44287</v>
      </c>
      <c r="B235" s="88">
        <f>'Parametric Var'!B408</f>
        <v>0.063</v>
      </c>
      <c r="C235" s="88">
        <f>'Parametric Var'!C408</f>
        <v>1.3629</v>
      </c>
      <c r="D235" s="88">
        <f>'Parametric Var'!D408</f>
        <v>0.9058</v>
      </c>
      <c r="E235" s="88">
        <f>'Parametric Var'!E408</f>
        <v>1.673</v>
      </c>
      <c r="F235" s="88">
        <f>'Parametric Var'!F408</f>
        <v>3687.26</v>
      </c>
      <c r="G235" s="88">
        <f>'Parametric Var'!G408</f>
        <v>26.97</v>
      </c>
      <c r="I235" s="7">
        <f t="shared" si="12"/>
        <v>227</v>
      </c>
      <c r="J235" s="88">
        <f t="shared" ref="J235:O235" si="461">B$637*EXP(LN(B235/B236))</f>
        <v>2.725646715</v>
      </c>
      <c r="K235" s="88">
        <f t="shared" si="461"/>
        <v>2.704901533</v>
      </c>
      <c r="L235" s="88">
        <f t="shared" si="461"/>
        <v>2.702303333</v>
      </c>
      <c r="M235" s="88">
        <f t="shared" si="461"/>
        <v>2.67</v>
      </c>
      <c r="N235" s="88">
        <f t="shared" si="461"/>
        <v>4127.211879</v>
      </c>
      <c r="O235" s="88">
        <f t="shared" si="461"/>
        <v>22.70205604</v>
      </c>
      <c r="S235" s="146">
        <f>(N235*'portfolio sheet'!$D$15/'portfolio sheet'!$D$7) -'portfolio sheet'!$D$15</f>
        <v>1116518.912</v>
      </c>
      <c r="T235" s="146">
        <f>O235*'portfolio sheet'!$F$15/'portfolio sheet'!$F$11-'portfolio sheet'!$F$15</f>
        <v>92122.45727</v>
      </c>
      <c r="U235" s="146">
        <f>PRICE('portfolio sheet'!$H$7,'portfolio sheet'!$H$8,'portfolio sheet'!$H$9,L235/100,'portfolio sheet'!$H$11,'portfolio sheet'!$H$12,'portfolio sheet'!$H$13)*'portfolio sheet'!$H$6/100 - 'portfolio sheet'!$H$15</f>
        <v>-22529.41714</v>
      </c>
      <c r="V235" s="88">
        <f t="shared" si="10"/>
        <v>1186111.952</v>
      </c>
      <c r="X235" s="147">
        <f t="shared" ref="X235:Z235" si="462">S235/$V235</f>
        <v>0.9413267525</v>
      </c>
      <c r="Y235" s="147">
        <f t="shared" si="462"/>
        <v>0.07766759038</v>
      </c>
      <c r="Z235" s="147">
        <f t="shared" si="462"/>
        <v>-0.0189943429</v>
      </c>
    </row>
    <row r="236">
      <c r="A236" s="12">
        <f>'Parametric Var'!A407</f>
        <v>44288</v>
      </c>
      <c r="B236" s="88">
        <f>'Parametric Var'!B407</f>
        <v>0.0685</v>
      </c>
      <c r="C236" s="88">
        <f>'Parametric Var'!C407</f>
        <v>1.363</v>
      </c>
      <c r="D236" s="88">
        <f>'Parametric Var'!D407</f>
        <v>0.906</v>
      </c>
      <c r="E236" s="88">
        <f>'Parametric Var'!E407</f>
        <v>1.673</v>
      </c>
      <c r="F236" s="88">
        <f>'Parametric Var'!F407</f>
        <v>3690.01</v>
      </c>
      <c r="G236" s="88">
        <f>'Parametric Var'!G407</f>
        <v>25.34</v>
      </c>
      <c r="I236" s="7">
        <f t="shared" si="12"/>
        <v>228</v>
      </c>
      <c r="J236" s="88">
        <f t="shared" ref="J236:O236" si="463">B$637*EXP(LN(B236/B237))</f>
        <v>2.9636</v>
      </c>
      <c r="K236" s="88">
        <f t="shared" si="463"/>
        <v>2.623302241</v>
      </c>
      <c r="L236" s="88">
        <f t="shared" si="463"/>
        <v>2.549003227</v>
      </c>
      <c r="M236" s="88">
        <f t="shared" si="463"/>
        <v>2.619888563</v>
      </c>
      <c r="N236" s="88">
        <f t="shared" si="463"/>
        <v>4115.734393</v>
      </c>
      <c r="O236" s="88">
        <f t="shared" si="463"/>
        <v>21.55972078</v>
      </c>
      <c r="S236" s="146">
        <f>(N236*'portfolio sheet'!$D$15/'portfolio sheet'!$D$7) -'portfolio sheet'!$D$15</f>
        <v>1110633.022</v>
      </c>
      <c r="T236" s="146">
        <f>O236*'portfolio sheet'!$F$15/'portfolio sheet'!$F$11-'portfolio sheet'!$F$15</f>
        <v>92180.09935</v>
      </c>
      <c r="U236" s="146">
        <f>PRICE('portfolio sheet'!$H$7,'portfolio sheet'!$H$8,'portfolio sheet'!$H$9,L236/100,'portfolio sheet'!$H$11,'portfolio sheet'!$H$12,'portfolio sheet'!$H$13)*'portfolio sheet'!$H$6/100 - 'portfolio sheet'!$H$15</f>
        <v>-19017.34853</v>
      </c>
      <c r="V236" s="88">
        <f t="shared" si="10"/>
        <v>1183795.773</v>
      </c>
      <c r="X236" s="147">
        <f t="shared" ref="X236:Z236" si="464">S236/$V236</f>
        <v>0.9381964757</v>
      </c>
      <c r="Y236" s="147">
        <f t="shared" si="464"/>
        <v>0.07786824506</v>
      </c>
      <c r="Z236" s="147">
        <f t="shared" si="464"/>
        <v>-0.01606472076</v>
      </c>
    </row>
    <row r="237">
      <c r="A237" s="12">
        <f>'Parametric Var'!A406</f>
        <v>44290</v>
      </c>
      <c r="B237" s="88">
        <f>'Parametric Var'!B406</f>
        <v>0.0685</v>
      </c>
      <c r="C237" s="88">
        <f>'Parametric Var'!C406</f>
        <v>1.4055</v>
      </c>
      <c r="D237" s="88">
        <f>'Parametric Var'!D406</f>
        <v>0.9607</v>
      </c>
      <c r="E237" s="88">
        <f>'Parametric Var'!E406</f>
        <v>1.705</v>
      </c>
      <c r="F237" s="88">
        <f>'Parametric Var'!F406</f>
        <v>3703.06</v>
      </c>
      <c r="G237" s="88">
        <f>'Parametric Var'!G406</f>
        <v>25.07</v>
      </c>
      <c r="I237" s="7">
        <f t="shared" si="12"/>
        <v>229</v>
      </c>
      <c r="J237" s="88">
        <f t="shared" ref="J237:O237" si="465">B$637*EXP(LN(B237/B238))</f>
        <v>3.327977049</v>
      </c>
      <c r="K237" s="88">
        <f t="shared" si="465"/>
        <v>2.735068017</v>
      </c>
      <c r="L237" s="88">
        <f t="shared" si="465"/>
        <v>2.791824567</v>
      </c>
      <c r="M237" s="88">
        <f t="shared" si="465"/>
        <v>2.666871705</v>
      </c>
      <c r="N237" s="88">
        <f t="shared" si="465"/>
        <v>4094.575004</v>
      </c>
      <c r="O237" s="88">
        <f t="shared" si="465"/>
        <v>23.90447474</v>
      </c>
      <c r="S237" s="146">
        <f>(N237*'portfolio sheet'!$D$15/'portfolio sheet'!$D$7) -'portfolio sheet'!$D$15</f>
        <v>1099782.053</v>
      </c>
      <c r="T237" s="146">
        <f>O237*'portfolio sheet'!$F$15/'portfolio sheet'!$F$11-'portfolio sheet'!$F$15</f>
        <v>92061.78338</v>
      </c>
      <c r="U237" s="146">
        <f>PRICE('portfolio sheet'!$H$7,'portfolio sheet'!$H$8,'portfolio sheet'!$H$9,L237/100,'portfolio sheet'!$H$11,'portfolio sheet'!$H$12,'portfolio sheet'!$H$13)*'portfolio sheet'!$H$6/100 - 'portfolio sheet'!$H$15</f>
        <v>-24567.05089</v>
      </c>
      <c r="V237" s="88">
        <f t="shared" si="10"/>
        <v>1167276.786</v>
      </c>
      <c r="X237" s="147">
        <f t="shared" ref="X237:Z237" si="466">S237/$V237</f>
        <v>0.9421776109</v>
      </c>
      <c r="Y237" s="147">
        <f t="shared" si="466"/>
        <v>0.07886885484</v>
      </c>
      <c r="Z237" s="147">
        <f t="shared" si="466"/>
        <v>-0.02104646575</v>
      </c>
    </row>
    <row r="238">
      <c r="A238" s="12">
        <f>'Parametric Var'!A405</f>
        <v>44291</v>
      </c>
      <c r="B238" s="88">
        <f>'Parametric Var'!B405</f>
        <v>0.061</v>
      </c>
      <c r="C238" s="88">
        <f>'Parametric Var'!C405</f>
        <v>1.3901</v>
      </c>
      <c r="D238" s="88">
        <f>'Parametric Var'!D405</f>
        <v>0.9301</v>
      </c>
      <c r="E238" s="88">
        <f>'Parametric Var'!E405</f>
        <v>1.707</v>
      </c>
      <c r="F238" s="88">
        <f>'Parametric Var'!F405</f>
        <v>3735.36</v>
      </c>
      <c r="G238" s="88">
        <f>'Parametric Var'!G405</f>
        <v>22.37</v>
      </c>
      <c r="I238" s="7">
        <f t="shared" si="12"/>
        <v>230</v>
      </c>
      <c r="J238" s="88">
        <f t="shared" ref="J238:O238" si="467">B$637*EXP(LN(B238/B239))</f>
        <v>3.228207143</v>
      </c>
      <c r="K238" s="88">
        <f t="shared" si="467"/>
        <v>2.822457037</v>
      </c>
      <c r="L238" s="88">
        <f t="shared" si="467"/>
        <v>2.888289625</v>
      </c>
      <c r="M238" s="88">
        <f t="shared" si="467"/>
        <v>2.748908323</v>
      </c>
      <c r="N238" s="88">
        <f t="shared" si="467"/>
        <v>4139.510189</v>
      </c>
      <c r="O238" s="88">
        <f t="shared" si="467"/>
        <v>22.131359</v>
      </c>
      <c r="S238" s="146">
        <f>(N238*'portfolio sheet'!$D$15/'portfolio sheet'!$D$7) -'portfolio sheet'!$D$15</f>
        <v>1122825.738</v>
      </c>
      <c r="T238" s="146">
        <f>O238*'portfolio sheet'!$F$15/'portfolio sheet'!$F$11-'portfolio sheet'!$F$15</f>
        <v>92151.25457</v>
      </c>
      <c r="U238" s="146">
        <f>PRICE('portfolio sheet'!$H$7,'portfolio sheet'!$H$8,'portfolio sheet'!$H$9,L238/100,'portfolio sheet'!$H$11,'portfolio sheet'!$H$12,'portfolio sheet'!$H$13)*'portfolio sheet'!$H$6/100 - 'portfolio sheet'!$H$15</f>
        <v>-26751.85128</v>
      </c>
      <c r="V238" s="88">
        <f t="shared" si="10"/>
        <v>1188225.141</v>
      </c>
      <c r="X238" s="147">
        <f t="shared" ref="X238:Z238" si="468">S238/$V238</f>
        <v>0.9449604279</v>
      </c>
      <c r="Y238" s="147">
        <f t="shared" si="468"/>
        <v>0.07755369868</v>
      </c>
      <c r="Z238" s="147">
        <f t="shared" si="468"/>
        <v>-0.02251412662</v>
      </c>
    </row>
    <row r="239">
      <c r="A239" s="12">
        <f>'Parametric Var'!A404</f>
        <v>44292</v>
      </c>
      <c r="B239" s="88">
        <f>'Parametric Var'!B404</f>
        <v>0.056</v>
      </c>
      <c r="C239" s="88">
        <f>'Parametric Var'!C404</f>
        <v>1.3323</v>
      </c>
      <c r="D239" s="88">
        <f>'Parametric Var'!D404</f>
        <v>0.8704</v>
      </c>
      <c r="E239" s="88">
        <f>'Parametric Var'!E404</f>
        <v>1.658</v>
      </c>
      <c r="F239" s="88">
        <f>'Parametric Var'!F404</f>
        <v>3727.04</v>
      </c>
      <c r="G239" s="88">
        <f>'Parametric Var'!G404</f>
        <v>21.56</v>
      </c>
      <c r="I239" s="7">
        <f t="shared" si="12"/>
        <v>231</v>
      </c>
      <c r="J239" s="88">
        <f t="shared" ref="J239:O239" si="469">B$637*EXP(LN(B239/B240))</f>
        <v>2.861406897</v>
      </c>
      <c r="K239" s="88">
        <f t="shared" si="469"/>
        <v>2.690760587</v>
      </c>
      <c r="L239" s="88">
        <f t="shared" si="469"/>
        <v>2.692382879</v>
      </c>
      <c r="M239" s="88">
        <f t="shared" si="469"/>
        <v>2.636605122</v>
      </c>
      <c r="N239" s="88">
        <f t="shared" si="469"/>
        <v>4124.756445</v>
      </c>
      <c r="O239" s="88">
        <f t="shared" si="469"/>
        <v>19.0977907</v>
      </c>
      <c r="S239" s="146">
        <f>(N239*'portfolio sheet'!$D$15/'portfolio sheet'!$D$7) -'portfolio sheet'!$D$15</f>
        <v>1115259.715</v>
      </c>
      <c r="T239" s="146">
        <f>O239*'portfolio sheet'!$F$15/'portfolio sheet'!$F$11-'portfolio sheet'!$F$15</f>
        <v>92304.32802</v>
      </c>
      <c r="U239" s="146">
        <f>PRICE('portfolio sheet'!$H$7,'portfolio sheet'!$H$8,'portfolio sheet'!$H$9,L239/100,'portfolio sheet'!$H$11,'portfolio sheet'!$H$12,'portfolio sheet'!$H$13)*'portfolio sheet'!$H$6/100 - 'portfolio sheet'!$H$15</f>
        <v>-22303.01234</v>
      </c>
      <c r="V239" s="88">
        <f t="shared" si="10"/>
        <v>1185261.031</v>
      </c>
      <c r="X239" s="147">
        <f t="shared" ref="X239:Z239" si="470">S239/$V239</f>
        <v>0.9409401694</v>
      </c>
      <c r="Y239" s="147">
        <f t="shared" si="470"/>
        <v>0.07787679306</v>
      </c>
      <c r="Z239" s="147">
        <f t="shared" si="470"/>
        <v>-0.01881696248</v>
      </c>
    </row>
    <row r="240">
      <c r="A240" s="12">
        <f>'Parametric Var'!A403</f>
        <v>44293</v>
      </c>
      <c r="B240" s="88">
        <f>'Parametric Var'!B403</f>
        <v>0.058</v>
      </c>
      <c r="C240" s="88">
        <f>'Parametric Var'!C403</f>
        <v>1.3394</v>
      </c>
      <c r="D240" s="88">
        <f>'Parametric Var'!D403</f>
        <v>0.8738</v>
      </c>
      <c r="E240" s="88">
        <f>'Parametric Var'!E403</f>
        <v>1.679</v>
      </c>
      <c r="F240" s="88">
        <f>'Parametric Var'!F403</f>
        <v>3732.04</v>
      </c>
      <c r="G240" s="88">
        <f>'Parametric Var'!G403</f>
        <v>24.08</v>
      </c>
      <c r="I240" s="7">
        <f t="shared" si="12"/>
        <v>232</v>
      </c>
      <c r="J240" s="88">
        <f t="shared" ref="J240:O240" si="471">B$637*EXP(LN(B240/B241))</f>
        <v>3.069442857</v>
      </c>
      <c r="K240" s="88">
        <f t="shared" si="471"/>
        <v>2.806297684</v>
      </c>
      <c r="L240" s="88">
        <f t="shared" si="471"/>
        <v>2.81702531</v>
      </c>
      <c r="M240" s="88">
        <f t="shared" si="471"/>
        <v>2.75702952</v>
      </c>
      <c r="N240" s="88">
        <f t="shared" si="471"/>
        <v>4103.865874</v>
      </c>
      <c r="O240" s="88">
        <f t="shared" si="471"/>
        <v>22.0157051</v>
      </c>
      <c r="S240" s="146">
        <f>(N240*'portfolio sheet'!$D$15/'portfolio sheet'!$D$7) -'portfolio sheet'!$D$15</f>
        <v>1104546.602</v>
      </c>
      <c r="T240" s="146">
        <f>O240*'portfolio sheet'!$F$15/'portfolio sheet'!$F$11-'portfolio sheet'!$F$15</f>
        <v>92157.09045</v>
      </c>
      <c r="U240" s="146">
        <f>PRICE('portfolio sheet'!$H$7,'portfolio sheet'!$H$8,'portfolio sheet'!$H$9,L240/100,'portfolio sheet'!$H$11,'portfolio sheet'!$H$12,'portfolio sheet'!$H$13)*'portfolio sheet'!$H$6/100 - 'portfolio sheet'!$H$15</f>
        <v>-25138.90006</v>
      </c>
      <c r="V240" s="88">
        <f t="shared" si="10"/>
        <v>1171564.792</v>
      </c>
      <c r="X240" s="147">
        <f t="shared" ref="X240:Z240" si="472">S240/$V240</f>
        <v>0.9427960017</v>
      </c>
      <c r="Y240" s="147">
        <f t="shared" si="472"/>
        <v>0.07866153973</v>
      </c>
      <c r="Z240" s="147">
        <f t="shared" si="472"/>
        <v>-0.02145754142</v>
      </c>
    </row>
    <row r="241">
      <c r="A241" s="12">
        <f>'Parametric Var'!A402</f>
        <v>44294</v>
      </c>
      <c r="B241" s="88">
        <f>'Parametric Var'!B402</f>
        <v>0.056</v>
      </c>
      <c r="C241" s="88">
        <f>'Parametric Var'!C402</f>
        <v>1.2911</v>
      </c>
      <c r="D241" s="88">
        <f>'Parametric Var'!D402</f>
        <v>0.8384</v>
      </c>
      <c r="E241" s="88">
        <f>'Parametric Var'!E402</f>
        <v>1.626</v>
      </c>
      <c r="F241" s="88">
        <f>'Parametric Var'!F402</f>
        <v>3756.07</v>
      </c>
      <c r="G241" s="88">
        <f>'Parametric Var'!G402</f>
        <v>23.33</v>
      </c>
      <c r="I241" s="7">
        <f t="shared" si="12"/>
        <v>233</v>
      </c>
      <c r="J241" s="88">
        <f t="shared" ref="J241:O241" si="473">B$637*EXP(LN(B241/B242))</f>
        <v>2.861406897</v>
      </c>
      <c r="K241" s="88">
        <f t="shared" si="473"/>
        <v>2.635293601</v>
      </c>
      <c r="L241" s="88">
        <f t="shared" si="473"/>
        <v>2.617058968</v>
      </c>
      <c r="M241" s="88">
        <f t="shared" si="473"/>
        <v>2.612166065</v>
      </c>
      <c r="N241" s="88">
        <f t="shared" si="473"/>
        <v>4192.14418</v>
      </c>
      <c r="O241" s="88">
        <f t="shared" si="473"/>
        <v>22.40562359</v>
      </c>
      <c r="S241" s="146">
        <f>(N241*'portfolio sheet'!$D$15/'portfolio sheet'!$D$7) -'portfolio sheet'!$D$15</f>
        <v>1149817.528</v>
      </c>
      <c r="T241" s="146">
        <f>O241*'portfolio sheet'!$F$15/'portfolio sheet'!$F$11-'portfolio sheet'!$F$15</f>
        <v>92137.41521</v>
      </c>
      <c r="U241" s="146">
        <f>PRICE('portfolio sheet'!$H$7,'portfolio sheet'!$H$8,'portfolio sheet'!$H$9,L241/100,'portfolio sheet'!$H$11,'portfolio sheet'!$H$12,'portfolio sheet'!$H$13)*'portfolio sheet'!$H$6/100 - 'portfolio sheet'!$H$15</f>
        <v>-20580.04452</v>
      </c>
      <c r="V241" s="88">
        <f t="shared" si="10"/>
        <v>1221374.899</v>
      </c>
      <c r="X241" s="147">
        <f t="shared" ref="X241:Z241" si="474">S241/$V241</f>
        <v>0.9414124437</v>
      </c>
      <c r="Y241" s="147">
        <f t="shared" si="474"/>
        <v>0.07543745601</v>
      </c>
      <c r="Z241" s="147">
        <f t="shared" si="474"/>
        <v>-0.01684989968</v>
      </c>
    </row>
    <row r="242">
      <c r="A242" s="12">
        <f>'Parametric Var'!A401</f>
        <v>44295</v>
      </c>
      <c r="B242" s="88">
        <f>'Parametric Var'!B401</f>
        <v>0.058</v>
      </c>
      <c r="C242" s="88">
        <f>'Parametric Var'!C401</f>
        <v>1.3253</v>
      </c>
      <c r="D242" s="88">
        <f>'Parametric Var'!D401</f>
        <v>0.8659</v>
      </c>
      <c r="E242" s="88">
        <f>'Parametric Var'!E401</f>
        <v>1.662</v>
      </c>
      <c r="F242" s="88">
        <f>'Parametric Var'!F401</f>
        <v>3700.65</v>
      </c>
      <c r="G242" s="88">
        <f>'Parametric Var'!G401</f>
        <v>22.21</v>
      </c>
      <c r="I242" s="7">
        <f t="shared" si="12"/>
        <v>234</v>
      </c>
      <c r="J242" s="88">
        <f t="shared" ref="J242:O242" si="475">B$637*EXP(LN(B242/B243))</f>
        <v>2.82247619</v>
      </c>
      <c r="K242" s="88">
        <f t="shared" si="475"/>
        <v>2.678823156</v>
      </c>
      <c r="L242" s="88">
        <f t="shared" si="475"/>
        <v>2.662920821</v>
      </c>
      <c r="M242" s="88">
        <f t="shared" si="475"/>
        <v>2.650860215</v>
      </c>
      <c r="N242" s="88">
        <f t="shared" si="475"/>
        <v>4101.242786</v>
      </c>
      <c r="O242" s="88">
        <f t="shared" si="475"/>
        <v>20.37588387</v>
      </c>
      <c r="S242" s="146">
        <f>(N242*'portfolio sheet'!$D$15/'portfolio sheet'!$D$7) -'portfolio sheet'!$D$15</f>
        <v>1103201.429</v>
      </c>
      <c r="T242" s="146">
        <f>O242*'portfolio sheet'!$F$15/'portfolio sheet'!$F$11-'portfolio sheet'!$F$15</f>
        <v>92239.83561</v>
      </c>
      <c r="U242" s="146">
        <f>PRICE('portfolio sheet'!$H$7,'portfolio sheet'!$H$8,'portfolio sheet'!$H$9,L242/100,'portfolio sheet'!$H$11,'portfolio sheet'!$H$12,'portfolio sheet'!$H$13)*'portfolio sheet'!$H$6/100 - 'portfolio sheet'!$H$15</f>
        <v>-21629.92021</v>
      </c>
      <c r="V242" s="88">
        <f t="shared" si="10"/>
        <v>1173811.344</v>
      </c>
      <c r="X242" s="147">
        <f t="shared" ref="X242:Z242" si="476">S242/$V242</f>
        <v>0.9398456015</v>
      </c>
      <c r="Y242" s="147">
        <f t="shared" si="476"/>
        <v>0.07858148252</v>
      </c>
      <c r="Z242" s="147">
        <f t="shared" si="476"/>
        <v>-0.01842708398</v>
      </c>
    </row>
    <row r="243">
      <c r="A243" s="12">
        <f>'Parametric Var'!A400</f>
        <v>44297</v>
      </c>
      <c r="B243" s="88">
        <f>'Parametric Var'!B400</f>
        <v>0.0609</v>
      </c>
      <c r="C243" s="88">
        <f>'Parametric Var'!C400</f>
        <v>1.3383</v>
      </c>
      <c r="D243" s="88">
        <f>'Parametric Var'!D400</f>
        <v>0.8789</v>
      </c>
      <c r="E243" s="88">
        <f>'Parametric Var'!E400</f>
        <v>1.674</v>
      </c>
      <c r="F243" s="88">
        <f>'Parametric Var'!F400</f>
        <v>3726.86</v>
      </c>
      <c r="G243" s="88">
        <f>'Parametric Var'!G400</f>
        <v>23.25</v>
      </c>
      <c r="I243" s="7">
        <f t="shared" si="12"/>
        <v>235</v>
      </c>
      <c r="J243" s="88">
        <f t="shared" ref="J243:O243" si="477">B$637*EXP(LN(B243/B244))</f>
        <v>2.734594545</v>
      </c>
      <c r="K243" s="88">
        <f t="shared" si="477"/>
        <v>2.707325254</v>
      </c>
      <c r="L243" s="88">
        <f t="shared" si="477"/>
        <v>2.683057161</v>
      </c>
      <c r="M243" s="88">
        <f t="shared" si="477"/>
        <v>2.677998802</v>
      </c>
      <c r="N243" s="88">
        <f t="shared" si="477"/>
        <v>4106.84035</v>
      </c>
      <c r="O243" s="88">
        <f t="shared" si="477"/>
        <v>20.37479458</v>
      </c>
      <c r="S243" s="146">
        <f>(N243*'portfolio sheet'!$D$15/'portfolio sheet'!$D$7) -'portfolio sheet'!$D$15</f>
        <v>1106071.974</v>
      </c>
      <c r="T243" s="146">
        <f>O243*'portfolio sheet'!$F$15/'portfolio sheet'!$F$11-'portfolio sheet'!$F$15</f>
        <v>92239.89057</v>
      </c>
      <c r="U243" s="146">
        <f>PRICE('portfolio sheet'!$H$7,'portfolio sheet'!$H$8,'portfolio sheet'!$H$9,L243/100,'portfolio sheet'!$H$11,'portfolio sheet'!$H$12,'portfolio sheet'!$H$13)*'portfolio sheet'!$H$6/100 - 'portfolio sheet'!$H$15</f>
        <v>-22090.07105</v>
      </c>
      <c r="V243" s="88">
        <f t="shared" si="10"/>
        <v>1176221.794</v>
      </c>
      <c r="X243" s="147">
        <f t="shared" ref="X243:Z243" si="478">S243/$V243</f>
        <v>0.940360041</v>
      </c>
      <c r="Y243" s="147">
        <f t="shared" si="478"/>
        <v>0.07842049098</v>
      </c>
      <c r="Z243" s="147">
        <f t="shared" si="478"/>
        <v>-0.01878053201</v>
      </c>
    </row>
    <row r="244">
      <c r="A244" s="12">
        <f>'Parametric Var'!A399</f>
        <v>44298</v>
      </c>
      <c r="B244" s="88">
        <f>'Parametric Var'!B399</f>
        <v>0.066</v>
      </c>
      <c r="C244" s="88">
        <f>'Parametric Var'!C399</f>
        <v>1.3372</v>
      </c>
      <c r="D244" s="88">
        <f>'Parametric Var'!D399</f>
        <v>0.8854</v>
      </c>
      <c r="E244" s="88">
        <f>'Parametric Var'!E399</f>
        <v>1.669</v>
      </c>
      <c r="F244" s="88">
        <f>'Parametric Var'!F399</f>
        <v>3748.14</v>
      </c>
      <c r="G244" s="88">
        <f>'Parametric Var'!G399</f>
        <v>24.34</v>
      </c>
      <c r="I244" s="7">
        <f t="shared" si="12"/>
        <v>236</v>
      </c>
      <c r="J244" s="88">
        <f t="shared" ref="J244:O244" si="479">B$637*EXP(LN(B244/B245))</f>
        <v>3.206518033</v>
      </c>
      <c r="K244" s="88">
        <f t="shared" si="479"/>
        <v>2.809303914</v>
      </c>
      <c r="L244" s="88">
        <f t="shared" si="479"/>
        <v>2.853741545</v>
      </c>
      <c r="M244" s="88">
        <f t="shared" si="479"/>
        <v>2.750759259</v>
      </c>
      <c r="N244" s="88">
        <f t="shared" si="479"/>
        <v>4069.863258</v>
      </c>
      <c r="O244" s="88">
        <f t="shared" si="479"/>
        <v>22.33959552</v>
      </c>
      <c r="S244" s="146">
        <f>(N244*'portfolio sheet'!$D$15/'portfolio sheet'!$D$7) -'portfolio sheet'!$D$15</f>
        <v>1087109.363</v>
      </c>
      <c r="T244" s="146">
        <f>O244*'portfolio sheet'!$F$15/'portfolio sheet'!$F$11-'portfolio sheet'!$F$15</f>
        <v>92140.74698</v>
      </c>
      <c r="U244" s="146">
        <f>PRICE('portfolio sheet'!$H$7,'portfolio sheet'!$H$8,'portfolio sheet'!$H$9,L244/100,'portfolio sheet'!$H$11,'portfolio sheet'!$H$12,'portfolio sheet'!$H$13)*'portfolio sheet'!$H$6/100 - 'portfolio sheet'!$H$15</f>
        <v>-25970.67892</v>
      </c>
      <c r="V244" s="88">
        <f t="shared" si="10"/>
        <v>1153279.431</v>
      </c>
      <c r="X244" s="147">
        <f t="shared" ref="X244:Z244" si="480">S244/$V244</f>
        <v>0.9426244271</v>
      </c>
      <c r="Y244" s="147">
        <f t="shared" si="480"/>
        <v>0.07989455505</v>
      </c>
      <c r="Z244" s="147">
        <f t="shared" si="480"/>
        <v>-0.02251898215</v>
      </c>
    </row>
    <row r="245">
      <c r="A245" s="12">
        <f>'Parametric Var'!A398</f>
        <v>44299</v>
      </c>
      <c r="B245" s="88">
        <f>'Parametric Var'!B398</f>
        <v>0.061</v>
      </c>
      <c r="C245" s="88">
        <f>'Parametric Var'!C398</f>
        <v>1.2876</v>
      </c>
      <c r="D245" s="88">
        <f>'Parametric Var'!D398</f>
        <v>0.8386</v>
      </c>
      <c r="E245" s="88">
        <f>'Parametric Var'!E398</f>
        <v>1.62</v>
      </c>
      <c r="F245" s="88">
        <f>'Parametric Var'!F398</f>
        <v>3803.79</v>
      </c>
      <c r="G245" s="88">
        <f>'Parametric Var'!G398</f>
        <v>23.24</v>
      </c>
      <c r="I245" s="7">
        <f t="shared" si="12"/>
        <v>237</v>
      </c>
      <c r="J245" s="88">
        <f t="shared" ref="J245:O245" si="481">B$637*EXP(LN(B245/B246))</f>
        <v>2.9636</v>
      </c>
      <c r="K245" s="88">
        <f t="shared" si="481"/>
        <v>2.665967669</v>
      </c>
      <c r="L245" s="88">
        <f t="shared" si="481"/>
        <v>2.636868241</v>
      </c>
      <c r="M245" s="88">
        <f t="shared" si="481"/>
        <v>2.647123623</v>
      </c>
      <c r="N245" s="88">
        <f t="shared" si="481"/>
        <v>4107.73079</v>
      </c>
      <c r="O245" s="88">
        <f t="shared" si="481"/>
        <v>22.97076923</v>
      </c>
      <c r="S245" s="146">
        <f>(N245*'portfolio sheet'!$D$15/'portfolio sheet'!$D$7) -'portfolio sheet'!$D$15</f>
        <v>1106528.61</v>
      </c>
      <c r="T245" s="146">
        <f>O245*'portfolio sheet'!$F$15/'portfolio sheet'!$F$11-'portfolio sheet'!$F$15</f>
        <v>92108.89804</v>
      </c>
      <c r="U245" s="146">
        <f>PRICE('portfolio sheet'!$H$7,'portfolio sheet'!$H$8,'portfolio sheet'!$H$9,L245/100,'portfolio sheet'!$H$11,'portfolio sheet'!$H$12,'portfolio sheet'!$H$13)*'portfolio sheet'!$H$6/100 - 'portfolio sheet'!$H$15</f>
        <v>-21033.83703</v>
      </c>
      <c r="V245" s="88">
        <f t="shared" si="10"/>
        <v>1177603.671</v>
      </c>
      <c r="X245" s="147">
        <f t="shared" ref="X245:Z245" si="482">S245/$V245</f>
        <v>0.9396443279</v>
      </c>
      <c r="Y245" s="147">
        <f t="shared" si="482"/>
        <v>0.0782172307</v>
      </c>
      <c r="Z245" s="147">
        <f t="shared" si="482"/>
        <v>-0.01786155864</v>
      </c>
    </row>
    <row r="246">
      <c r="A246" s="12">
        <f>'Parametric Var'!A397</f>
        <v>44300</v>
      </c>
      <c r="B246" s="88">
        <f>'Parametric Var'!B397</f>
        <v>0.061</v>
      </c>
      <c r="C246" s="88">
        <f>'Parametric Var'!C397</f>
        <v>1.3065</v>
      </c>
      <c r="D246" s="88">
        <f>'Parametric Var'!D397</f>
        <v>0.8596</v>
      </c>
      <c r="E246" s="88">
        <f>'Parametric Var'!E397</f>
        <v>1.634</v>
      </c>
      <c r="F246" s="88">
        <f>'Parametric Var'!F397</f>
        <v>3824.68</v>
      </c>
      <c r="G246" s="88">
        <f>'Parametric Var'!G397</f>
        <v>21.58</v>
      </c>
      <c r="I246" s="7">
        <f t="shared" si="12"/>
        <v>238</v>
      </c>
      <c r="J246" s="88">
        <f t="shared" ref="J246:O246" si="483">B$637*EXP(LN(B246/B247))</f>
        <v>2.86951746</v>
      </c>
      <c r="K246" s="88">
        <f t="shared" si="483"/>
        <v>2.82737052</v>
      </c>
      <c r="L246" s="88">
        <f t="shared" si="483"/>
        <v>2.846970763</v>
      </c>
      <c r="M246" s="88">
        <f t="shared" si="483"/>
        <v>2.771778907</v>
      </c>
      <c r="N246" s="88">
        <f t="shared" si="483"/>
        <v>4157.541842</v>
      </c>
      <c r="O246" s="88">
        <f t="shared" si="483"/>
        <v>21.59012195</v>
      </c>
      <c r="S246" s="146">
        <f>(N246*'portfolio sheet'!$D$15/'portfolio sheet'!$D$7) -'portfolio sheet'!$D$15</f>
        <v>1132072.739</v>
      </c>
      <c r="T246" s="146">
        <f>O246*'portfolio sheet'!$F$15/'portfolio sheet'!$F$11-'portfolio sheet'!$F$15</f>
        <v>92178.56532</v>
      </c>
      <c r="U246" s="146">
        <f>PRICE('portfolio sheet'!$H$7,'portfolio sheet'!$H$8,'portfolio sheet'!$H$9,L246/100,'portfolio sheet'!$H$11,'portfolio sheet'!$H$12,'portfolio sheet'!$H$13)*'portfolio sheet'!$H$6/100 - 'portfolio sheet'!$H$15</f>
        <v>-25817.4146</v>
      </c>
      <c r="V246" s="88">
        <f t="shared" si="10"/>
        <v>1198433.89</v>
      </c>
      <c r="X246" s="147">
        <f t="shared" ref="X246:Z246" si="484">S246/$V246</f>
        <v>0.9446267739</v>
      </c>
      <c r="Y246" s="147">
        <f t="shared" si="484"/>
        <v>0.07691585333</v>
      </c>
      <c r="Z246" s="147">
        <f t="shared" si="484"/>
        <v>-0.02154262727</v>
      </c>
    </row>
    <row r="247">
      <c r="A247" s="12">
        <f>'Parametric Var'!A396</f>
        <v>44301</v>
      </c>
      <c r="B247" s="88">
        <f>'Parametric Var'!B396</f>
        <v>0.063</v>
      </c>
      <c r="C247" s="88">
        <f>'Parametric Var'!C396</f>
        <v>1.25</v>
      </c>
      <c r="D247" s="88">
        <f>'Parametric Var'!D396</f>
        <v>0.8161</v>
      </c>
      <c r="E247" s="88">
        <f>'Parametric Var'!E396</f>
        <v>1.574</v>
      </c>
      <c r="F247" s="88">
        <f>'Parametric Var'!F396</f>
        <v>3799.61</v>
      </c>
      <c r="G247" s="88">
        <f>'Parametric Var'!G396</f>
        <v>21.32</v>
      </c>
      <c r="I247" s="7">
        <f t="shared" si="12"/>
        <v>239</v>
      </c>
      <c r="J247" s="88">
        <f t="shared" ref="J247:O247" si="485">B$637*EXP(LN(B247/B248))</f>
        <v>2.9636</v>
      </c>
      <c r="K247" s="88">
        <f t="shared" si="485"/>
        <v>2.6625</v>
      </c>
      <c r="L247" s="88">
        <f t="shared" si="485"/>
        <v>2.634778655</v>
      </c>
      <c r="M247" s="88">
        <f t="shared" si="485"/>
        <v>2.643132075</v>
      </c>
      <c r="N247" s="88">
        <f t="shared" si="485"/>
        <v>4128.573207</v>
      </c>
      <c r="O247" s="88">
        <f t="shared" si="485"/>
        <v>20.75561844</v>
      </c>
      <c r="S247" s="146">
        <f>(N247*'portfolio sheet'!$D$15/'portfolio sheet'!$D$7) -'portfolio sheet'!$D$15</f>
        <v>1117217.029</v>
      </c>
      <c r="T247" s="146">
        <f>O247*'portfolio sheet'!$F$15/'portfolio sheet'!$F$11-'portfolio sheet'!$F$15</f>
        <v>92220.67425</v>
      </c>
      <c r="U247" s="146">
        <f>PRICE('portfolio sheet'!$H$7,'portfolio sheet'!$H$8,'portfolio sheet'!$H$9,L247/100,'portfolio sheet'!$H$11,'portfolio sheet'!$H$12,'portfolio sheet'!$H$13)*'portfolio sheet'!$H$6/100 - 'portfolio sheet'!$H$15</f>
        <v>-20985.9913</v>
      </c>
      <c r="V247" s="88">
        <f t="shared" si="10"/>
        <v>1188451.712</v>
      </c>
      <c r="X247" s="147">
        <f t="shared" ref="X247:Z247" si="486">S247/$V247</f>
        <v>0.9400609362</v>
      </c>
      <c r="Y247" s="147">
        <f t="shared" si="486"/>
        <v>0.07759732543</v>
      </c>
      <c r="Z247" s="147">
        <f t="shared" si="486"/>
        <v>-0.01765826166</v>
      </c>
    </row>
    <row r="248">
      <c r="A248" s="12">
        <f>'Parametric Var'!A395</f>
        <v>44302</v>
      </c>
      <c r="B248" s="88">
        <f>'Parametric Var'!B395</f>
        <v>0.063</v>
      </c>
      <c r="C248" s="88">
        <f>'Parametric Var'!C395</f>
        <v>1.27</v>
      </c>
      <c r="D248" s="88">
        <f>'Parametric Var'!D395</f>
        <v>0.8372</v>
      </c>
      <c r="E248" s="88">
        <f>'Parametric Var'!E395</f>
        <v>1.59</v>
      </c>
      <c r="F248" s="88">
        <f>'Parametric Var'!F395</f>
        <v>3801.19</v>
      </c>
      <c r="G248" s="88">
        <f>'Parametric Var'!G395</f>
        <v>21.91</v>
      </c>
      <c r="I248" s="7">
        <f t="shared" si="12"/>
        <v>240</v>
      </c>
      <c r="J248" s="88">
        <f t="shared" ref="J248:O248" si="487">B$637*EXP(LN(B248/B249))</f>
        <v>2.833183612</v>
      </c>
      <c r="K248" s="88">
        <f t="shared" si="487"/>
        <v>2.733076372</v>
      </c>
      <c r="L248" s="88">
        <f t="shared" si="487"/>
        <v>2.739881196</v>
      </c>
      <c r="M248" s="88">
        <f t="shared" si="487"/>
        <v>2.690304183</v>
      </c>
      <c r="N248" s="88">
        <f t="shared" si="487"/>
        <v>4120.912439</v>
      </c>
      <c r="O248" s="88">
        <f t="shared" si="487"/>
        <v>20.15266494</v>
      </c>
      <c r="S248" s="146">
        <f>(N248*'portfolio sheet'!$D$15/'portfolio sheet'!$D$7) -'portfolio sheet'!$D$15</f>
        <v>1113288.43</v>
      </c>
      <c r="T248" s="146">
        <f>O248*'portfolio sheet'!$F$15/'portfolio sheet'!$F$11-'portfolio sheet'!$F$15</f>
        <v>92251.0992</v>
      </c>
      <c r="U248" s="146">
        <f>PRICE('portfolio sheet'!$H$7,'portfolio sheet'!$H$8,'portfolio sheet'!$H$9,L248/100,'portfolio sheet'!$H$11,'portfolio sheet'!$H$12,'portfolio sheet'!$H$13)*'portfolio sheet'!$H$6/100 - 'portfolio sheet'!$H$15</f>
        <v>-23385.93174</v>
      </c>
      <c r="V248" s="88">
        <f t="shared" si="10"/>
        <v>1182153.598</v>
      </c>
      <c r="X248" s="147">
        <f t="shared" ref="X248:Z248" si="488">S248/$V248</f>
        <v>0.9417460069</v>
      </c>
      <c r="Y248" s="147">
        <f t="shared" si="488"/>
        <v>0.07803647462</v>
      </c>
      <c r="Z248" s="147">
        <f t="shared" si="488"/>
        <v>-0.01978248156</v>
      </c>
    </row>
    <row r="249">
      <c r="A249" s="12">
        <f>'Parametric Var'!A394</f>
        <v>44304</v>
      </c>
      <c r="B249" s="88">
        <f>'Parametric Var'!B394</f>
        <v>0.0659</v>
      </c>
      <c r="C249" s="88">
        <f>'Parametric Var'!C394</f>
        <v>1.257</v>
      </c>
      <c r="D249" s="88">
        <f>'Parametric Var'!D394</f>
        <v>0.8259</v>
      </c>
      <c r="E249" s="88">
        <f>'Parametric Var'!E394</f>
        <v>1.578</v>
      </c>
      <c r="F249" s="88">
        <f>'Parametric Var'!F394</f>
        <v>3809.84</v>
      </c>
      <c r="G249" s="88">
        <f>'Parametric Var'!G394</f>
        <v>23.19</v>
      </c>
      <c r="I249" s="7">
        <f t="shared" si="12"/>
        <v>241</v>
      </c>
      <c r="J249" s="88">
        <f t="shared" ref="J249:O249" si="489">B$637*EXP(LN(B249/B250))</f>
        <v>3.201659672</v>
      </c>
      <c r="K249" s="88">
        <f t="shared" si="489"/>
        <v>2.657738549</v>
      </c>
      <c r="L249" s="88">
        <f t="shared" si="489"/>
        <v>2.676648813</v>
      </c>
      <c r="M249" s="88">
        <f t="shared" si="489"/>
        <v>2.616931677</v>
      </c>
      <c r="N249" s="88">
        <f t="shared" si="489"/>
        <v>4145.851197</v>
      </c>
      <c r="O249" s="88">
        <f t="shared" si="489"/>
        <v>21.48751955</v>
      </c>
      <c r="S249" s="146">
        <f>(N249*'portfolio sheet'!$D$15/'portfolio sheet'!$D$7) -'portfolio sheet'!$D$15</f>
        <v>1126077.537</v>
      </c>
      <c r="T249" s="146">
        <f>O249*'portfolio sheet'!$F$15/'portfolio sheet'!$F$11-'portfolio sheet'!$F$15</f>
        <v>92183.74262</v>
      </c>
      <c r="U249" s="146">
        <f>PRICE('portfolio sheet'!$H$7,'portfolio sheet'!$H$8,'portfolio sheet'!$H$9,L249/100,'portfolio sheet'!$H$11,'portfolio sheet'!$H$12,'portfolio sheet'!$H$13)*'portfolio sheet'!$H$6/100 - 'portfolio sheet'!$H$15</f>
        <v>-21943.68276</v>
      </c>
      <c r="V249" s="88">
        <f t="shared" si="10"/>
        <v>1196317.597</v>
      </c>
      <c r="X249" s="147">
        <f t="shared" ref="X249:Z249" si="490">S249/$V249</f>
        <v>0.9412864443</v>
      </c>
      <c r="Y249" s="147">
        <f t="shared" si="490"/>
        <v>0.07705624564</v>
      </c>
      <c r="Z249" s="147">
        <f t="shared" si="490"/>
        <v>-0.01834268995</v>
      </c>
    </row>
    <row r="250">
      <c r="A250" s="12">
        <f>'Parametric Var'!A393</f>
        <v>44305</v>
      </c>
      <c r="B250" s="88">
        <f>'Parametric Var'!B393</f>
        <v>0.061</v>
      </c>
      <c r="C250" s="88">
        <f>'Parametric Var'!C393</f>
        <v>1.2794</v>
      </c>
      <c r="D250" s="88">
        <f>'Parametric Var'!D393</f>
        <v>0.834</v>
      </c>
      <c r="E250" s="88">
        <f>'Parametric Var'!E393</f>
        <v>1.61</v>
      </c>
      <c r="F250" s="88">
        <f>'Parametric Var'!F393</f>
        <v>3795.54</v>
      </c>
      <c r="G250" s="88">
        <f>'Parametric Var'!G393</f>
        <v>23.02</v>
      </c>
      <c r="I250" s="7">
        <f t="shared" si="12"/>
        <v>242</v>
      </c>
      <c r="J250" s="88">
        <f t="shared" ref="J250:O250" si="491">B$637*EXP(LN(B250/B251))</f>
        <v>3.116889655</v>
      </c>
      <c r="K250" s="88">
        <f t="shared" si="491"/>
        <v>2.795109788</v>
      </c>
      <c r="L250" s="88">
        <f t="shared" si="491"/>
        <v>2.82342009</v>
      </c>
      <c r="M250" s="88">
        <f t="shared" si="491"/>
        <v>2.745019157</v>
      </c>
      <c r="N250" s="88">
        <f t="shared" si="491"/>
        <v>4160.201926</v>
      </c>
      <c r="O250" s="88">
        <f t="shared" si="491"/>
        <v>13.1958237</v>
      </c>
      <c r="S250" s="146">
        <f>(N250*'portfolio sheet'!$D$15/'portfolio sheet'!$D$7) -'portfolio sheet'!$D$15</f>
        <v>1133436.885</v>
      </c>
      <c r="T250" s="146">
        <f>O250*'portfolio sheet'!$F$15/'portfolio sheet'!$F$11-'portfolio sheet'!$F$15</f>
        <v>92602.14049</v>
      </c>
      <c r="U250" s="146">
        <f>PRICE('portfolio sheet'!$H$7,'portfolio sheet'!$H$8,'portfolio sheet'!$H$9,L250/100,'portfolio sheet'!$H$11,'portfolio sheet'!$H$12,'portfolio sheet'!$H$13)*'portfolio sheet'!$H$6/100 - 'portfolio sheet'!$H$15</f>
        <v>-25283.8864</v>
      </c>
      <c r="V250" s="88">
        <f t="shared" si="10"/>
        <v>1200755.139</v>
      </c>
      <c r="X250" s="147">
        <f t="shared" ref="X250:Z250" si="492">S250/$V250</f>
        <v>0.9439367346</v>
      </c>
      <c r="Y250" s="147">
        <f t="shared" si="492"/>
        <v>0.07711992019</v>
      </c>
      <c r="Z250" s="147">
        <f t="shared" si="492"/>
        <v>-0.02105665475</v>
      </c>
    </row>
    <row r="251">
      <c r="A251" s="12">
        <f>'Parametric Var'!A392</f>
        <v>44306</v>
      </c>
      <c r="B251" s="88">
        <f>'Parametric Var'!B392</f>
        <v>0.058</v>
      </c>
      <c r="C251" s="88">
        <f>'Parametric Var'!C392</f>
        <v>1.2382</v>
      </c>
      <c r="D251" s="88">
        <f>'Parametric Var'!D392</f>
        <v>0.7984</v>
      </c>
      <c r="E251" s="88">
        <f>'Parametric Var'!E392</f>
        <v>1.566</v>
      </c>
      <c r="F251" s="88">
        <f>'Parametric Var'!F392</f>
        <v>3768.25</v>
      </c>
      <c r="G251" s="88">
        <f>'Parametric Var'!G392</f>
        <v>37.21</v>
      </c>
      <c r="I251" s="7">
        <f t="shared" si="12"/>
        <v>243</v>
      </c>
      <c r="J251" s="88">
        <f t="shared" ref="J251:O251" si="493">B$637*EXP(LN(B251/B252))</f>
        <v>2.728393651</v>
      </c>
      <c r="K251" s="88">
        <f t="shared" si="493"/>
        <v>2.710353471</v>
      </c>
      <c r="L251" s="88">
        <f t="shared" si="493"/>
        <v>2.697157055</v>
      </c>
      <c r="M251" s="88">
        <f t="shared" si="493"/>
        <v>2.681988454</v>
      </c>
      <c r="N251" s="88">
        <f t="shared" si="493"/>
        <v>4096.955519</v>
      </c>
      <c r="O251" s="88">
        <f t="shared" si="493"/>
        <v>26.27240318</v>
      </c>
      <c r="S251" s="146">
        <f>(N251*'portfolio sheet'!$D$15/'portfolio sheet'!$D$7) -'portfolio sheet'!$D$15</f>
        <v>1101002.831</v>
      </c>
      <c r="T251" s="146">
        <f>O251*'portfolio sheet'!$F$15/'portfolio sheet'!$F$11-'portfolio sheet'!$F$15</f>
        <v>91942.29803</v>
      </c>
      <c r="U251" s="146">
        <f>PRICE('portfolio sheet'!$H$7,'portfolio sheet'!$H$8,'portfolio sheet'!$H$9,L251/100,'portfolio sheet'!$H$11,'portfolio sheet'!$H$12,'portfolio sheet'!$H$13)*'portfolio sheet'!$H$6/100 - 'portfolio sheet'!$H$15</f>
        <v>-22411.98367</v>
      </c>
      <c r="V251" s="88">
        <f t="shared" si="10"/>
        <v>1170533.145</v>
      </c>
      <c r="X251" s="147">
        <f t="shared" ref="X251:Z251" si="494">S251/$V251</f>
        <v>0.9405994485</v>
      </c>
      <c r="Y251" s="147">
        <f t="shared" si="494"/>
        <v>0.07854736829</v>
      </c>
      <c r="Z251" s="147">
        <f t="shared" si="494"/>
        <v>-0.01914681679</v>
      </c>
    </row>
    <row r="252">
      <c r="A252" s="12">
        <f>'Parametric Var'!A391</f>
        <v>44307</v>
      </c>
      <c r="B252" s="88">
        <f>'Parametric Var'!B391</f>
        <v>0.063</v>
      </c>
      <c r="C252" s="88">
        <f>'Parametric Var'!C391</f>
        <v>1.2358</v>
      </c>
      <c r="D252" s="88">
        <f>'Parametric Var'!D391</f>
        <v>0.8001</v>
      </c>
      <c r="E252" s="88">
        <f>'Parametric Var'!E391</f>
        <v>1.559</v>
      </c>
      <c r="F252" s="88">
        <f>'Parametric Var'!F391</f>
        <v>3798.91</v>
      </c>
      <c r="G252" s="88">
        <f>'Parametric Var'!G391</f>
        <v>30.21</v>
      </c>
      <c r="I252" s="7">
        <f t="shared" si="12"/>
        <v>244</v>
      </c>
      <c r="J252" s="88">
        <f t="shared" ref="J252:O252" si="495">B$637*EXP(LN(B252/B253))</f>
        <v>2.9636</v>
      </c>
      <c r="K252" s="88">
        <f t="shared" si="495"/>
        <v>2.725833806</v>
      </c>
      <c r="L252" s="88">
        <f t="shared" si="495"/>
        <v>2.725038168</v>
      </c>
      <c r="M252" s="88">
        <f t="shared" si="495"/>
        <v>2.699435798</v>
      </c>
      <c r="N252" s="88">
        <f t="shared" si="495"/>
        <v>4073.523108</v>
      </c>
      <c r="O252" s="88">
        <f t="shared" si="495"/>
        <v>19.47353581</v>
      </c>
      <c r="S252" s="146">
        <f>(N252*'portfolio sheet'!$D$15/'portfolio sheet'!$D$7) -'portfolio sheet'!$D$15</f>
        <v>1088986.209</v>
      </c>
      <c r="T252" s="146">
        <f>O252*'portfolio sheet'!$F$15/'portfolio sheet'!$F$11-'portfolio sheet'!$F$15</f>
        <v>92285.36797</v>
      </c>
      <c r="U252" s="146">
        <f>PRICE('portfolio sheet'!$H$7,'portfolio sheet'!$H$8,'portfolio sheet'!$H$9,L252/100,'portfolio sheet'!$H$11,'portfolio sheet'!$H$12,'portfolio sheet'!$H$13)*'portfolio sheet'!$H$6/100 - 'portfolio sheet'!$H$15</f>
        <v>-23047.81926</v>
      </c>
      <c r="V252" s="88">
        <f t="shared" si="10"/>
        <v>1158223.758</v>
      </c>
      <c r="X252" s="147">
        <f t="shared" ref="X252:Z252" si="496">S252/$V252</f>
        <v>0.9402209217</v>
      </c>
      <c r="Y252" s="147">
        <f t="shared" si="496"/>
        <v>0.07967835864</v>
      </c>
      <c r="Z252" s="147">
        <f t="shared" si="496"/>
        <v>-0.01989928034</v>
      </c>
    </row>
    <row r="253">
      <c r="A253" s="12">
        <f>'Parametric Var'!A390</f>
        <v>44308</v>
      </c>
      <c r="B253" s="88">
        <f>'Parametric Var'!B390</f>
        <v>0.063</v>
      </c>
      <c r="C253" s="88">
        <f>'Parametric Var'!C390</f>
        <v>1.2264</v>
      </c>
      <c r="D253" s="88">
        <f>'Parametric Var'!D390</f>
        <v>0.7936</v>
      </c>
      <c r="E253" s="88">
        <f>'Parametric Var'!E390</f>
        <v>1.542</v>
      </c>
      <c r="F253" s="88">
        <f>'Parametric Var'!F390</f>
        <v>3851.85</v>
      </c>
      <c r="G253" s="88">
        <f>'Parametric Var'!G390</f>
        <v>33.09</v>
      </c>
      <c r="I253" s="7">
        <f t="shared" si="12"/>
        <v>245</v>
      </c>
      <c r="J253" s="88">
        <f t="shared" ref="J253:O253" si="497">B$637*EXP(LN(B253/B254))</f>
        <v>3.060767213</v>
      </c>
      <c r="K253" s="88">
        <f t="shared" si="497"/>
        <v>2.656578027</v>
      </c>
      <c r="L253" s="88">
        <f t="shared" si="497"/>
        <v>2.627414797</v>
      </c>
      <c r="M253" s="88">
        <f t="shared" si="497"/>
        <v>2.640885183</v>
      </c>
      <c r="N253" s="88">
        <f t="shared" si="497"/>
        <v>4128.982224</v>
      </c>
      <c r="O253" s="88">
        <f t="shared" si="497"/>
        <v>23.34026786</v>
      </c>
      <c r="S253" s="146">
        <f>(N253*'portfolio sheet'!$D$15/'portfolio sheet'!$D$7) -'portfolio sheet'!$D$15</f>
        <v>1117426.781</v>
      </c>
      <c r="T253" s="146">
        <f>O253*'portfolio sheet'!$F$15/'portfolio sheet'!$F$11-'portfolio sheet'!$F$15</f>
        <v>92090.25319</v>
      </c>
      <c r="U253" s="146">
        <f>PRICE('portfolio sheet'!$H$7,'portfolio sheet'!$H$8,'portfolio sheet'!$H$9,L253/100,'portfolio sheet'!$H$11,'portfolio sheet'!$H$12,'portfolio sheet'!$H$13)*'portfolio sheet'!$H$6/100 - 'portfolio sheet'!$H$15</f>
        <v>-20817.33671</v>
      </c>
      <c r="V253" s="88">
        <f t="shared" si="10"/>
        <v>1188699.698</v>
      </c>
      <c r="X253" s="147">
        <f t="shared" ref="X253:Z253" si="498">S253/$V253</f>
        <v>0.9400412765</v>
      </c>
      <c r="Y253" s="147">
        <f t="shared" si="498"/>
        <v>0.0774714197</v>
      </c>
      <c r="Z253" s="147">
        <f t="shared" si="498"/>
        <v>-0.01751269622</v>
      </c>
    </row>
    <row r="254">
      <c r="A254" s="12">
        <f>'Parametric Var'!A389</f>
        <v>44309</v>
      </c>
      <c r="B254" s="88">
        <f>'Parametric Var'!B389</f>
        <v>0.061</v>
      </c>
      <c r="C254" s="88">
        <f>'Parametric Var'!C389</f>
        <v>1.2488</v>
      </c>
      <c r="D254" s="88">
        <f>'Parametric Var'!D389</f>
        <v>0.8164</v>
      </c>
      <c r="E254" s="88">
        <f>'Parametric Var'!E389</f>
        <v>1.559</v>
      </c>
      <c r="F254" s="88">
        <f>'Parametric Var'!F389</f>
        <v>3853.07</v>
      </c>
      <c r="G254" s="88">
        <f>'Parametric Var'!G389</f>
        <v>30.24</v>
      </c>
      <c r="I254" s="7">
        <f t="shared" si="12"/>
        <v>246</v>
      </c>
      <c r="J254" s="88">
        <f t="shared" ref="J254:O254" si="499">B$637*EXP(LN(B254/B255))</f>
        <v>2.968466338</v>
      </c>
      <c r="K254" s="88">
        <f t="shared" si="499"/>
        <v>2.697539631</v>
      </c>
      <c r="L254" s="88">
        <f t="shared" si="499"/>
        <v>2.68677409</v>
      </c>
      <c r="M254" s="88">
        <f t="shared" si="499"/>
        <v>2.663166987</v>
      </c>
      <c r="N254" s="88">
        <f t="shared" si="499"/>
        <v>4142.762143</v>
      </c>
      <c r="O254" s="88">
        <f t="shared" si="499"/>
        <v>25.23549296</v>
      </c>
      <c r="S254" s="146">
        <f>(N254*'portfolio sheet'!$D$15/'portfolio sheet'!$D$7) -'portfolio sheet'!$D$15</f>
        <v>1124493.407</v>
      </c>
      <c r="T254" s="146">
        <f>O254*'portfolio sheet'!$F$15/'portfolio sheet'!$F$11-'portfolio sheet'!$F$15</f>
        <v>91994.62038</v>
      </c>
      <c r="U254" s="146">
        <f>PRICE('portfolio sheet'!$H$7,'portfolio sheet'!$H$8,'portfolio sheet'!$H$9,L254/100,'portfolio sheet'!$H$11,'portfolio sheet'!$H$12,'portfolio sheet'!$H$13)*'portfolio sheet'!$H$6/100 - 'portfolio sheet'!$H$15</f>
        <v>-22174.95528</v>
      </c>
      <c r="V254" s="88">
        <f t="shared" si="10"/>
        <v>1194313.072</v>
      </c>
      <c r="X254" s="147">
        <f t="shared" ref="X254:Z254" si="500">S254/$V254</f>
        <v>0.9415398971</v>
      </c>
      <c r="Y254" s="147">
        <f t="shared" si="500"/>
        <v>0.07702722389</v>
      </c>
      <c r="Z254" s="147">
        <f t="shared" si="500"/>
        <v>-0.01856712097</v>
      </c>
    </row>
    <row r="255">
      <c r="A255" s="12">
        <f>'Parametric Var'!A388</f>
        <v>44311</v>
      </c>
      <c r="B255" s="88">
        <f>'Parametric Var'!B388</f>
        <v>0.0609</v>
      </c>
      <c r="C255" s="88">
        <f>'Parametric Var'!C388</f>
        <v>1.2523</v>
      </c>
      <c r="D255" s="88">
        <f>'Parametric Var'!D388</f>
        <v>0.8213</v>
      </c>
      <c r="E255" s="88">
        <f>'Parametric Var'!E388</f>
        <v>1.563</v>
      </c>
      <c r="F255" s="88">
        <f>'Parametric Var'!F388</f>
        <v>3841.47</v>
      </c>
      <c r="G255" s="88">
        <f>'Parametric Var'!G388</f>
        <v>25.56</v>
      </c>
      <c r="I255" s="7">
        <f t="shared" si="12"/>
        <v>247</v>
      </c>
      <c r="J255" s="88">
        <f t="shared" ref="J255:O255" si="501">B$637*EXP(LN(B255/B256))</f>
        <v>2.958741639</v>
      </c>
      <c r="K255" s="88">
        <f t="shared" si="501"/>
        <v>2.6847335</v>
      </c>
      <c r="L255" s="88">
        <f t="shared" si="501"/>
        <v>2.67102848</v>
      </c>
      <c r="M255" s="88">
        <f t="shared" si="501"/>
        <v>2.661485969</v>
      </c>
      <c r="N255" s="88">
        <f t="shared" si="501"/>
        <v>4115.409489</v>
      </c>
      <c r="O255" s="88">
        <f t="shared" si="501"/>
        <v>23.79724138</v>
      </c>
      <c r="S255" s="146">
        <f>(N255*'portfolio sheet'!$D$15/'portfolio sheet'!$D$7) -'portfolio sheet'!$D$15</f>
        <v>1110466.404</v>
      </c>
      <c r="T255" s="146">
        <f>O255*'portfolio sheet'!$F$15/'portfolio sheet'!$F$11-'portfolio sheet'!$F$15</f>
        <v>92067.19436</v>
      </c>
      <c r="U255" s="146">
        <f>PRICE('portfolio sheet'!$H$7,'portfolio sheet'!$H$8,'portfolio sheet'!$H$9,L255/100,'portfolio sheet'!$H$11,'portfolio sheet'!$H$12,'portfolio sheet'!$H$13)*'portfolio sheet'!$H$6/100 - 'portfolio sheet'!$H$15</f>
        <v>-21815.2541</v>
      </c>
      <c r="V255" s="88">
        <f t="shared" si="10"/>
        <v>1180718.345</v>
      </c>
      <c r="X255" s="147">
        <f t="shared" ref="X255:Z255" si="502">S255/$V255</f>
        <v>0.9405006786</v>
      </c>
      <c r="Y255" s="147">
        <f t="shared" si="502"/>
        <v>0.07797557713</v>
      </c>
      <c r="Z255" s="147">
        <f t="shared" si="502"/>
        <v>-0.01847625575</v>
      </c>
    </row>
    <row r="256">
      <c r="A256" s="12">
        <f>'Parametric Var'!A387</f>
        <v>44312</v>
      </c>
      <c r="B256" s="88">
        <f>'Parametric Var'!B387</f>
        <v>0.061</v>
      </c>
      <c r="C256" s="88">
        <f>'Parametric Var'!C387</f>
        <v>1.2618</v>
      </c>
      <c r="D256" s="88">
        <f>'Parametric Var'!D387</f>
        <v>0.8311</v>
      </c>
      <c r="E256" s="88">
        <f>'Parametric Var'!E387</f>
        <v>1.568</v>
      </c>
      <c r="F256" s="88">
        <f>'Parametric Var'!F387</f>
        <v>3855.36</v>
      </c>
      <c r="G256" s="88">
        <f>'Parametric Var'!G387</f>
        <v>22.91</v>
      </c>
      <c r="I256" s="7">
        <f t="shared" si="12"/>
        <v>248</v>
      </c>
      <c r="J256" s="88">
        <f t="shared" ref="J256:O256" si="503">B$637*EXP(LN(B256/B257))</f>
        <v>3.116889655</v>
      </c>
      <c r="K256" s="88">
        <f t="shared" si="503"/>
        <v>2.616754968</v>
      </c>
      <c r="L256" s="88">
        <f t="shared" si="503"/>
        <v>2.549228541</v>
      </c>
      <c r="M256" s="88">
        <f t="shared" si="503"/>
        <v>2.576344615</v>
      </c>
      <c r="N256" s="88">
        <f t="shared" si="503"/>
        <v>4136.448495</v>
      </c>
      <c r="O256" s="88">
        <f t="shared" si="503"/>
        <v>22.44695912</v>
      </c>
      <c r="S256" s="146">
        <f>(N256*'portfolio sheet'!$D$15/'portfolio sheet'!$D$7) -'portfolio sheet'!$D$15</f>
        <v>1121255.638</v>
      </c>
      <c r="T256" s="146">
        <f>O256*'portfolio sheet'!$F$15/'portfolio sheet'!$F$11-'portfolio sheet'!$F$15</f>
        <v>92135.32943</v>
      </c>
      <c r="U256" s="146">
        <f>PRICE('portfolio sheet'!$H$7,'portfolio sheet'!$H$8,'portfolio sheet'!$H$9,L256/100,'portfolio sheet'!$H$11,'portfolio sheet'!$H$12,'portfolio sheet'!$H$13)*'portfolio sheet'!$H$6/100 - 'portfolio sheet'!$H$15</f>
        <v>-19022.53158</v>
      </c>
      <c r="V256" s="88">
        <f t="shared" si="10"/>
        <v>1194368.436</v>
      </c>
      <c r="X256" s="147">
        <f t="shared" ref="X256:Z256" si="504">S256/$V256</f>
        <v>0.9387853901</v>
      </c>
      <c r="Y256" s="147">
        <f t="shared" si="504"/>
        <v>0.07714146375</v>
      </c>
      <c r="Z256" s="147">
        <f t="shared" si="504"/>
        <v>-0.0159268539</v>
      </c>
    </row>
    <row r="257">
      <c r="A257" s="12">
        <f>'Parametric Var'!A386</f>
        <v>44313</v>
      </c>
      <c r="B257" s="88">
        <f>'Parametric Var'!B386</f>
        <v>0.058</v>
      </c>
      <c r="C257" s="88">
        <f>'Parametric Var'!C386</f>
        <v>1.3044</v>
      </c>
      <c r="D257" s="88">
        <f>'Parametric Var'!D386</f>
        <v>0.8812</v>
      </c>
      <c r="E257" s="88">
        <f>'Parametric Var'!E386</f>
        <v>1.625</v>
      </c>
      <c r="F257" s="88">
        <f>'Parametric Var'!F386</f>
        <v>3849.62</v>
      </c>
      <c r="G257" s="88">
        <f>'Parametric Var'!G386</f>
        <v>21.77</v>
      </c>
      <c r="I257" s="7">
        <f t="shared" si="12"/>
        <v>249</v>
      </c>
      <c r="J257" s="88">
        <f t="shared" ref="J257:O257" si="505">B$637*EXP(LN(B257/B258))</f>
        <v>3.243184906</v>
      </c>
      <c r="K257" s="88">
        <f t="shared" si="505"/>
        <v>2.711127499</v>
      </c>
      <c r="L257" s="88">
        <f t="shared" si="505"/>
        <v>2.794222759</v>
      </c>
      <c r="M257" s="88">
        <f t="shared" si="505"/>
        <v>2.69320298</v>
      </c>
      <c r="N257" s="88">
        <f t="shared" si="505"/>
        <v>4239.142093</v>
      </c>
      <c r="O257" s="88">
        <f t="shared" si="505"/>
        <v>22.24983709</v>
      </c>
      <c r="S257" s="146">
        <f>(N257*'portfolio sheet'!$D$15/'portfolio sheet'!$D$7) -'portfolio sheet'!$D$15</f>
        <v>1173919.022</v>
      </c>
      <c r="T257" s="146">
        <f>O257*'portfolio sheet'!$F$15/'portfolio sheet'!$F$11-'portfolio sheet'!$F$15</f>
        <v>92145.27618</v>
      </c>
      <c r="U257" s="146">
        <f>PRICE('portfolio sheet'!$H$7,'portfolio sheet'!$H$8,'portfolio sheet'!$H$9,L257/100,'portfolio sheet'!$H$11,'portfolio sheet'!$H$12,'portfolio sheet'!$H$13)*'portfolio sheet'!$H$6/100 - 'portfolio sheet'!$H$15</f>
        <v>-24621.50325</v>
      </c>
      <c r="V257" s="88">
        <f t="shared" si="10"/>
        <v>1241442.795</v>
      </c>
      <c r="X257" s="147">
        <f t="shared" ref="X257:Z257" si="506">S257/$V257</f>
        <v>0.9456086312</v>
      </c>
      <c r="Y257" s="147">
        <f t="shared" si="506"/>
        <v>0.07422434327</v>
      </c>
      <c r="Z257" s="147">
        <f t="shared" si="506"/>
        <v>-0.01983297446</v>
      </c>
    </row>
    <row r="258">
      <c r="A258" s="12">
        <f>'Parametric Var'!A385</f>
        <v>44314</v>
      </c>
      <c r="B258" s="88">
        <f>'Parametric Var'!B385</f>
        <v>0.053</v>
      </c>
      <c r="C258" s="88">
        <f>'Parametric Var'!C385</f>
        <v>1.3015</v>
      </c>
      <c r="D258" s="88">
        <f>'Parametric Var'!D385</f>
        <v>0.8524</v>
      </c>
      <c r="E258" s="88">
        <f>'Parametric Var'!E385</f>
        <v>1.611</v>
      </c>
      <c r="F258" s="88">
        <f>'Parametric Var'!F385</f>
        <v>3750.77</v>
      </c>
      <c r="G258" s="88">
        <f>'Parametric Var'!G385</f>
        <v>20.87</v>
      </c>
      <c r="I258" s="7">
        <f t="shared" si="12"/>
        <v>250</v>
      </c>
      <c r="J258" s="88">
        <f t="shared" ref="J258:O258" si="507">B$637*EXP(LN(B258/B259))</f>
        <v>3.079819608</v>
      </c>
      <c r="K258" s="88">
        <f t="shared" si="507"/>
        <v>2.652318555</v>
      </c>
      <c r="L258" s="88">
        <f t="shared" si="507"/>
        <v>2.657997185</v>
      </c>
      <c r="M258" s="88">
        <f t="shared" si="507"/>
        <v>2.6211883</v>
      </c>
      <c r="N258" s="88">
        <f t="shared" si="507"/>
        <v>4090.365325</v>
      </c>
      <c r="O258" s="88">
        <f t="shared" si="507"/>
        <v>20.9584322</v>
      </c>
      <c r="S258" s="146">
        <f>(N258*'portfolio sheet'!$D$15/'portfolio sheet'!$D$7) -'portfolio sheet'!$D$15</f>
        <v>1097623.243</v>
      </c>
      <c r="T258" s="146">
        <f>O258*'portfolio sheet'!$F$15/'portfolio sheet'!$F$11-'portfolio sheet'!$F$15</f>
        <v>92210.4403</v>
      </c>
      <c r="U258" s="146">
        <f>PRICE('portfolio sheet'!$H$7,'portfolio sheet'!$H$8,'portfolio sheet'!$H$9,L258/100,'portfolio sheet'!$H$11,'portfolio sheet'!$H$12,'portfolio sheet'!$H$13)*'portfolio sheet'!$H$6/100 - 'portfolio sheet'!$H$15</f>
        <v>-21517.33103</v>
      </c>
      <c r="V258" s="88">
        <f t="shared" si="10"/>
        <v>1168316.353</v>
      </c>
      <c r="X258" s="147">
        <f t="shared" ref="X258:Z258" si="508">S258/$V258</f>
        <v>0.9394914664</v>
      </c>
      <c r="Y258" s="147">
        <f t="shared" si="508"/>
        <v>0.0789259177</v>
      </c>
      <c r="Z258" s="147">
        <f t="shared" si="508"/>
        <v>-0.01841738411</v>
      </c>
    </row>
    <row r="259">
      <c r="A259" s="12">
        <f>'Parametric Var'!A384</f>
        <v>44315</v>
      </c>
      <c r="B259" s="88">
        <f>'Parametric Var'!B384</f>
        <v>0.051</v>
      </c>
      <c r="C259" s="88">
        <f>'Parametric Var'!C384</f>
        <v>1.3274</v>
      </c>
      <c r="D259" s="88">
        <f>'Parametric Var'!D384</f>
        <v>0.8668</v>
      </c>
      <c r="E259" s="88">
        <f>'Parametric Var'!E384</f>
        <v>1.641</v>
      </c>
      <c r="F259" s="88">
        <f>'Parametric Var'!F384</f>
        <v>3787.38</v>
      </c>
      <c r="G259" s="88">
        <f>'Parametric Var'!G384</f>
        <v>21.24</v>
      </c>
      <c r="I259" s="7">
        <f t="shared" si="12"/>
        <v>251</v>
      </c>
      <c r="J259" s="88">
        <f t="shared" ref="J259:O259" si="509">B$637*EXP(LN(B259/B260))</f>
        <v>2.851766038</v>
      </c>
      <c r="K259" s="88">
        <f t="shared" si="509"/>
        <v>2.738939542</v>
      </c>
      <c r="L259" s="88">
        <f t="shared" si="509"/>
        <v>2.758593807</v>
      </c>
      <c r="M259" s="88">
        <f t="shared" si="509"/>
        <v>2.694630996</v>
      </c>
      <c r="N259" s="88">
        <f t="shared" si="509"/>
        <v>4211.622765</v>
      </c>
      <c r="O259" s="88">
        <f t="shared" si="509"/>
        <v>20.94540915</v>
      </c>
      <c r="S259" s="146">
        <f>(N259*'portfolio sheet'!$D$15/'portfolio sheet'!$D$7) -'portfolio sheet'!$D$15</f>
        <v>1159806.546</v>
      </c>
      <c r="T259" s="146">
        <f>O259*'portfolio sheet'!$F$15/'portfolio sheet'!$F$11-'portfolio sheet'!$F$15</f>
        <v>92211.09744</v>
      </c>
      <c r="U259" s="146">
        <f>PRICE('portfolio sheet'!$H$7,'portfolio sheet'!$H$8,'portfolio sheet'!$H$9,L259/100,'portfolio sheet'!$H$11,'portfolio sheet'!$H$12,'portfolio sheet'!$H$13)*'portfolio sheet'!$H$6/100 - 'portfolio sheet'!$H$15</f>
        <v>-23811.80811</v>
      </c>
      <c r="V259" s="88">
        <f t="shared" si="10"/>
        <v>1228205.836</v>
      </c>
      <c r="X259" s="147">
        <f t="shared" ref="X259:Z259" si="510">S259/$V259</f>
        <v>0.9443095877</v>
      </c>
      <c r="Y259" s="147">
        <f t="shared" si="510"/>
        <v>0.07507788577</v>
      </c>
      <c r="Z259" s="147">
        <f t="shared" si="510"/>
        <v>-0.01938747352</v>
      </c>
    </row>
    <row r="260">
      <c r="A260" s="12">
        <f>'Parametric Var'!A383</f>
        <v>44316</v>
      </c>
      <c r="B260" s="88">
        <f>'Parametric Var'!B383</f>
        <v>0.053</v>
      </c>
      <c r="C260" s="88">
        <f>'Parametric Var'!C383</f>
        <v>1.311</v>
      </c>
      <c r="D260" s="88">
        <f>'Parametric Var'!D383</f>
        <v>0.8493</v>
      </c>
      <c r="E260" s="88">
        <f>'Parametric Var'!E383</f>
        <v>1.626</v>
      </c>
      <c r="F260" s="88">
        <f>'Parametric Var'!F383</f>
        <v>3714.24</v>
      </c>
      <c r="G260" s="88">
        <f>'Parametric Var'!G383</f>
        <v>21.63</v>
      </c>
      <c r="I260" s="7">
        <f t="shared" si="12"/>
        <v>252</v>
      </c>
      <c r="J260" s="88">
        <f t="shared" ref="J260:O260" si="511">B$637*EXP(LN(B260/B261))</f>
        <v>3.098043393</v>
      </c>
      <c r="K260" s="88">
        <f t="shared" si="511"/>
        <v>2.7051</v>
      </c>
      <c r="L260" s="88">
        <f t="shared" si="511"/>
        <v>2.7029</v>
      </c>
      <c r="M260" s="88">
        <f t="shared" si="511"/>
        <v>2.67</v>
      </c>
      <c r="N260" s="88">
        <f t="shared" si="511"/>
        <v>4065.039066</v>
      </c>
      <c r="O260" s="88">
        <f t="shared" si="511"/>
        <v>20.98080491</v>
      </c>
      <c r="S260" s="146">
        <f>(N260*'portfolio sheet'!$D$15/'portfolio sheet'!$D$7) -'portfolio sheet'!$D$15</f>
        <v>1084635.418</v>
      </c>
      <c r="T260" s="146">
        <f>O260*'portfolio sheet'!$F$15/'portfolio sheet'!$F$11-'portfolio sheet'!$F$15</f>
        <v>92209.31137</v>
      </c>
      <c r="U260" s="146">
        <f>PRICE('portfolio sheet'!$H$7,'portfolio sheet'!$H$8,'portfolio sheet'!$H$9,L260/100,'portfolio sheet'!$H$11,'portfolio sheet'!$H$12,'portfolio sheet'!$H$13)*'portfolio sheet'!$H$6/100 - 'portfolio sheet'!$H$15</f>
        <v>-22543.03045</v>
      </c>
      <c r="V260" s="88">
        <f t="shared" si="10"/>
        <v>1154301.699</v>
      </c>
      <c r="X260" s="147">
        <f t="shared" ref="X260:Z260" si="512">S260/$V260</f>
        <v>0.9396463845</v>
      </c>
      <c r="Y260" s="147">
        <f t="shared" si="512"/>
        <v>0.07988319815</v>
      </c>
      <c r="Z260" s="147">
        <f t="shared" si="512"/>
        <v>-0.01952958266</v>
      </c>
    </row>
    <row r="261">
      <c r="A261" s="12">
        <f>'Parametric Var'!A382</f>
        <v>44318</v>
      </c>
      <c r="B261" s="88">
        <f>'Parametric Var'!B382</f>
        <v>0.0507</v>
      </c>
      <c r="C261" s="88">
        <f>'Parametric Var'!C382</f>
        <v>1.311</v>
      </c>
      <c r="D261" s="88">
        <f>'Parametric Var'!D382</f>
        <v>0.8493</v>
      </c>
      <c r="E261" s="88">
        <f>'Parametric Var'!E382</f>
        <v>1.626</v>
      </c>
      <c r="F261" s="88">
        <f>'Parametric Var'!F382</f>
        <v>3773.86</v>
      </c>
      <c r="G261" s="88">
        <f>'Parametric Var'!G382</f>
        <v>21.99</v>
      </c>
      <c r="I261" s="7">
        <f t="shared" si="12"/>
        <v>253</v>
      </c>
      <c r="J261" s="88">
        <f t="shared" ref="J261:O261" si="513">B$637*EXP(LN(B261/B262))</f>
        <v>2.683116429</v>
      </c>
      <c r="K261" s="88">
        <f t="shared" si="513"/>
        <v>2.769532292</v>
      </c>
      <c r="L261" s="88">
        <f t="shared" si="513"/>
        <v>2.781501236</v>
      </c>
      <c r="M261" s="88">
        <f t="shared" si="513"/>
        <v>2.715084428</v>
      </c>
      <c r="N261" s="88">
        <f t="shared" si="513"/>
        <v>4073.673126</v>
      </c>
      <c r="O261" s="88">
        <f t="shared" si="513"/>
        <v>22.07278588</v>
      </c>
      <c r="S261" s="146">
        <f>(N261*'portfolio sheet'!$D$15/'portfolio sheet'!$D$7) -'portfolio sheet'!$D$15</f>
        <v>1089063.142</v>
      </c>
      <c r="T261" s="146">
        <f>O261*'portfolio sheet'!$F$15/'portfolio sheet'!$F$11-'portfolio sheet'!$F$15</f>
        <v>92154.21016</v>
      </c>
      <c r="U261" s="146">
        <f>PRICE('portfolio sheet'!$H$7,'portfolio sheet'!$H$8,'portfolio sheet'!$H$9,L261/100,'portfolio sheet'!$H$11,'portfolio sheet'!$H$12,'portfolio sheet'!$H$13)*'portfolio sheet'!$H$6/100 - 'portfolio sheet'!$H$15</f>
        <v>-24332.57389</v>
      </c>
      <c r="V261" s="88">
        <f t="shared" si="10"/>
        <v>1156884.778</v>
      </c>
      <c r="X261" s="147">
        <f t="shared" ref="X261:Z261" si="514">S261/$V261</f>
        <v>0.9413756343</v>
      </c>
      <c r="Y261" s="147">
        <f t="shared" si="514"/>
        <v>0.07965720694</v>
      </c>
      <c r="Z261" s="147">
        <f t="shared" si="514"/>
        <v>-0.02103284126</v>
      </c>
    </row>
    <row r="262">
      <c r="A262" s="12">
        <f>'Parametric Var'!A381</f>
        <v>44319</v>
      </c>
      <c r="B262" s="88">
        <f>'Parametric Var'!B381</f>
        <v>0.056</v>
      </c>
      <c r="C262" s="88">
        <f>'Parametric Var'!C381</f>
        <v>1.2805</v>
      </c>
      <c r="D262" s="88">
        <f>'Parametric Var'!D381</f>
        <v>0.8253</v>
      </c>
      <c r="E262" s="88">
        <f>'Parametric Var'!E381</f>
        <v>1.599</v>
      </c>
      <c r="F262" s="88">
        <f>'Parametric Var'!F381</f>
        <v>3826.31</v>
      </c>
      <c r="G262" s="88">
        <f>'Parametric Var'!G381</f>
        <v>21.25</v>
      </c>
      <c r="I262" s="7">
        <f t="shared" si="12"/>
        <v>254</v>
      </c>
      <c r="J262" s="88">
        <f t="shared" ref="J262:O262" si="515">B$637*EXP(LN(B262/B263))</f>
        <v>2.9636</v>
      </c>
      <c r="K262" s="88">
        <f t="shared" si="515"/>
        <v>2.725104673</v>
      </c>
      <c r="L262" s="88">
        <f t="shared" si="515"/>
        <v>2.724024142</v>
      </c>
      <c r="M262" s="88">
        <f t="shared" si="515"/>
        <v>2.683425519</v>
      </c>
      <c r="N262" s="88">
        <f t="shared" si="515"/>
        <v>4126.127543</v>
      </c>
      <c r="O262" s="88">
        <f t="shared" si="515"/>
        <v>22.69717076</v>
      </c>
      <c r="S262" s="146">
        <f>(N262*'portfolio sheet'!$D$15/'portfolio sheet'!$D$7) -'portfolio sheet'!$D$15</f>
        <v>1115962.842</v>
      </c>
      <c r="T262" s="146">
        <f>O262*'portfolio sheet'!$F$15/'portfolio sheet'!$F$11-'portfolio sheet'!$F$15</f>
        <v>92122.70378</v>
      </c>
      <c r="U262" s="146">
        <f>PRICE('portfolio sheet'!$H$7,'portfolio sheet'!$H$8,'portfolio sheet'!$H$9,L262/100,'portfolio sheet'!$H$11,'portfolio sheet'!$H$12,'portfolio sheet'!$H$13)*'portfolio sheet'!$H$6/100 - 'portfolio sheet'!$H$15</f>
        <v>-23024.71076</v>
      </c>
      <c r="V262" s="88">
        <f t="shared" si="10"/>
        <v>1185060.835</v>
      </c>
      <c r="X262" s="147">
        <f t="shared" ref="X262:Z262" si="516">S262/$V262</f>
        <v>0.9416924508</v>
      </c>
      <c r="Y262" s="147">
        <f t="shared" si="516"/>
        <v>0.07773668746</v>
      </c>
      <c r="Z262" s="147">
        <f t="shared" si="516"/>
        <v>-0.01942913821</v>
      </c>
    </row>
    <row r="263">
      <c r="A263" s="12">
        <f>'Parametric Var'!A380</f>
        <v>44320</v>
      </c>
      <c r="B263" s="88">
        <f>'Parametric Var'!B380</f>
        <v>0.056</v>
      </c>
      <c r="C263" s="88">
        <f>'Parametric Var'!C380</f>
        <v>1.2711</v>
      </c>
      <c r="D263" s="88">
        <f>'Parametric Var'!D380</f>
        <v>0.8189</v>
      </c>
      <c r="E263" s="88">
        <f>'Parametric Var'!E380</f>
        <v>1.591</v>
      </c>
      <c r="F263" s="88">
        <f>'Parametric Var'!F380</f>
        <v>3830.17</v>
      </c>
      <c r="G263" s="88">
        <f>'Parametric Var'!G380</f>
        <v>19.97</v>
      </c>
      <c r="I263" s="7">
        <f t="shared" si="12"/>
        <v>255</v>
      </c>
      <c r="J263" s="88">
        <f t="shared" ref="J263:O263" si="517">B$637*EXP(LN(B263/B264))</f>
        <v>2.9636</v>
      </c>
      <c r="K263" s="88">
        <f t="shared" si="517"/>
        <v>2.75583282</v>
      </c>
      <c r="L263" s="88">
        <f t="shared" si="517"/>
        <v>2.784857587</v>
      </c>
      <c r="M263" s="88">
        <f t="shared" si="517"/>
        <v>2.703991088</v>
      </c>
      <c r="N263" s="88">
        <f t="shared" si="517"/>
        <v>4085.944007</v>
      </c>
      <c r="O263" s="88">
        <f t="shared" si="517"/>
        <v>19.8490261</v>
      </c>
      <c r="S263" s="146">
        <f>(N263*'portfolio sheet'!$D$15/'portfolio sheet'!$D$7) -'portfolio sheet'!$D$15</f>
        <v>1095355.901</v>
      </c>
      <c r="T263" s="146">
        <f>O263*'portfolio sheet'!$F$15/'portfolio sheet'!$F$11-'portfolio sheet'!$F$15</f>
        <v>92266.42078</v>
      </c>
      <c r="U263" s="146">
        <f>PRICE('portfolio sheet'!$H$7,'portfolio sheet'!$H$8,'portfolio sheet'!$H$9,L263/100,'portfolio sheet'!$H$11,'portfolio sheet'!$H$12,'portfolio sheet'!$H$13)*'portfolio sheet'!$H$6/100 - 'portfolio sheet'!$H$15</f>
        <v>-24408.82191</v>
      </c>
      <c r="V263" s="88">
        <f t="shared" si="10"/>
        <v>1163213.5</v>
      </c>
      <c r="X263" s="147">
        <f t="shared" ref="X263:Z263" si="518">S263/$V263</f>
        <v>0.9416636766</v>
      </c>
      <c r="Y263" s="147">
        <f t="shared" si="518"/>
        <v>0.07932028023</v>
      </c>
      <c r="Z263" s="147">
        <f t="shared" si="518"/>
        <v>-0.02098395687</v>
      </c>
    </row>
    <row r="264">
      <c r="A264" s="12">
        <f>'Parametric Var'!A379</f>
        <v>44321</v>
      </c>
      <c r="B264" s="88">
        <f>'Parametric Var'!B379</f>
        <v>0.056</v>
      </c>
      <c r="C264" s="88">
        <f>'Parametric Var'!C379</f>
        <v>1.2477</v>
      </c>
      <c r="D264" s="88">
        <f>'Parametric Var'!D379</f>
        <v>0.7948</v>
      </c>
      <c r="E264" s="88">
        <f>'Parametric Var'!E379</f>
        <v>1.571</v>
      </c>
      <c r="F264" s="88">
        <f>'Parametric Var'!F379</f>
        <v>3871.74</v>
      </c>
      <c r="G264" s="88">
        <f>'Parametric Var'!G379</f>
        <v>21.46</v>
      </c>
      <c r="I264" s="7">
        <f t="shared" si="12"/>
        <v>256</v>
      </c>
      <c r="J264" s="88">
        <f t="shared" ref="J264:O264" si="519">B$637*EXP(LN(B264/B265))</f>
        <v>3.131350943</v>
      </c>
      <c r="K264" s="88">
        <f t="shared" si="519"/>
        <v>2.700122616</v>
      </c>
      <c r="L264" s="88">
        <f t="shared" si="519"/>
        <v>2.675631984</v>
      </c>
      <c r="M264" s="88">
        <f t="shared" si="519"/>
        <v>2.671700637</v>
      </c>
      <c r="N264" s="88">
        <f t="shared" si="519"/>
        <v>4114.254805</v>
      </c>
      <c r="O264" s="88">
        <f t="shared" si="519"/>
        <v>21.29031628</v>
      </c>
      <c r="S264" s="146">
        <f>(N264*'portfolio sheet'!$D$15/'portfolio sheet'!$D$7) -'portfolio sheet'!$D$15</f>
        <v>1109874.259</v>
      </c>
      <c r="T264" s="146">
        <f>O264*'portfolio sheet'!$F$15/'portfolio sheet'!$F$11-'portfolio sheet'!$F$15</f>
        <v>92193.69347</v>
      </c>
      <c r="U264" s="146">
        <f>PRICE('portfolio sheet'!$H$7,'portfolio sheet'!$H$8,'portfolio sheet'!$H$9,L264/100,'portfolio sheet'!$H$11,'portfolio sheet'!$H$12,'portfolio sheet'!$H$13)*'portfolio sheet'!$H$6/100 - 'portfolio sheet'!$H$15</f>
        <v>-21920.45035</v>
      </c>
      <c r="V264" s="88">
        <f t="shared" si="10"/>
        <v>1180147.502</v>
      </c>
      <c r="X264" s="147">
        <f t="shared" ref="X264:Z264" si="520">S264/$V264</f>
        <v>0.9404538475</v>
      </c>
      <c r="Y264" s="147">
        <f t="shared" si="520"/>
        <v>0.0781204835</v>
      </c>
      <c r="Z264" s="147">
        <f t="shared" si="520"/>
        <v>-0.01857433101</v>
      </c>
    </row>
    <row r="265">
      <c r="A265" s="12">
        <f>'Parametric Var'!A378</f>
        <v>44322</v>
      </c>
      <c r="B265" s="88">
        <f>'Parametric Var'!B378</f>
        <v>0.053</v>
      </c>
      <c r="C265" s="88">
        <f>'Parametric Var'!C378</f>
        <v>1.25</v>
      </c>
      <c r="D265" s="88">
        <f>'Parametric Var'!D378</f>
        <v>0.8029</v>
      </c>
      <c r="E265" s="88">
        <f>'Parametric Var'!E378</f>
        <v>1.57</v>
      </c>
      <c r="F265" s="88">
        <f>'Parametric Var'!F378</f>
        <v>3886.83</v>
      </c>
      <c r="G265" s="88">
        <f>'Parametric Var'!G378</f>
        <v>21.5</v>
      </c>
      <c r="I265" s="7">
        <f t="shared" si="12"/>
        <v>257</v>
      </c>
      <c r="J265" s="88">
        <f t="shared" ref="J265:O265" si="521">B$637*EXP(LN(B265/B266))</f>
        <v>3.079819608</v>
      </c>
      <c r="K265" s="88">
        <f t="shared" si="521"/>
        <v>2.730658968</v>
      </c>
      <c r="L265" s="88">
        <f t="shared" si="521"/>
        <v>2.803460031</v>
      </c>
      <c r="M265" s="88">
        <f t="shared" si="521"/>
        <v>2.654781507</v>
      </c>
      <c r="N265" s="88">
        <f t="shared" si="521"/>
        <v>4099.953029</v>
      </c>
      <c r="O265" s="88">
        <f t="shared" si="521"/>
        <v>20.39106269</v>
      </c>
      <c r="S265" s="146">
        <f>(N265*'portfolio sheet'!$D$15/'portfolio sheet'!$D$7) -'portfolio sheet'!$D$15</f>
        <v>1102540.015</v>
      </c>
      <c r="T265" s="146">
        <f>O265*'portfolio sheet'!$F$15/'portfolio sheet'!$F$11-'portfolio sheet'!$F$15</f>
        <v>92239.06969</v>
      </c>
      <c r="U265" s="146">
        <f>PRICE('portfolio sheet'!$H$7,'portfolio sheet'!$H$8,'portfolio sheet'!$H$9,L265/100,'portfolio sheet'!$H$11,'portfolio sheet'!$H$12,'portfolio sheet'!$H$13)*'portfolio sheet'!$H$6/100 - 'portfolio sheet'!$H$15</f>
        <v>-24831.17573</v>
      </c>
      <c r="V265" s="88">
        <f t="shared" si="10"/>
        <v>1169947.909</v>
      </c>
      <c r="X265" s="147">
        <f t="shared" ref="X265:Z265" si="522">S265/$V265</f>
        <v>0.9423838502</v>
      </c>
      <c r="Y265" s="147">
        <f t="shared" si="522"/>
        <v>0.07884032186</v>
      </c>
      <c r="Z265" s="147">
        <f t="shared" si="522"/>
        <v>-0.02122417207</v>
      </c>
    </row>
    <row r="266">
      <c r="A266" s="12">
        <f>'Parametric Var'!A377</f>
        <v>44323</v>
      </c>
      <c r="B266" s="88">
        <f>'Parametric Var'!B377</f>
        <v>0.051</v>
      </c>
      <c r="C266" s="88">
        <f>'Parametric Var'!C377</f>
        <v>1.2383</v>
      </c>
      <c r="D266" s="88">
        <f>'Parametric Var'!D377</f>
        <v>0.7741</v>
      </c>
      <c r="E266" s="88">
        <f>'Parametric Var'!E377</f>
        <v>1.579</v>
      </c>
      <c r="F266" s="88">
        <f>'Parametric Var'!F377</f>
        <v>3915.59</v>
      </c>
      <c r="G266" s="88">
        <f>'Parametric Var'!G377</f>
        <v>22.49</v>
      </c>
      <c r="I266" s="7">
        <f t="shared" si="12"/>
        <v>258</v>
      </c>
      <c r="J266" s="88">
        <f t="shared" ref="J266:O266" si="523">B$637*EXP(LN(B266/B267))</f>
        <v>2.981136095</v>
      </c>
      <c r="K266" s="88">
        <f t="shared" si="523"/>
        <v>2.700084902</v>
      </c>
      <c r="L266" s="88">
        <f t="shared" si="523"/>
        <v>2.7029</v>
      </c>
      <c r="M266" s="88">
        <f t="shared" si="523"/>
        <v>2.66157197</v>
      </c>
      <c r="N266" s="88">
        <f t="shared" si="523"/>
        <v>4134.894195</v>
      </c>
      <c r="O266" s="88">
        <f t="shared" si="523"/>
        <v>21.75563265</v>
      </c>
      <c r="S266" s="146">
        <f>(N266*'portfolio sheet'!$D$15/'portfolio sheet'!$D$7) -'portfolio sheet'!$D$15</f>
        <v>1120458.561</v>
      </c>
      <c r="T266" s="146">
        <f>O266*'portfolio sheet'!$F$15/'portfolio sheet'!$F$11-'portfolio sheet'!$F$15</f>
        <v>92170.21367</v>
      </c>
      <c r="U266" s="146">
        <f>PRICE('portfolio sheet'!$H$7,'portfolio sheet'!$H$8,'portfolio sheet'!$H$9,L266/100,'portfolio sheet'!$H$11,'portfolio sheet'!$H$12,'portfolio sheet'!$H$13)*'portfolio sheet'!$H$6/100 - 'portfolio sheet'!$H$15</f>
        <v>-22543.03045</v>
      </c>
      <c r="V266" s="88">
        <f t="shared" si="10"/>
        <v>1190085.745</v>
      </c>
      <c r="X266" s="147">
        <f t="shared" ref="X266:Z266" si="524">S266/$V266</f>
        <v>0.9414939776</v>
      </c>
      <c r="Y266" s="147">
        <f t="shared" si="524"/>
        <v>0.07744838058</v>
      </c>
      <c r="Z266" s="147">
        <f t="shared" si="524"/>
        <v>-0.01894235819</v>
      </c>
    </row>
    <row r="267">
      <c r="A267" s="12">
        <f>'Parametric Var'!A376</f>
        <v>44325</v>
      </c>
      <c r="B267" s="88">
        <f>'Parametric Var'!B376</f>
        <v>0.0507</v>
      </c>
      <c r="C267" s="88">
        <f>'Parametric Var'!C376</f>
        <v>1.2406</v>
      </c>
      <c r="D267" s="88">
        <f>'Parametric Var'!D376</f>
        <v>0.7741</v>
      </c>
      <c r="E267" s="88">
        <f>'Parametric Var'!E376</f>
        <v>1.584</v>
      </c>
      <c r="F267" s="88">
        <f>'Parametric Var'!F376</f>
        <v>3911.23</v>
      </c>
      <c r="G267" s="88">
        <f>'Parametric Var'!G376</f>
        <v>22.05</v>
      </c>
      <c r="I267" s="7">
        <f t="shared" si="12"/>
        <v>259</v>
      </c>
      <c r="J267" s="88">
        <f t="shared" ref="J267:O267" si="525">B$637*EXP(LN(B267/B268))</f>
        <v>3.1303025</v>
      </c>
      <c r="K267" s="88">
        <f t="shared" si="525"/>
        <v>2.66980673</v>
      </c>
      <c r="L267" s="88">
        <f t="shared" si="525"/>
        <v>2.664351063</v>
      </c>
      <c r="M267" s="88">
        <f t="shared" si="525"/>
        <v>2.636708229</v>
      </c>
      <c r="N267" s="88">
        <f t="shared" si="525"/>
        <v>4131.716103</v>
      </c>
      <c r="O267" s="88">
        <f t="shared" si="525"/>
        <v>20.05656716</v>
      </c>
      <c r="S267" s="146">
        <f>(N267*'portfolio sheet'!$D$15/'portfolio sheet'!$D$7) -'portfolio sheet'!$D$15</f>
        <v>1118828.771</v>
      </c>
      <c r="T267" s="146">
        <f>O267*'portfolio sheet'!$F$15/'portfolio sheet'!$F$11-'portfolio sheet'!$F$15</f>
        <v>92255.94829</v>
      </c>
      <c r="U267" s="146">
        <f>PRICE('portfolio sheet'!$H$7,'portfolio sheet'!$H$8,'portfolio sheet'!$H$9,L267/100,'portfolio sheet'!$H$11,'portfolio sheet'!$H$12,'portfolio sheet'!$H$13)*'portfolio sheet'!$H$6/100 - 'portfolio sheet'!$H$15</f>
        <v>-21662.62011</v>
      </c>
      <c r="V267" s="88">
        <f t="shared" si="10"/>
        <v>1189422.099</v>
      </c>
      <c r="X267" s="147">
        <f t="shared" ref="X267:Z267" si="526">S267/$V267</f>
        <v>0.9406490528</v>
      </c>
      <c r="Y267" s="147">
        <f t="shared" si="526"/>
        <v>0.0775636743</v>
      </c>
      <c r="Z267" s="147">
        <f t="shared" si="526"/>
        <v>-0.01821272711</v>
      </c>
    </row>
    <row r="268">
      <c r="A268" s="12">
        <f>'Parametric Var'!A375</f>
        <v>44326</v>
      </c>
      <c r="B268" s="88">
        <f>'Parametric Var'!B375</f>
        <v>0.048</v>
      </c>
      <c r="C268" s="88">
        <f>'Parametric Var'!C375</f>
        <v>1.257</v>
      </c>
      <c r="D268" s="88">
        <f>'Parametric Var'!D375</f>
        <v>0.7853</v>
      </c>
      <c r="E268" s="88">
        <f>'Parametric Var'!E375</f>
        <v>1.604</v>
      </c>
      <c r="F268" s="88">
        <f>'Parametric Var'!F375</f>
        <v>3909.88</v>
      </c>
      <c r="G268" s="88">
        <f>'Parametric Var'!G375</f>
        <v>23.45</v>
      </c>
      <c r="I268" s="7">
        <f t="shared" si="12"/>
        <v>260</v>
      </c>
      <c r="J268" s="88">
        <f t="shared" ref="J268:O268" si="527">B$637*EXP(LN(B268/B269))</f>
        <v>2.9636</v>
      </c>
      <c r="K268" s="88">
        <f t="shared" si="527"/>
        <v>2.67005159</v>
      </c>
      <c r="L268" s="88">
        <f t="shared" si="527"/>
        <v>2.648599164</v>
      </c>
      <c r="M268" s="88">
        <f t="shared" si="527"/>
        <v>2.640369914</v>
      </c>
      <c r="N268" s="88">
        <f t="shared" si="527"/>
        <v>4123.434974</v>
      </c>
      <c r="O268" s="88">
        <f t="shared" si="527"/>
        <v>21.6438122</v>
      </c>
      <c r="S268" s="146">
        <f>(N268*'portfolio sheet'!$D$15/'portfolio sheet'!$D$7) -'portfolio sheet'!$D$15</f>
        <v>1114582.038</v>
      </c>
      <c r="T268" s="146">
        <f>O268*'portfolio sheet'!$F$15/'portfolio sheet'!$F$11-'portfolio sheet'!$F$15</f>
        <v>92175.85611</v>
      </c>
      <c r="U268" s="146">
        <f>PRICE('portfolio sheet'!$H$7,'portfolio sheet'!$H$8,'portfolio sheet'!$H$9,L268/100,'portfolio sheet'!$H$11,'portfolio sheet'!$H$12,'portfolio sheet'!$H$13)*'portfolio sheet'!$H$6/100 - 'portfolio sheet'!$H$15</f>
        <v>-21302.34341</v>
      </c>
      <c r="V268" s="88">
        <f t="shared" si="10"/>
        <v>1185455.551</v>
      </c>
      <c r="X268" s="147">
        <f t="shared" ref="X268:Z268" si="528">S268/$V268</f>
        <v>0.9402141121</v>
      </c>
      <c r="Y268" s="147">
        <f t="shared" si="528"/>
        <v>0.0777556409</v>
      </c>
      <c r="Z268" s="147">
        <f t="shared" si="528"/>
        <v>-0.01796975297</v>
      </c>
    </row>
    <row r="269">
      <c r="A269" s="12">
        <f>'Parametric Var'!A374</f>
        <v>44327</v>
      </c>
      <c r="B269" s="88">
        <f>'Parametric Var'!B374</f>
        <v>0.048</v>
      </c>
      <c r="C269" s="88">
        <f>'Parametric Var'!C374</f>
        <v>1.2735</v>
      </c>
      <c r="D269" s="88">
        <f>'Parametric Var'!D374</f>
        <v>0.8014</v>
      </c>
      <c r="E269" s="88">
        <f>'Parametric Var'!E374</f>
        <v>1.622</v>
      </c>
      <c r="F269" s="88">
        <f>'Parametric Var'!F374</f>
        <v>3916.38</v>
      </c>
      <c r="G269" s="88">
        <f>'Parametric Var'!G374</f>
        <v>23.11</v>
      </c>
      <c r="I269" s="7">
        <f t="shared" si="12"/>
        <v>261</v>
      </c>
      <c r="J269" s="88">
        <f t="shared" ref="J269:O269" si="529">B$637*EXP(LN(B269/B270))</f>
        <v>2.9636</v>
      </c>
      <c r="K269" s="88">
        <f t="shared" si="529"/>
        <v>2.567214286</v>
      </c>
      <c r="L269" s="88">
        <f t="shared" si="529"/>
        <v>2.505904743</v>
      </c>
      <c r="M269" s="88">
        <f t="shared" si="529"/>
        <v>2.558027171</v>
      </c>
      <c r="N269" s="88">
        <f t="shared" si="529"/>
        <v>4110.923509</v>
      </c>
      <c r="O269" s="88">
        <f t="shared" si="529"/>
        <v>23.09917057</v>
      </c>
      <c r="S269" s="146">
        <f>(N269*'portfolio sheet'!$D$15/'portfolio sheet'!$D$7) -'portfolio sheet'!$D$15</f>
        <v>1108165.902</v>
      </c>
      <c r="T269" s="146">
        <f>O269*'portfolio sheet'!$F$15/'portfolio sheet'!$F$11-'portfolio sheet'!$F$15</f>
        <v>92102.41892</v>
      </c>
      <c r="U269" s="146">
        <f>PRICE('portfolio sheet'!$H$7,'portfolio sheet'!$H$8,'portfolio sheet'!$H$9,L269/100,'portfolio sheet'!$H$11,'portfolio sheet'!$H$12,'portfolio sheet'!$H$13)*'portfolio sheet'!$H$6/100 - 'portfolio sheet'!$H$15</f>
        <v>-18024.77393</v>
      </c>
      <c r="V269" s="88">
        <f t="shared" si="10"/>
        <v>1182243.547</v>
      </c>
      <c r="X269" s="147">
        <f t="shared" ref="X269:Z269" si="530">S269/$V269</f>
        <v>0.9373414681</v>
      </c>
      <c r="Y269" s="147">
        <f t="shared" si="530"/>
        <v>0.07790477619</v>
      </c>
      <c r="Z269" s="147">
        <f t="shared" si="530"/>
        <v>-0.01524624429</v>
      </c>
    </row>
    <row r="270">
      <c r="A270" s="12">
        <f>'Parametric Var'!A373</f>
        <v>44328</v>
      </c>
      <c r="B270" s="88">
        <f>'Parametric Var'!B373</f>
        <v>0.048</v>
      </c>
      <c r="C270" s="88">
        <f>'Parametric Var'!C373</f>
        <v>1.3419</v>
      </c>
      <c r="D270" s="88">
        <f>'Parametric Var'!D373</f>
        <v>0.8644</v>
      </c>
      <c r="E270" s="88">
        <f>'Parametric Var'!E373</f>
        <v>1.693</v>
      </c>
      <c r="F270" s="88">
        <f>'Parametric Var'!F373</f>
        <v>3934.83</v>
      </c>
      <c r="G270" s="88">
        <f>'Parametric Var'!G373</f>
        <v>21.34</v>
      </c>
      <c r="I270" s="7">
        <f t="shared" si="12"/>
        <v>262</v>
      </c>
      <c r="J270" s="88">
        <f t="shared" ref="J270:O270" si="531">B$637*EXP(LN(B270/B271))</f>
        <v>3.092452174</v>
      </c>
      <c r="K270" s="88">
        <f t="shared" si="531"/>
        <v>2.783508696</v>
      </c>
      <c r="L270" s="88">
        <f t="shared" si="531"/>
        <v>2.81865938</v>
      </c>
      <c r="M270" s="88">
        <f t="shared" si="531"/>
        <v>2.724719711</v>
      </c>
      <c r="N270" s="88">
        <f t="shared" si="531"/>
        <v>4132.64261</v>
      </c>
      <c r="O270" s="88">
        <f t="shared" si="531"/>
        <v>15.75570093</v>
      </c>
      <c r="S270" s="146">
        <f>(N270*'portfolio sheet'!$D$15/'portfolio sheet'!$D$7) -'portfolio sheet'!$D$15</f>
        <v>1119303.902</v>
      </c>
      <c r="T270" s="146">
        <f>O270*'portfolio sheet'!$F$15/'portfolio sheet'!$F$11-'portfolio sheet'!$F$15</f>
        <v>92472.96942</v>
      </c>
      <c r="U270" s="146">
        <f>PRICE('portfolio sheet'!$H$7,'portfolio sheet'!$H$8,'portfolio sheet'!$H$9,L270/100,'portfolio sheet'!$H$11,'portfolio sheet'!$H$12,'portfolio sheet'!$H$13)*'portfolio sheet'!$H$6/100 - 'portfolio sheet'!$H$15</f>
        <v>-25175.95339</v>
      </c>
      <c r="V270" s="88">
        <f t="shared" si="10"/>
        <v>1186600.918</v>
      </c>
      <c r="X270" s="147">
        <f t="shared" ref="X270:Z270" si="532">S270/$V270</f>
        <v>0.9432858891</v>
      </c>
      <c r="Y270" s="147">
        <f t="shared" si="532"/>
        <v>0.07793097745</v>
      </c>
      <c r="Z270" s="147">
        <f t="shared" si="532"/>
        <v>-0.0212168666</v>
      </c>
    </row>
    <row r="271">
      <c r="A271" s="12">
        <f>'Parametric Var'!A372</f>
        <v>44329</v>
      </c>
      <c r="B271" s="88">
        <f>'Parametric Var'!B372</f>
        <v>0.046</v>
      </c>
      <c r="C271" s="88">
        <f>'Parametric Var'!C372</f>
        <v>1.3041</v>
      </c>
      <c r="D271" s="88">
        <f>'Parametric Var'!D372</f>
        <v>0.8289</v>
      </c>
      <c r="E271" s="88">
        <f>'Parametric Var'!E372</f>
        <v>1.659</v>
      </c>
      <c r="F271" s="88">
        <f>'Parametric Var'!F372</f>
        <v>3932.59</v>
      </c>
      <c r="G271" s="88">
        <f>'Parametric Var'!G372</f>
        <v>28.89</v>
      </c>
      <c r="I271" s="7">
        <f t="shared" si="12"/>
        <v>263</v>
      </c>
      <c r="J271" s="88">
        <f t="shared" ref="J271:O271" si="533">B$637*EXP(LN(B271/B272))</f>
        <v>2.840116667</v>
      </c>
      <c r="K271" s="88">
        <f t="shared" si="533"/>
        <v>2.749801941</v>
      </c>
      <c r="L271" s="88">
        <f t="shared" si="533"/>
        <v>2.739921499</v>
      </c>
      <c r="M271" s="88">
        <f t="shared" si="533"/>
        <v>2.709192661</v>
      </c>
      <c r="N271" s="88">
        <f t="shared" si="533"/>
        <v>4131.613767</v>
      </c>
      <c r="O271" s="88">
        <f t="shared" si="533"/>
        <v>22.04735957</v>
      </c>
      <c r="S271" s="146">
        <f>(N271*'portfolio sheet'!$D$15/'portfolio sheet'!$D$7) -'portfolio sheet'!$D$15</f>
        <v>1118776.291</v>
      </c>
      <c r="T271" s="146">
        <f>O271*'portfolio sheet'!$F$15/'portfolio sheet'!$F$11-'portfolio sheet'!$F$15</f>
        <v>92155.49317</v>
      </c>
      <c r="U271" s="146">
        <f>PRICE('portfolio sheet'!$H$7,'portfolio sheet'!$H$8,'portfolio sheet'!$H$9,L271/100,'portfolio sheet'!$H$11,'portfolio sheet'!$H$12,'portfolio sheet'!$H$13)*'portfolio sheet'!$H$6/100 - 'portfolio sheet'!$H$15</f>
        <v>-23386.84945</v>
      </c>
      <c r="V271" s="88">
        <f t="shared" si="10"/>
        <v>1187544.935</v>
      </c>
      <c r="X271" s="147">
        <f t="shared" ref="X271:Z271" si="534">S271/$V271</f>
        <v>0.9420917544</v>
      </c>
      <c r="Y271" s="147">
        <f t="shared" si="534"/>
        <v>0.07760168941</v>
      </c>
      <c r="Z271" s="147">
        <f t="shared" si="534"/>
        <v>-0.01969344382</v>
      </c>
    </row>
    <row r="272">
      <c r="A272" s="12">
        <f>'Parametric Var'!A371</f>
        <v>44330</v>
      </c>
      <c r="B272" s="88">
        <f>'Parametric Var'!B371</f>
        <v>0.048</v>
      </c>
      <c r="C272" s="88">
        <f>'Parametric Var'!C371</f>
        <v>1.2829</v>
      </c>
      <c r="D272" s="88">
        <f>'Parametric Var'!D371</f>
        <v>0.8177</v>
      </c>
      <c r="E272" s="88">
        <f>'Parametric Var'!E371</f>
        <v>1.635</v>
      </c>
      <c r="F272" s="88">
        <f>'Parametric Var'!F371</f>
        <v>3931.33</v>
      </c>
      <c r="G272" s="88">
        <f>'Parametric Var'!G371</f>
        <v>27.95</v>
      </c>
      <c r="I272" s="7">
        <f t="shared" si="12"/>
        <v>264</v>
      </c>
      <c r="J272" s="88">
        <f t="shared" ref="J272:O272" si="535">B$637*EXP(LN(B272/B273))</f>
        <v>3.119578947</v>
      </c>
      <c r="K272" s="88">
        <f t="shared" si="535"/>
        <v>2.702572066</v>
      </c>
      <c r="L272" s="88">
        <f t="shared" si="535"/>
        <v>2.7029</v>
      </c>
      <c r="M272" s="88">
        <f t="shared" si="535"/>
        <v>2.673270055</v>
      </c>
      <c r="N272" s="88">
        <f t="shared" si="535"/>
        <v>4148.609464</v>
      </c>
      <c r="O272" s="88">
        <f t="shared" si="535"/>
        <v>25.53205567</v>
      </c>
      <c r="S272" s="146">
        <f>(N272*'portfolio sheet'!$D$15/'portfolio sheet'!$D$7) -'portfolio sheet'!$D$15</f>
        <v>1127492.033</v>
      </c>
      <c r="T272" s="146">
        <f>O272*'portfolio sheet'!$F$15/'portfolio sheet'!$F$11-'portfolio sheet'!$F$15</f>
        <v>91979.65586</v>
      </c>
      <c r="U272" s="146">
        <f>PRICE('portfolio sheet'!$H$7,'portfolio sheet'!$H$8,'portfolio sheet'!$H$9,L272/100,'portfolio sheet'!$H$11,'portfolio sheet'!$H$12,'portfolio sheet'!$H$13)*'portfolio sheet'!$H$6/100 - 'portfolio sheet'!$H$15</f>
        <v>-22543.03045</v>
      </c>
      <c r="V272" s="88">
        <f t="shared" si="10"/>
        <v>1196928.658</v>
      </c>
      <c r="X272" s="147">
        <f t="shared" ref="X272:Z272" si="536">S272/$V272</f>
        <v>0.9419876658</v>
      </c>
      <c r="Y272" s="147">
        <f t="shared" si="536"/>
        <v>0.07684639783</v>
      </c>
      <c r="Z272" s="147">
        <f t="shared" si="536"/>
        <v>-0.01883406358</v>
      </c>
    </row>
    <row r="273">
      <c r="A273" s="12">
        <f>'Parametric Var'!A370</f>
        <v>44332</v>
      </c>
      <c r="B273" s="88">
        <f>'Parametric Var'!B370</f>
        <v>0.0456</v>
      </c>
      <c r="C273" s="88">
        <f>'Parametric Var'!C370</f>
        <v>1.2841</v>
      </c>
      <c r="D273" s="88">
        <f>'Parametric Var'!D370</f>
        <v>0.8177</v>
      </c>
      <c r="E273" s="88">
        <f>'Parametric Var'!E370</f>
        <v>1.633</v>
      </c>
      <c r="F273" s="88">
        <f>'Parametric Var'!F370</f>
        <v>3913.97</v>
      </c>
      <c r="G273" s="88">
        <f>'Parametric Var'!G370</f>
        <v>23.35</v>
      </c>
      <c r="I273" s="7">
        <f t="shared" si="12"/>
        <v>265</v>
      </c>
      <c r="J273" s="88">
        <f t="shared" ref="J273:O273" si="537">B$637*EXP(LN(B273/B274))</f>
        <v>2.81542</v>
      </c>
      <c r="K273" s="88">
        <f t="shared" si="537"/>
        <v>2.668114993</v>
      </c>
      <c r="L273" s="88">
        <f t="shared" si="537"/>
        <v>2.645315775</v>
      </c>
      <c r="M273" s="88">
        <f t="shared" si="537"/>
        <v>2.639291768</v>
      </c>
      <c r="N273" s="88">
        <f t="shared" si="537"/>
        <v>4137.965488</v>
      </c>
      <c r="O273" s="88">
        <f t="shared" si="537"/>
        <v>20.66620332</v>
      </c>
      <c r="S273" s="146">
        <f>(N273*'portfolio sheet'!$D$15/'portfolio sheet'!$D$7) -'portfolio sheet'!$D$15</f>
        <v>1122033.584</v>
      </c>
      <c r="T273" s="146">
        <f>O273*'portfolio sheet'!$F$15/'portfolio sheet'!$F$11-'portfolio sheet'!$F$15</f>
        <v>92225.18613</v>
      </c>
      <c r="U273" s="146">
        <f>PRICE('portfolio sheet'!$H$7,'portfolio sheet'!$H$8,'portfolio sheet'!$H$9,L273/100,'portfolio sheet'!$H$11,'portfolio sheet'!$H$12,'portfolio sheet'!$H$13)*'portfolio sheet'!$H$6/100 - 'portfolio sheet'!$H$15</f>
        <v>-21227.20766</v>
      </c>
      <c r="V273" s="88">
        <f t="shared" si="10"/>
        <v>1193031.562</v>
      </c>
      <c r="X273" s="147">
        <f t="shared" ref="X273:Z273" si="538">S273/$V273</f>
        <v>0.9404894382</v>
      </c>
      <c r="Y273" s="147">
        <f t="shared" si="538"/>
        <v>0.07730322404</v>
      </c>
      <c r="Z273" s="147">
        <f t="shared" si="538"/>
        <v>-0.01779266227</v>
      </c>
    </row>
    <row r="274">
      <c r="A274" s="12">
        <f>'Parametric Var'!A369</f>
        <v>44333</v>
      </c>
      <c r="B274" s="88">
        <f>'Parametric Var'!B369</f>
        <v>0.048</v>
      </c>
      <c r="C274" s="88">
        <f>'Parametric Var'!C369</f>
        <v>1.3019</v>
      </c>
      <c r="D274" s="88">
        <f>'Parametric Var'!D369</f>
        <v>0.8355</v>
      </c>
      <c r="E274" s="88">
        <f>'Parametric Var'!E369</f>
        <v>1.652</v>
      </c>
      <c r="F274" s="88">
        <f>'Parametric Var'!F369</f>
        <v>3906.71</v>
      </c>
      <c r="G274" s="88">
        <f>'Parametric Var'!G369</f>
        <v>24.1</v>
      </c>
      <c r="I274" s="7">
        <f t="shared" si="12"/>
        <v>266</v>
      </c>
      <c r="J274" s="88">
        <f t="shared" ref="J274:O274" si="539">B$637*EXP(LN(B274/B275))</f>
        <v>2.9636</v>
      </c>
      <c r="K274" s="88">
        <f t="shared" si="539"/>
        <v>2.742384122</v>
      </c>
      <c r="L274" s="88">
        <f t="shared" si="539"/>
        <v>2.756007994</v>
      </c>
      <c r="M274" s="88">
        <f t="shared" si="539"/>
        <v>2.689536585</v>
      </c>
      <c r="N274" s="88">
        <f t="shared" si="539"/>
        <v>4162.477814</v>
      </c>
      <c r="O274" s="88">
        <f t="shared" si="539"/>
        <v>19.27457818</v>
      </c>
      <c r="S274" s="146">
        <f>(N274*'portfolio sheet'!$D$15/'portfolio sheet'!$D$7) -'portfolio sheet'!$D$15</f>
        <v>1134604.007</v>
      </c>
      <c r="T274" s="146">
        <f>O274*'portfolio sheet'!$F$15/'portfolio sheet'!$F$11-'portfolio sheet'!$F$15</f>
        <v>92295.40735</v>
      </c>
      <c r="U274" s="146">
        <f>PRICE('portfolio sheet'!$H$7,'portfolio sheet'!$H$8,'portfolio sheet'!$H$9,L274/100,'portfolio sheet'!$H$11,'portfolio sheet'!$H$12,'portfolio sheet'!$H$13)*'portfolio sheet'!$H$6/100 - 'portfolio sheet'!$H$15</f>
        <v>-23752.9835</v>
      </c>
      <c r="V274" s="88">
        <f t="shared" si="10"/>
        <v>1203146.431</v>
      </c>
      <c r="X274" s="147">
        <f t="shared" ref="X274:Z274" si="540">S274/$V274</f>
        <v>0.9430306885</v>
      </c>
      <c r="Y274" s="147">
        <f t="shared" si="540"/>
        <v>0.0767116994</v>
      </c>
      <c r="Z274" s="147">
        <f t="shared" si="540"/>
        <v>-0.01974238787</v>
      </c>
    </row>
    <row r="275">
      <c r="A275" s="12">
        <f>'Parametric Var'!A368</f>
        <v>44334</v>
      </c>
      <c r="B275" s="88">
        <f>'Parametric Var'!B368</f>
        <v>0.048</v>
      </c>
      <c r="C275" s="88">
        <f>'Parametric Var'!C368</f>
        <v>1.2842</v>
      </c>
      <c r="D275" s="88">
        <f>'Parametric Var'!D368</f>
        <v>0.8194</v>
      </c>
      <c r="E275" s="88">
        <f>'Parametric Var'!E368</f>
        <v>1.64</v>
      </c>
      <c r="F275" s="88">
        <f>'Parametric Var'!F368</f>
        <v>3876.5</v>
      </c>
      <c r="G275" s="88">
        <f>'Parametric Var'!G368</f>
        <v>26.67</v>
      </c>
      <c r="I275" s="7">
        <f t="shared" si="12"/>
        <v>267</v>
      </c>
      <c r="J275" s="88">
        <f t="shared" ref="J275:O275" si="541">B$637*EXP(LN(B275/B276))</f>
        <v>2.9636</v>
      </c>
      <c r="K275" s="88">
        <f t="shared" si="541"/>
        <v>2.618443823</v>
      </c>
      <c r="L275" s="88">
        <f t="shared" si="541"/>
        <v>2.575597465</v>
      </c>
      <c r="M275" s="88">
        <f t="shared" si="541"/>
        <v>2.612649165</v>
      </c>
      <c r="N275" s="88">
        <f t="shared" si="541"/>
        <v>4125.107677</v>
      </c>
      <c r="O275" s="88">
        <f t="shared" si="541"/>
        <v>19.91148407</v>
      </c>
      <c r="S275" s="146">
        <f>(N275*'portfolio sheet'!$D$15/'portfolio sheet'!$D$7) -'portfolio sheet'!$D$15</f>
        <v>1115439.834</v>
      </c>
      <c r="T275" s="146">
        <f>O275*'portfolio sheet'!$F$15/'portfolio sheet'!$F$11-'portfolio sheet'!$F$15</f>
        <v>92263.26916</v>
      </c>
      <c r="U275" s="146">
        <f>PRICE('portfolio sheet'!$H$7,'portfolio sheet'!$H$8,'portfolio sheet'!$H$9,L275/100,'portfolio sheet'!$H$11,'portfolio sheet'!$H$12,'portfolio sheet'!$H$13)*'portfolio sheet'!$H$6/100 - 'portfolio sheet'!$H$15</f>
        <v>-19628.68287</v>
      </c>
      <c r="V275" s="88">
        <f t="shared" si="10"/>
        <v>1188074.421</v>
      </c>
      <c r="X275" s="147">
        <f t="shared" ref="X275:Z275" si="542">S275/$V275</f>
        <v>0.9388636057</v>
      </c>
      <c r="Y275" s="147">
        <f t="shared" si="542"/>
        <v>0.0776578197</v>
      </c>
      <c r="Z275" s="147">
        <f t="shared" si="542"/>
        <v>-0.01652142537</v>
      </c>
    </row>
    <row r="276">
      <c r="A276" s="12">
        <f>'Parametric Var'!A367</f>
        <v>44335</v>
      </c>
      <c r="B276" s="88">
        <f>'Parametric Var'!B367</f>
        <v>0.048</v>
      </c>
      <c r="C276" s="88">
        <f>'Parametric Var'!C367</f>
        <v>1.3267</v>
      </c>
      <c r="D276" s="88">
        <f>'Parametric Var'!D367</f>
        <v>0.8599</v>
      </c>
      <c r="E276" s="88">
        <f>'Parametric Var'!E367</f>
        <v>1.676</v>
      </c>
      <c r="F276" s="88">
        <f>'Parametric Var'!F367</f>
        <v>3881.37</v>
      </c>
      <c r="G276" s="88">
        <f>'Parametric Var'!G367</f>
        <v>28.57</v>
      </c>
      <c r="I276" s="7">
        <f t="shared" si="12"/>
        <v>268</v>
      </c>
      <c r="J276" s="88">
        <f t="shared" ref="J276:O276" si="543">B$637*EXP(LN(B276/B277))</f>
        <v>3.469580488</v>
      </c>
      <c r="K276" s="88">
        <f t="shared" si="543"/>
        <v>2.807522624</v>
      </c>
      <c r="L276" s="88">
        <f t="shared" si="543"/>
        <v>2.853208581</v>
      </c>
      <c r="M276" s="88">
        <f t="shared" si="543"/>
        <v>2.748722359</v>
      </c>
      <c r="N276" s="88">
        <f t="shared" si="543"/>
        <v>4083.930601</v>
      </c>
      <c r="O276" s="88">
        <f t="shared" si="543"/>
        <v>24.7120073</v>
      </c>
      <c r="S276" s="146">
        <f>(N276*'portfolio sheet'!$D$15/'portfolio sheet'!$D$7) -'portfolio sheet'!$D$15</f>
        <v>1094323.385</v>
      </c>
      <c r="T276" s="146">
        <f>O276*'portfolio sheet'!$F$15/'portfolio sheet'!$F$11-'portfolio sheet'!$F$15</f>
        <v>92021.0354</v>
      </c>
      <c r="U276" s="146">
        <f>PRICE('portfolio sheet'!$H$7,'portfolio sheet'!$H$8,'portfolio sheet'!$H$9,L276/100,'portfolio sheet'!$H$11,'portfolio sheet'!$H$12,'portfolio sheet'!$H$13)*'portfolio sheet'!$H$6/100 - 'portfolio sheet'!$H$15</f>
        <v>-25958.61667</v>
      </c>
      <c r="V276" s="88">
        <f t="shared" si="10"/>
        <v>1160385.804</v>
      </c>
      <c r="X276" s="147">
        <f t="shared" ref="X276:Z276" si="544">S276/$V276</f>
        <v>0.9430685738</v>
      </c>
      <c r="Y276" s="147">
        <f t="shared" si="544"/>
        <v>0.07930210376</v>
      </c>
      <c r="Z276" s="147">
        <f t="shared" si="544"/>
        <v>-0.02237067757</v>
      </c>
    </row>
    <row r="277">
      <c r="A277" s="12">
        <f>'Parametric Var'!A366</f>
        <v>44336</v>
      </c>
      <c r="B277" s="88">
        <f>'Parametric Var'!B366</f>
        <v>0.041</v>
      </c>
      <c r="C277" s="88">
        <f>'Parametric Var'!C366</f>
        <v>1.2783</v>
      </c>
      <c r="D277" s="88">
        <f>'Parametric Var'!D366</f>
        <v>0.8146</v>
      </c>
      <c r="E277" s="88">
        <f>'Parametric Var'!E366</f>
        <v>1.628</v>
      </c>
      <c r="F277" s="88">
        <f>'Parametric Var'!F366</f>
        <v>3925.43</v>
      </c>
      <c r="G277" s="88">
        <f>'Parametric Var'!G366</f>
        <v>24.66</v>
      </c>
      <c r="I277" s="7">
        <f t="shared" si="12"/>
        <v>269</v>
      </c>
      <c r="J277" s="88">
        <f t="shared" ref="J277:O277" si="545">B$637*EXP(LN(B277/B278))</f>
        <v>2.82575814</v>
      </c>
      <c r="K277" s="88">
        <f t="shared" si="545"/>
        <v>2.702562978</v>
      </c>
      <c r="L277" s="88">
        <f t="shared" si="545"/>
        <v>2.681176741</v>
      </c>
      <c r="M277" s="88">
        <f t="shared" si="545"/>
        <v>2.678225508</v>
      </c>
      <c r="N277" s="88">
        <f t="shared" si="545"/>
        <v>4233.931768</v>
      </c>
      <c r="O277" s="88">
        <f t="shared" si="545"/>
        <v>20.65166078</v>
      </c>
      <c r="S277" s="146">
        <f>(N277*'portfolio sheet'!$D$15/'portfolio sheet'!$D$7) -'portfolio sheet'!$D$15</f>
        <v>1171247.06</v>
      </c>
      <c r="T277" s="146">
        <f>O277*'portfolio sheet'!$F$15/'portfolio sheet'!$F$11-'portfolio sheet'!$F$15</f>
        <v>92225.91994</v>
      </c>
      <c r="U277" s="146">
        <f>PRICE('portfolio sheet'!$H$7,'portfolio sheet'!$H$8,'portfolio sheet'!$H$9,L277/100,'portfolio sheet'!$H$11,'portfolio sheet'!$H$12,'portfolio sheet'!$H$13)*'portfolio sheet'!$H$6/100 - 'portfolio sheet'!$H$15</f>
        <v>-22047.12113</v>
      </c>
      <c r="V277" s="88">
        <f t="shared" si="10"/>
        <v>1241425.859</v>
      </c>
      <c r="X277" s="147">
        <f t="shared" ref="X277:Z277" si="546">S277/$V277</f>
        <v>0.9434691985</v>
      </c>
      <c r="Y277" s="147">
        <f t="shared" si="546"/>
        <v>0.07429031647</v>
      </c>
      <c r="Z277" s="147">
        <f t="shared" si="546"/>
        <v>-0.01775951497</v>
      </c>
    </row>
    <row r="278">
      <c r="A278" s="12">
        <f>'Parametric Var'!A365</f>
        <v>44337</v>
      </c>
      <c r="B278" s="88">
        <f>'Parametric Var'!B365</f>
        <v>0.043</v>
      </c>
      <c r="C278" s="88">
        <f>'Parametric Var'!C365</f>
        <v>1.2795</v>
      </c>
      <c r="D278" s="88">
        <f>'Parametric Var'!D365</f>
        <v>0.8212</v>
      </c>
      <c r="E278" s="88">
        <f>'Parametric Var'!E365</f>
        <v>1.623</v>
      </c>
      <c r="F278" s="88">
        <f>'Parametric Var'!F365</f>
        <v>3829.34</v>
      </c>
      <c r="G278" s="88">
        <f>'Parametric Var'!G365</f>
        <v>25.47</v>
      </c>
      <c r="I278" s="7">
        <f t="shared" si="12"/>
        <v>270</v>
      </c>
      <c r="J278" s="88">
        <f t="shared" ref="J278:O278" si="547">B$637*EXP(LN(B278/B279))</f>
        <v>2.643875519</v>
      </c>
      <c r="K278" s="88">
        <f t="shared" si="547"/>
        <v>2.71018358</v>
      </c>
      <c r="L278" s="88">
        <f t="shared" si="547"/>
        <v>2.7029</v>
      </c>
      <c r="M278" s="88">
        <f t="shared" si="547"/>
        <v>2.674944444</v>
      </c>
      <c r="N278" s="88">
        <f t="shared" si="547"/>
        <v>4150.003203</v>
      </c>
      <c r="O278" s="88">
        <f t="shared" si="547"/>
        <v>22.60820225</v>
      </c>
      <c r="S278" s="146">
        <f>(N278*'portfolio sheet'!$D$15/'portfolio sheet'!$D$7) -'portfolio sheet'!$D$15</f>
        <v>1128206.771</v>
      </c>
      <c r="T278" s="146">
        <f>O278*'portfolio sheet'!$F$15/'portfolio sheet'!$F$11-'portfolio sheet'!$F$15</f>
        <v>92127.19312</v>
      </c>
      <c r="U278" s="146">
        <f>PRICE('portfolio sheet'!$H$7,'portfolio sheet'!$H$8,'portfolio sheet'!$H$9,L278/100,'portfolio sheet'!$H$11,'portfolio sheet'!$H$12,'portfolio sheet'!$H$13)*'portfolio sheet'!$H$6/100 - 'portfolio sheet'!$H$15</f>
        <v>-22543.03045</v>
      </c>
      <c r="V278" s="88">
        <f t="shared" si="10"/>
        <v>1197790.934</v>
      </c>
      <c r="X278" s="147">
        <f t="shared" ref="X278:Z278" si="548">S278/$V278</f>
        <v>0.9419062537</v>
      </c>
      <c r="Y278" s="147">
        <f t="shared" si="548"/>
        <v>0.0769142515</v>
      </c>
      <c r="Z278" s="147">
        <f t="shared" si="548"/>
        <v>-0.01882050517</v>
      </c>
    </row>
    <row r="279">
      <c r="A279" s="12">
        <f>'Parametric Var'!A364</f>
        <v>44339</v>
      </c>
      <c r="B279" s="88">
        <f>'Parametric Var'!B364</f>
        <v>0.0482</v>
      </c>
      <c r="C279" s="88">
        <f>'Parametric Var'!C364</f>
        <v>1.2771</v>
      </c>
      <c r="D279" s="88">
        <f>'Parametric Var'!D364</f>
        <v>0.8212</v>
      </c>
      <c r="E279" s="88">
        <f>'Parametric Var'!E364</f>
        <v>1.62</v>
      </c>
      <c r="F279" s="88">
        <f>'Parametric Var'!F364</f>
        <v>3811.15</v>
      </c>
      <c r="G279" s="88">
        <f>'Parametric Var'!G364</f>
        <v>24.03</v>
      </c>
      <c r="I279" s="7">
        <f t="shared" si="12"/>
        <v>271</v>
      </c>
      <c r="J279" s="88">
        <f t="shared" ref="J279:O279" si="549">B$637*EXP(LN(B279/B280))</f>
        <v>3.484037073</v>
      </c>
      <c r="K279" s="88">
        <f t="shared" si="549"/>
        <v>2.737900785</v>
      </c>
      <c r="L279" s="88">
        <f t="shared" si="549"/>
        <v>2.762785014</v>
      </c>
      <c r="M279" s="88">
        <f t="shared" si="549"/>
        <v>2.698315658</v>
      </c>
      <c r="N279" s="88">
        <f t="shared" si="549"/>
        <v>4034.310843</v>
      </c>
      <c r="O279" s="88">
        <f t="shared" si="549"/>
        <v>22.71985372</v>
      </c>
      <c r="S279" s="146">
        <f>(N279*'portfolio sheet'!$D$15/'portfolio sheet'!$D$7) -'portfolio sheet'!$D$15</f>
        <v>1068877.355</v>
      </c>
      <c r="T279" s="146">
        <f>O279*'portfolio sheet'!$F$15/'portfolio sheet'!$F$11-'portfolio sheet'!$F$15</f>
        <v>92121.5592</v>
      </c>
      <c r="U279" s="146">
        <f>PRICE('portfolio sheet'!$H$7,'portfolio sheet'!$H$8,'portfolio sheet'!$H$9,L279/100,'portfolio sheet'!$H$11,'portfolio sheet'!$H$12,'portfolio sheet'!$H$13)*'portfolio sheet'!$H$6/100 - 'portfolio sheet'!$H$15</f>
        <v>-23907.13654</v>
      </c>
      <c r="V279" s="88">
        <f t="shared" si="10"/>
        <v>1137091.778</v>
      </c>
      <c r="X279" s="147">
        <f t="shared" ref="X279:Z279" si="550">S279/$V279</f>
        <v>0.9400097477</v>
      </c>
      <c r="Y279" s="147">
        <f t="shared" si="550"/>
        <v>0.08101506051</v>
      </c>
      <c r="Z279" s="147">
        <f t="shared" si="550"/>
        <v>-0.0210248082</v>
      </c>
    </row>
    <row r="280">
      <c r="A280" s="12">
        <f>'Parametric Var'!A363</f>
        <v>44340</v>
      </c>
      <c r="B280" s="88">
        <f>'Parametric Var'!B363</f>
        <v>0.041</v>
      </c>
      <c r="C280" s="88">
        <f>'Parametric Var'!C363</f>
        <v>1.2618</v>
      </c>
      <c r="D280" s="88">
        <f>'Parametric Var'!D363</f>
        <v>0.8034</v>
      </c>
      <c r="E280" s="88">
        <f>'Parametric Var'!E363</f>
        <v>1.603</v>
      </c>
      <c r="F280" s="88">
        <f>'Parametric Var'!F363</f>
        <v>3901.82</v>
      </c>
      <c r="G280" s="88">
        <f>'Parametric Var'!G363</f>
        <v>22.56</v>
      </c>
      <c r="I280" s="7">
        <f t="shared" si="12"/>
        <v>272</v>
      </c>
      <c r="J280" s="88">
        <f t="shared" ref="J280:O280" si="551">B$637*EXP(LN(B280/B281))</f>
        <v>2.82575814</v>
      </c>
      <c r="K280" s="88">
        <f t="shared" si="551"/>
        <v>2.793889809</v>
      </c>
      <c r="L280" s="88">
        <f t="shared" si="551"/>
        <v>2.804481286</v>
      </c>
      <c r="M280" s="88">
        <f t="shared" si="551"/>
        <v>2.743596154</v>
      </c>
      <c r="N280" s="88">
        <f t="shared" si="551"/>
        <v>4163.938136</v>
      </c>
      <c r="O280" s="88">
        <f t="shared" si="551"/>
        <v>21.96279325</v>
      </c>
      <c r="S280" s="146">
        <f>(N280*'portfolio sheet'!$D$15/'portfolio sheet'!$D$7) -'portfolio sheet'!$D$15</f>
        <v>1135352.89</v>
      </c>
      <c r="T280" s="146">
        <f>O280*'portfolio sheet'!$F$15/'portfolio sheet'!$F$11-'portfolio sheet'!$F$15</f>
        <v>92159.76037</v>
      </c>
      <c r="U280" s="146">
        <f>PRICE('portfolio sheet'!$H$7,'portfolio sheet'!$H$8,'portfolio sheet'!$H$9,L280/100,'portfolio sheet'!$H$11,'portfolio sheet'!$H$12,'portfolio sheet'!$H$13)*'portfolio sheet'!$H$6/100 - 'portfolio sheet'!$H$15</f>
        <v>-24854.35037</v>
      </c>
      <c r="V280" s="88">
        <f t="shared" si="10"/>
        <v>1202658.3</v>
      </c>
      <c r="X280" s="147">
        <f t="shared" ref="X280:Z280" si="552">S280/$V280</f>
        <v>0.9440361323</v>
      </c>
      <c r="Y280" s="147">
        <f t="shared" si="552"/>
        <v>0.07663004559</v>
      </c>
      <c r="Z280" s="147">
        <f t="shared" si="552"/>
        <v>-0.02066617788</v>
      </c>
    </row>
    <row r="281">
      <c r="A281" s="12">
        <f>'Parametric Var'!A362</f>
        <v>44341</v>
      </c>
      <c r="B281" s="88">
        <f>'Parametric Var'!B362</f>
        <v>0.043</v>
      </c>
      <c r="C281" s="88">
        <f>'Parametric Var'!C362</f>
        <v>1.2217</v>
      </c>
      <c r="D281" s="88">
        <f>'Parametric Var'!D362</f>
        <v>0.7743</v>
      </c>
      <c r="E281" s="88">
        <f>'Parametric Var'!E362</f>
        <v>1.56</v>
      </c>
      <c r="F281" s="88">
        <f>'Parametric Var'!F362</f>
        <v>3870.29</v>
      </c>
      <c r="G281" s="88">
        <f>'Parametric Var'!G362</f>
        <v>21.91</v>
      </c>
      <c r="I281" s="7">
        <f t="shared" si="12"/>
        <v>273</v>
      </c>
      <c r="J281" s="88">
        <f t="shared" ref="J281:O281" si="553">B$637*EXP(LN(B281/B282))</f>
        <v>3.108165854</v>
      </c>
      <c r="K281" s="88">
        <f t="shared" si="553"/>
        <v>2.674235855</v>
      </c>
      <c r="L281" s="88">
        <f t="shared" si="553"/>
        <v>2.674917523</v>
      </c>
      <c r="M281" s="88">
        <f t="shared" si="553"/>
        <v>2.634535104</v>
      </c>
      <c r="N281" s="88">
        <f t="shared" si="553"/>
        <v>4184.971695</v>
      </c>
      <c r="O281" s="88">
        <f t="shared" si="553"/>
        <v>22.58773804</v>
      </c>
      <c r="S281" s="146">
        <f>(N281*'portfolio sheet'!$D$15/'portfolio sheet'!$D$7) -'portfolio sheet'!$D$15</f>
        <v>1146139.331</v>
      </c>
      <c r="T281" s="146">
        <f>O281*'portfolio sheet'!$F$15/'portfolio sheet'!$F$11-'portfolio sheet'!$F$15</f>
        <v>92128.22574</v>
      </c>
      <c r="U281" s="146">
        <f>PRICE('portfolio sheet'!$H$7,'portfolio sheet'!$H$8,'portfolio sheet'!$H$9,L281/100,'portfolio sheet'!$H$11,'portfolio sheet'!$H$12,'portfolio sheet'!$H$13)*'portfolio sheet'!$H$6/100 - 'portfolio sheet'!$H$15</f>
        <v>-21904.12565</v>
      </c>
      <c r="V281" s="88">
        <f t="shared" si="10"/>
        <v>1216363.431</v>
      </c>
      <c r="X281" s="147">
        <f t="shared" ref="X281:Z281" si="554">S281/$V281</f>
        <v>0.9422671725</v>
      </c>
      <c r="Y281" s="147">
        <f t="shared" si="554"/>
        <v>0.07574070659</v>
      </c>
      <c r="Z281" s="147">
        <f t="shared" si="554"/>
        <v>-0.01800787914</v>
      </c>
    </row>
    <row r="282">
      <c r="A282" s="12">
        <f>'Parametric Var'!A361</f>
        <v>44342</v>
      </c>
      <c r="B282" s="88">
        <f>'Parametric Var'!B361</f>
        <v>0.041</v>
      </c>
      <c r="C282" s="88">
        <f>'Parametric Var'!C361</f>
        <v>1.2358</v>
      </c>
      <c r="D282" s="88">
        <f>'Parametric Var'!D361</f>
        <v>0.7824</v>
      </c>
      <c r="E282" s="88">
        <f>'Parametric Var'!E361</f>
        <v>1.581</v>
      </c>
      <c r="F282" s="88">
        <f>'Parametric Var'!F361</f>
        <v>3819.72</v>
      </c>
      <c r="G282" s="88">
        <f>'Parametric Var'!G361</f>
        <v>20.69</v>
      </c>
      <c r="I282" s="7">
        <f t="shared" si="12"/>
        <v>274</v>
      </c>
      <c r="J282" s="88">
        <f t="shared" ref="J282:O282" si="555">B$637*EXP(LN(B282/B283))</f>
        <v>2.9636</v>
      </c>
      <c r="K282" s="88">
        <f t="shared" si="555"/>
        <v>2.659265436</v>
      </c>
      <c r="L282" s="88">
        <f t="shared" si="555"/>
        <v>2.598290896</v>
      </c>
      <c r="M282" s="88">
        <f t="shared" si="555"/>
        <v>2.628437111</v>
      </c>
      <c r="N282" s="88">
        <f t="shared" si="555"/>
        <v>4186.460638</v>
      </c>
      <c r="O282" s="88">
        <f t="shared" si="555"/>
        <v>22.03283575</v>
      </c>
      <c r="S282" s="146">
        <f>(N282*'portfolio sheet'!$D$15/'portfolio sheet'!$D$7) -'portfolio sheet'!$D$15</f>
        <v>1146902.891</v>
      </c>
      <c r="T282" s="146">
        <f>O282*'portfolio sheet'!$F$15/'portfolio sheet'!$F$11-'portfolio sheet'!$F$15</f>
        <v>92156.22604</v>
      </c>
      <c r="U282" s="146">
        <f>PRICE('portfolio sheet'!$H$7,'portfolio sheet'!$H$8,'portfolio sheet'!$H$9,L282/100,'portfolio sheet'!$H$11,'portfolio sheet'!$H$12,'portfolio sheet'!$H$13)*'portfolio sheet'!$H$6/100 - 'portfolio sheet'!$H$15</f>
        <v>-20149.66009</v>
      </c>
      <c r="V282" s="88">
        <f t="shared" si="10"/>
        <v>1218909.457</v>
      </c>
      <c r="X282" s="147">
        <f t="shared" ref="X282:Z282" si="556">S282/$V282</f>
        <v>0.9409254186</v>
      </c>
      <c r="Y282" s="147">
        <f t="shared" si="556"/>
        <v>0.075605473</v>
      </c>
      <c r="Z282" s="147">
        <f t="shared" si="556"/>
        <v>-0.01653089159</v>
      </c>
    </row>
    <row r="283">
      <c r="A283" s="12">
        <f>'Parametric Var'!A360</f>
        <v>44343</v>
      </c>
      <c r="B283" s="88">
        <f>'Parametric Var'!B360</f>
        <v>0.041</v>
      </c>
      <c r="C283" s="88">
        <f>'Parametric Var'!C360</f>
        <v>1.2571</v>
      </c>
      <c r="D283" s="88">
        <f>'Parametric Var'!D360</f>
        <v>0.8139</v>
      </c>
      <c r="E283" s="88">
        <f>'Parametric Var'!E360</f>
        <v>1.606</v>
      </c>
      <c r="F283" s="88">
        <f>'Parametric Var'!F360</f>
        <v>3768.47</v>
      </c>
      <c r="G283" s="88">
        <f>'Parametric Var'!G360</f>
        <v>20.03</v>
      </c>
      <c r="I283" s="7">
        <f t="shared" si="12"/>
        <v>275</v>
      </c>
      <c r="J283" s="88">
        <f t="shared" ref="J283:O283" si="557">B$637*EXP(LN(B283/B284))</f>
        <v>2.82575814</v>
      </c>
      <c r="K283" s="88">
        <f t="shared" si="557"/>
        <v>2.725479851</v>
      </c>
      <c r="L283" s="88">
        <f t="shared" si="557"/>
        <v>2.790676532</v>
      </c>
      <c r="M283" s="88">
        <f t="shared" si="557"/>
        <v>2.712220114</v>
      </c>
      <c r="N283" s="88">
        <f t="shared" si="557"/>
        <v>4051.305839</v>
      </c>
      <c r="O283" s="88">
        <f t="shared" si="557"/>
        <v>21.5886761</v>
      </c>
      <c r="S283" s="146">
        <f>(N283*'portfolio sheet'!$D$15/'portfolio sheet'!$D$7) -'portfolio sheet'!$D$15</f>
        <v>1077592.738</v>
      </c>
      <c r="T283" s="146">
        <f>O283*'portfolio sheet'!$F$15/'portfolio sheet'!$F$11-'portfolio sheet'!$F$15</f>
        <v>92178.63827</v>
      </c>
      <c r="U283" s="146">
        <f>PRICE('portfolio sheet'!$H$7,'portfolio sheet'!$H$8,'portfolio sheet'!$H$9,L283/100,'portfolio sheet'!$H$11,'portfolio sheet'!$H$12,'portfolio sheet'!$H$13)*'portfolio sheet'!$H$6/100 - 'portfolio sheet'!$H$15</f>
        <v>-24540.9816</v>
      </c>
      <c r="V283" s="88">
        <f t="shared" si="10"/>
        <v>1145230.395</v>
      </c>
      <c r="X283" s="147">
        <f t="shared" ref="X283:Z283" si="558">S283/$V283</f>
        <v>0.9409396948</v>
      </c>
      <c r="Y283" s="147">
        <f t="shared" si="558"/>
        <v>0.08048916506</v>
      </c>
      <c r="Z283" s="147">
        <f t="shared" si="558"/>
        <v>-0.02142885983</v>
      </c>
    </row>
    <row r="284">
      <c r="A284" s="12">
        <f>'Parametric Var'!A359</f>
        <v>44344</v>
      </c>
      <c r="B284" s="88">
        <f>'Parametric Var'!B359</f>
        <v>0.043</v>
      </c>
      <c r="C284" s="88">
        <f>'Parametric Var'!C359</f>
        <v>1.2477</v>
      </c>
      <c r="D284" s="88">
        <f>'Parametric Var'!D359</f>
        <v>0.7883</v>
      </c>
      <c r="E284" s="88">
        <f>'Parametric Var'!E359</f>
        <v>1.581</v>
      </c>
      <c r="F284" s="88">
        <f>'Parametric Var'!F359</f>
        <v>3841.94</v>
      </c>
      <c r="G284" s="88">
        <f>'Parametric Var'!G359</f>
        <v>19.79</v>
      </c>
      <c r="I284" s="7">
        <f t="shared" si="12"/>
        <v>276</v>
      </c>
      <c r="J284" s="88">
        <f t="shared" ref="J284:O284" si="559">B$637*EXP(LN(B284/B285))</f>
        <v>2.956723898</v>
      </c>
      <c r="K284" s="88">
        <f t="shared" si="559"/>
        <v>2.648009783</v>
      </c>
      <c r="L284" s="88">
        <f t="shared" si="559"/>
        <v>2.638632904</v>
      </c>
      <c r="M284" s="88">
        <f t="shared" si="559"/>
        <v>2.621906832</v>
      </c>
      <c r="N284" s="88">
        <f t="shared" si="559"/>
        <v>4152.544614</v>
      </c>
      <c r="O284" s="88">
        <f t="shared" si="559"/>
        <v>21.95115445</v>
      </c>
      <c r="S284" s="146">
        <f>(N284*'portfolio sheet'!$D$15/'portfolio sheet'!$D$7) -'portfolio sheet'!$D$15</f>
        <v>1129510.059</v>
      </c>
      <c r="T284" s="146">
        <f>O284*'portfolio sheet'!$F$15/'portfolio sheet'!$F$11-'portfolio sheet'!$F$15</f>
        <v>92160.34766</v>
      </c>
      <c r="U284" s="146">
        <f>PRICE('portfolio sheet'!$H$7,'portfolio sheet'!$H$8,'portfolio sheet'!$H$9,L284/100,'portfolio sheet'!$H$11,'portfolio sheet'!$H$12,'portfolio sheet'!$H$13)*'portfolio sheet'!$H$6/100 - 'portfolio sheet'!$H$15</f>
        <v>-21074.23876</v>
      </c>
      <c r="V284" s="88">
        <f t="shared" si="10"/>
        <v>1200596.168</v>
      </c>
      <c r="X284" s="147">
        <f t="shared" ref="X284:Z284" si="560">S284/$V284</f>
        <v>0.9407909913</v>
      </c>
      <c r="Y284" s="147">
        <f t="shared" si="560"/>
        <v>0.07676215379</v>
      </c>
      <c r="Z284" s="147">
        <f t="shared" si="560"/>
        <v>-0.01755314512</v>
      </c>
    </row>
    <row r="285">
      <c r="A285" s="12">
        <f>'Parametric Var'!A358</f>
        <v>44347</v>
      </c>
      <c r="B285" s="88">
        <f>'Parametric Var'!B358</f>
        <v>0.0431</v>
      </c>
      <c r="C285" s="88">
        <f>'Parametric Var'!C358</f>
        <v>1.2746</v>
      </c>
      <c r="D285" s="88">
        <f>'Parametric Var'!D358</f>
        <v>0.8075</v>
      </c>
      <c r="E285" s="88">
        <f>'Parametric Var'!E358</f>
        <v>1.61</v>
      </c>
      <c r="F285" s="88">
        <f>'Parametric Var'!F358</f>
        <v>3821.35</v>
      </c>
      <c r="G285" s="88">
        <f>'Parametric Var'!G358</f>
        <v>19.23</v>
      </c>
      <c r="I285" s="7">
        <f t="shared" si="12"/>
        <v>277</v>
      </c>
      <c r="J285" s="88">
        <f t="shared" ref="J285:O285" si="561">B$637*EXP(LN(B285/B286))</f>
        <v>2.970492093</v>
      </c>
      <c r="K285" s="88">
        <f t="shared" si="561"/>
        <v>2.717679877</v>
      </c>
      <c r="L285" s="88">
        <f t="shared" si="561"/>
        <v>2.718724153</v>
      </c>
      <c r="M285" s="88">
        <f t="shared" si="561"/>
        <v>2.676650062</v>
      </c>
      <c r="N285" s="88">
        <f t="shared" si="561"/>
        <v>4072.643027</v>
      </c>
      <c r="O285" s="88">
        <f t="shared" si="561"/>
        <v>19.00722428</v>
      </c>
      <c r="S285" s="146">
        <f>(N285*'portfolio sheet'!$D$15/'portfolio sheet'!$D$7) -'portfolio sheet'!$D$15</f>
        <v>1088534.886</v>
      </c>
      <c r="T285" s="146">
        <f>O285*'portfolio sheet'!$F$15/'portfolio sheet'!$F$11-'portfolio sheet'!$F$15</f>
        <v>92308.89799</v>
      </c>
      <c r="U285" s="146">
        <f>PRICE('portfolio sheet'!$H$7,'portfolio sheet'!$H$8,'portfolio sheet'!$H$9,L285/100,'portfolio sheet'!$H$11,'portfolio sheet'!$H$12,'portfolio sheet'!$H$13)*'portfolio sheet'!$H$6/100 - 'portfolio sheet'!$H$15</f>
        <v>-22903.90961</v>
      </c>
      <c r="V285" s="88">
        <f t="shared" si="10"/>
        <v>1157939.874</v>
      </c>
      <c r="X285" s="147">
        <f t="shared" ref="X285:Z285" si="562">S285/$V285</f>
        <v>0.9400616647</v>
      </c>
      <c r="Y285" s="147">
        <f t="shared" si="562"/>
        <v>0.07971821342</v>
      </c>
      <c r="Z285" s="147">
        <f t="shared" si="562"/>
        <v>-0.01977987815</v>
      </c>
    </row>
    <row r="286">
      <c r="A286" s="12">
        <f>'Parametric Var'!A357</f>
        <v>44348</v>
      </c>
      <c r="B286" s="88">
        <f>'Parametric Var'!B357</f>
        <v>0.043</v>
      </c>
      <c r="C286" s="88">
        <f>'Parametric Var'!C357</f>
        <v>1.2687</v>
      </c>
      <c r="D286" s="88">
        <f>'Parametric Var'!D357</f>
        <v>0.8028</v>
      </c>
      <c r="E286" s="88">
        <f>'Parametric Var'!E357</f>
        <v>1.606</v>
      </c>
      <c r="F286" s="88">
        <f>'Parametric Var'!F357</f>
        <v>3875.44</v>
      </c>
      <c r="G286" s="88">
        <f>'Parametric Var'!G357</f>
        <v>21.58</v>
      </c>
      <c r="I286" s="7">
        <f t="shared" si="12"/>
        <v>278</v>
      </c>
      <c r="J286" s="88">
        <f t="shared" ref="J286:O286" si="563">B$637*EXP(LN(B286/B287))</f>
        <v>2.770321739</v>
      </c>
      <c r="K286" s="88">
        <f t="shared" si="563"/>
        <v>2.730278735</v>
      </c>
      <c r="L286" s="88">
        <f t="shared" si="563"/>
        <v>2.730105838</v>
      </c>
      <c r="M286" s="88">
        <f t="shared" si="563"/>
        <v>2.698565135</v>
      </c>
      <c r="N286" s="88">
        <f t="shared" si="563"/>
        <v>4105.532477</v>
      </c>
      <c r="O286" s="88">
        <f t="shared" si="563"/>
        <v>21.97142721</v>
      </c>
      <c r="S286" s="146">
        <f>(N286*'portfolio sheet'!$D$15/'portfolio sheet'!$D$7) -'portfolio sheet'!$D$15</f>
        <v>1105401.27</v>
      </c>
      <c r="T286" s="146">
        <f>O286*'portfolio sheet'!$F$15/'portfolio sheet'!$F$11-'portfolio sheet'!$F$15</f>
        <v>92159.3247</v>
      </c>
      <c r="U286" s="146">
        <f>PRICE('portfolio sheet'!$H$7,'portfolio sheet'!$H$8,'portfolio sheet'!$H$9,L286/100,'portfolio sheet'!$H$11,'portfolio sheet'!$H$12,'portfolio sheet'!$H$13)*'portfolio sheet'!$H$6/100 - 'portfolio sheet'!$H$15</f>
        <v>-23163.28695</v>
      </c>
      <c r="V286" s="88">
        <f t="shared" si="10"/>
        <v>1174397.308</v>
      </c>
      <c r="X286" s="147">
        <f t="shared" ref="X286:Z286" si="564">S286/$V286</f>
        <v>0.9412498332</v>
      </c>
      <c r="Y286" s="147">
        <f t="shared" si="564"/>
        <v>0.0784737193</v>
      </c>
      <c r="Z286" s="147">
        <f t="shared" si="564"/>
        <v>-0.01972355249</v>
      </c>
    </row>
    <row r="287">
      <c r="A287" s="12">
        <f>'Parametric Var'!A356</f>
        <v>44349</v>
      </c>
      <c r="B287" s="88">
        <f>'Parametric Var'!B356</f>
        <v>0.046</v>
      </c>
      <c r="C287" s="88">
        <f>'Parametric Var'!C356</f>
        <v>1.257</v>
      </c>
      <c r="D287" s="88">
        <f>'Parametric Var'!D356</f>
        <v>0.7948</v>
      </c>
      <c r="E287" s="88">
        <f>'Parametric Var'!E356</f>
        <v>1.589</v>
      </c>
      <c r="F287" s="88">
        <f>'Parametric Var'!F356</f>
        <v>3898.81</v>
      </c>
      <c r="G287" s="88">
        <f>'Parametric Var'!G356</f>
        <v>20.95</v>
      </c>
      <c r="I287" s="7">
        <f t="shared" si="12"/>
        <v>279</v>
      </c>
      <c r="J287" s="88">
        <f t="shared" ref="J287:O287" si="565">B$637*EXP(LN(B287/B288))</f>
        <v>2.9636</v>
      </c>
      <c r="K287" s="88">
        <f t="shared" si="565"/>
        <v>2.626533833</v>
      </c>
      <c r="L287" s="88">
        <f t="shared" si="565"/>
        <v>2.558371942</v>
      </c>
      <c r="M287" s="88">
        <f t="shared" si="565"/>
        <v>2.610849231</v>
      </c>
      <c r="N287" s="88">
        <f t="shared" si="565"/>
        <v>4087.795406</v>
      </c>
      <c r="O287" s="88">
        <f t="shared" si="565"/>
        <v>23.66861758</v>
      </c>
      <c r="S287" s="146">
        <f>(N287*'portfolio sheet'!$D$15/'portfolio sheet'!$D$7) -'portfolio sheet'!$D$15</f>
        <v>1096305.336</v>
      </c>
      <c r="T287" s="146">
        <f>O287*'portfolio sheet'!$F$15/'portfolio sheet'!$F$11-'portfolio sheet'!$F$15</f>
        <v>92073.6847</v>
      </c>
      <c r="U287" s="146">
        <f>PRICE('portfolio sheet'!$H$7,'portfolio sheet'!$H$8,'portfolio sheet'!$H$9,L287/100,'portfolio sheet'!$H$11,'portfolio sheet'!$H$12,'portfolio sheet'!$H$13)*'portfolio sheet'!$H$6/100 - 'portfolio sheet'!$H$15</f>
        <v>-19232.81089</v>
      </c>
      <c r="V287" s="88">
        <f t="shared" si="10"/>
        <v>1169146.21</v>
      </c>
      <c r="X287" s="147">
        <f t="shared" ref="X287:Z287" si="566">S287/$V287</f>
        <v>0.9376973785</v>
      </c>
      <c r="Y287" s="147">
        <f t="shared" si="566"/>
        <v>0.07875292576</v>
      </c>
      <c r="Z287" s="147">
        <f t="shared" si="566"/>
        <v>-0.01645030427</v>
      </c>
    </row>
    <row r="288">
      <c r="A288" s="12">
        <f>'Parametric Var'!A355</f>
        <v>44350</v>
      </c>
      <c r="B288" s="88">
        <f>'Parametric Var'!B355</f>
        <v>0.046</v>
      </c>
      <c r="C288" s="88">
        <f>'Parametric Var'!C355</f>
        <v>1.2946</v>
      </c>
      <c r="D288" s="88">
        <f>'Parametric Var'!D355</f>
        <v>0.8397</v>
      </c>
      <c r="E288" s="88">
        <f>'Parametric Var'!E355</f>
        <v>1.625</v>
      </c>
      <c r="F288" s="88">
        <f>'Parametric Var'!F355</f>
        <v>3939.34</v>
      </c>
      <c r="G288" s="88">
        <f>'Parametric Var'!G355</f>
        <v>18.88</v>
      </c>
      <c r="I288" s="7">
        <f t="shared" si="12"/>
        <v>280</v>
      </c>
      <c r="J288" s="88">
        <f t="shared" ref="J288:O288" si="567">B$637*EXP(LN(B288/B289))</f>
        <v>2.9636</v>
      </c>
      <c r="K288" s="88">
        <f t="shared" si="567"/>
        <v>2.852506687</v>
      </c>
      <c r="L288" s="88">
        <f t="shared" si="567"/>
        <v>2.90828438</v>
      </c>
      <c r="M288" s="88">
        <f t="shared" si="567"/>
        <v>2.786608863</v>
      </c>
      <c r="N288" s="88">
        <f t="shared" si="567"/>
        <v>4126.100364</v>
      </c>
      <c r="O288" s="88">
        <f t="shared" si="567"/>
        <v>19.83795074</v>
      </c>
      <c r="S288" s="146">
        <f>(N288*'portfolio sheet'!$D$15/'portfolio sheet'!$D$7) -'portfolio sheet'!$D$15</f>
        <v>1115948.905</v>
      </c>
      <c r="T288" s="146">
        <f>O288*'portfolio sheet'!$F$15/'portfolio sheet'!$F$11-'portfolio sheet'!$F$15</f>
        <v>92266.97964</v>
      </c>
      <c r="U288" s="146">
        <f>PRICE('portfolio sheet'!$H$7,'portfolio sheet'!$H$8,'portfolio sheet'!$H$9,L288/100,'portfolio sheet'!$H$11,'portfolio sheet'!$H$12,'portfolio sheet'!$H$13)*'portfolio sheet'!$H$6/100 - 'portfolio sheet'!$H$15</f>
        <v>-27203.29779</v>
      </c>
      <c r="V288" s="88">
        <f t="shared" si="10"/>
        <v>1181012.586</v>
      </c>
      <c r="X288" s="147">
        <f t="shared" ref="X288:Z288" si="568">S288/$V288</f>
        <v>0.9449085619</v>
      </c>
      <c r="Y288" s="147">
        <f t="shared" si="568"/>
        <v>0.07812531442</v>
      </c>
      <c r="Z288" s="147">
        <f t="shared" si="568"/>
        <v>-0.02303387627</v>
      </c>
    </row>
    <row r="289">
      <c r="A289" s="12">
        <f>'Parametric Var'!A354</f>
        <v>44351</v>
      </c>
      <c r="B289" s="88">
        <f>'Parametric Var'!B354</f>
        <v>0.046</v>
      </c>
      <c r="C289" s="88">
        <f>'Parametric Var'!C354</f>
        <v>1.2277</v>
      </c>
      <c r="D289" s="88">
        <f>'Parametric Var'!D354</f>
        <v>0.7804</v>
      </c>
      <c r="E289" s="88">
        <f>'Parametric Var'!E354</f>
        <v>1.557</v>
      </c>
      <c r="F289" s="88">
        <f>'Parametric Var'!F354</f>
        <v>3943.34</v>
      </c>
      <c r="G289" s="88">
        <f>'Parametric Var'!G354</f>
        <v>20.3</v>
      </c>
      <c r="I289" s="7">
        <f t="shared" si="12"/>
        <v>281</v>
      </c>
      <c r="J289" s="88">
        <f t="shared" ref="J289:O289" si="569">B$637*EXP(LN(B289/B290))</f>
        <v>2.82833195</v>
      </c>
      <c r="K289" s="88">
        <f t="shared" si="569"/>
        <v>2.684545526</v>
      </c>
      <c r="L289" s="88">
        <f t="shared" si="569"/>
        <v>2.669716694</v>
      </c>
      <c r="M289" s="88">
        <f t="shared" si="569"/>
        <v>2.64957935</v>
      </c>
      <c r="N289" s="88">
        <f t="shared" si="569"/>
        <v>4103.649279</v>
      </c>
      <c r="O289" s="88">
        <f t="shared" si="569"/>
        <v>20.42448113</v>
      </c>
      <c r="S289" s="146">
        <f>(N289*'portfolio sheet'!$D$15/'portfolio sheet'!$D$7) -'portfolio sheet'!$D$15</f>
        <v>1104435.528</v>
      </c>
      <c r="T289" s="146">
        <f>O289*'portfolio sheet'!$F$15/'portfolio sheet'!$F$11-'portfolio sheet'!$F$15</f>
        <v>92237.3834</v>
      </c>
      <c r="U289" s="146">
        <f>PRICE('portfolio sheet'!$H$7,'portfolio sheet'!$H$8,'portfolio sheet'!$H$9,L289/100,'portfolio sheet'!$H$11,'portfolio sheet'!$H$12,'portfolio sheet'!$H$13)*'portfolio sheet'!$H$6/100 - 'portfolio sheet'!$H$15</f>
        <v>-21785.27328</v>
      </c>
      <c r="V289" s="88">
        <f t="shared" si="10"/>
        <v>1174887.638</v>
      </c>
      <c r="X289" s="147">
        <f t="shared" ref="X289:Z289" si="570">S289/$V289</f>
        <v>0.940035023</v>
      </c>
      <c r="Y289" s="147">
        <f t="shared" si="570"/>
        <v>0.07850740823</v>
      </c>
      <c r="Z289" s="147">
        <f t="shared" si="570"/>
        <v>-0.01854243128</v>
      </c>
    </row>
    <row r="290">
      <c r="A290" s="12">
        <f>'Parametric Var'!A353</f>
        <v>44353</v>
      </c>
      <c r="B290" s="88">
        <f>'Parametric Var'!B353</f>
        <v>0.0482</v>
      </c>
      <c r="C290" s="88">
        <f>'Parametric Var'!C353</f>
        <v>1.2371</v>
      </c>
      <c r="D290" s="88">
        <f>'Parametric Var'!D353</f>
        <v>0.7901</v>
      </c>
      <c r="E290" s="88">
        <f>'Parametric Var'!E353</f>
        <v>1.569</v>
      </c>
      <c r="F290" s="88">
        <f>'Parametric Var'!F353</f>
        <v>3968.94</v>
      </c>
      <c r="G290" s="88">
        <f>'Parametric Var'!G353</f>
        <v>21.2</v>
      </c>
      <c r="I290" s="7">
        <f t="shared" si="12"/>
        <v>282</v>
      </c>
      <c r="J290" s="88">
        <f t="shared" ref="J290:O290" si="571">B$637*EXP(LN(B290/B291))</f>
        <v>2.800892549</v>
      </c>
      <c r="K290" s="88">
        <f t="shared" si="571"/>
        <v>2.702478567</v>
      </c>
      <c r="L290" s="88">
        <f t="shared" si="571"/>
        <v>2.691997088</v>
      </c>
      <c r="M290" s="88">
        <f t="shared" si="571"/>
        <v>2.67</v>
      </c>
      <c r="N290" s="88">
        <f t="shared" si="571"/>
        <v>4136.783462</v>
      </c>
      <c r="O290" s="88">
        <f t="shared" si="571"/>
        <v>22.82665321</v>
      </c>
      <c r="S290" s="146">
        <f>(N290*'portfolio sheet'!$D$15/'portfolio sheet'!$D$7) -'portfolio sheet'!$D$15</f>
        <v>1121427.416</v>
      </c>
      <c r="T290" s="146">
        <f>O290*'portfolio sheet'!$F$15/'portfolio sheet'!$F$11-'portfolio sheet'!$F$15</f>
        <v>92116.17011</v>
      </c>
      <c r="U290" s="146">
        <f>PRICE('portfolio sheet'!$H$7,'portfolio sheet'!$H$8,'portfolio sheet'!$H$9,L290/100,'portfolio sheet'!$H$11,'portfolio sheet'!$H$12,'portfolio sheet'!$H$13)*'portfolio sheet'!$H$6/100 - 'portfolio sheet'!$H$15</f>
        <v>-22294.20538</v>
      </c>
      <c r="V290" s="88">
        <f t="shared" si="10"/>
        <v>1191249.381</v>
      </c>
      <c r="X290" s="147">
        <f t="shared" ref="X290:Z290" si="572">S290/$V290</f>
        <v>0.9413876172</v>
      </c>
      <c r="Y290" s="147">
        <f t="shared" si="572"/>
        <v>0.07732736031</v>
      </c>
      <c r="Z290" s="147">
        <f t="shared" si="572"/>
        <v>-0.01871497751</v>
      </c>
    </row>
    <row r="291">
      <c r="A291" s="12">
        <f>'Parametric Var'!A352</f>
        <v>44354</v>
      </c>
      <c r="B291" s="88">
        <f>'Parametric Var'!B352</f>
        <v>0.051</v>
      </c>
      <c r="C291" s="88">
        <f>'Parametric Var'!C352</f>
        <v>1.2383</v>
      </c>
      <c r="D291" s="88">
        <f>'Parametric Var'!D352</f>
        <v>0.7933</v>
      </c>
      <c r="E291" s="88">
        <f>'Parametric Var'!E352</f>
        <v>1.569</v>
      </c>
      <c r="F291" s="88">
        <f>'Parametric Var'!F352</f>
        <v>3962.71</v>
      </c>
      <c r="G291" s="88">
        <f>'Parametric Var'!G352</f>
        <v>19.81</v>
      </c>
      <c r="I291" s="7">
        <f t="shared" si="12"/>
        <v>283</v>
      </c>
      <c r="J291" s="88">
        <f t="shared" ref="J291:O291" si="573">B$637*EXP(LN(B291/B292))</f>
        <v>2.9636</v>
      </c>
      <c r="K291" s="88">
        <f t="shared" si="573"/>
        <v>2.767910535</v>
      </c>
      <c r="L291" s="88">
        <f t="shared" si="573"/>
        <v>2.764226595</v>
      </c>
      <c r="M291" s="88">
        <f t="shared" si="573"/>
        <v>2.723816645</v>
      </c>
      <c r="N291" s="88">
        <f t="shared" si="573"/>
        <v>4118.431624</v>
      </c>
      <c r="O291" s="88">
        <f t="shared" si="573"/>
        <v>22.40441676</v>
      </c>
      <c r="S291" s="146">
        <f>(N291*'portfolio sheet'!$D$15/'portfolio sheet'!$D$7) -'portfolio sheet'!$D$15</f>
        <v>1112016.217</v>
      </c>
      <c r="T291" s="146">
        <f>O291*'portfolio sheet'!$F$15/'portfolio sheet'!$F$11-'portfolio sheet'!$F$15</f>
        <v>92137.47611</v>
      </c>
      <c r="U291" s="146">
        <f>PRICE('portfolio sheet'!$H$7,'portfolio sheet'!$H$8,'portfolio sheet'!$H$9,L291/100,'portfolio sheet'!$H$11,'portfolio sheet'!$H$12,'portfolio sheet'!$H$13)*'portfolio sheet'!$H$6/100 - 'portfolio sheet'!$H$15</f>
        <v>-23939.92017</v>
      </c>
      <c r="V291" s="88">
        <f t="shared" si="10"/>
        <v>1180213.773</v>
      </c>
      <c r="X291" s="147">
        <f t="shared" ref="X291:Z291" si="574">S291/$V291</f>
        <v>0.9422159295</v>
      </c>
      <c r="Y291" s="147">
        <f t="shared" si="574"/>
        <v>0.07806846368</v>
      </c>
      <c r="Z291" s="147">
        <f t="shared" si="574"/>
        <v>-0.02028439314</v>
      </c>
    </row>
    <row r="292">
      <c r="A292" s="12">
        <f>'Parametric Var'!A351</f>
        <v>44355</v>
      </c>
      <c r="B292" s="88">
        <f>'Parametric Var'!B351</f>
        <v>0.051</v>
      </c>
      <c r="C292" s="88">
        <f>'Parametric Var'!C351</f>
        <v>1.2102</v>
      </c>
      <c r="D292" s="88">
        <f>'Parametric Var'!D351</f>
        <v>0.7757</v>
      </c>
      <c r="E292" s="88">
        <f>'Parametric Var'!E351</f>
        <v>1.538</v>
      </c>
      <c r="F292" s="88">
        <f>'Parametric Var'!F351</f>
        <v>3974.12</v>
      </c>
      <c r="G292" s="88">
        <f>'Parametric Var'!G351</f>
        <v>18.86</v>
      </c>
      <c r="I292" s="7">
        <f t="shared" si="12"/>
        <v>284</v>
      </c>
      <c r="J292" s="88">
        <f t="shared" ref="J292:O292" si="575">B$637*EXP(LN(B292/B293))</f>
        <v>2.9636</v>
      </c>
      <c r="K292" s="88">
        <f t="shared" si="575"/>
        <v>2.802595685</v>
      </c>
      <c r="L292" s="88">
        <f t="shared" si="575"/>
        <v>2.795519373</v>
      </c>
      <c r="M292" s="88">
        <f t="shared" si="575"/>
        <v>2.752319035</v>
      </c>
      <c r="N292" s="88">
        <f t="shared" si="575"/>
        <v>4192.168505</v>
      </c>
      <c r="O292" s="88">
        <f t="shared" si="575"/>
        <v>19.3965188</v>
      </c>
      <c r="S292" s="146">
        <f>(N292*'portfolio sheet'!$D$15/'portfolio sheet'!$D$7) -'portfolio sheet'!$D$15</f>
        <v>1149830.003</v>
      </c>
      <c r="T292" s="146">
        <f>O292*'portfolio sheet'!$F$15/'portfolio sheet'!$F$11-'portfolio sheet'!$F$15</f>
        <v>92289.25424</v>
      </c>
      <c r="U292" s="146">
        <f>PRICE('portfolio sheet'!$H$7,'portfolio sheet'!$H$8,'portfolio sheet'!$H$9,L292/100,'portfolio sheet'!$H$11,'portfolio sheet'!$H$12,'portfolio sheet'!$H$13)*'portfolio sheet'!$H$6/100 - 'portfolio sheet'!$H$15</f>
        <v>-24650.94072</v>
      </c>
      <c r="V292" s="88">
        <f t="shared" si="10"/>
        <v>1217468.316</v>
      </c>
      <c r="X292" s="147">
        <f t="shared" ref="X292:Z292" si="576">S292/$V292</f>
        <v>0.9444434712</v>
      </c>
      <c r="Y292" s="147">
        <f t="shared" si="576"/>
        <v>0.07580423492</v>
      </c>
      <c r="Z292" s="147">
        <f t="shared" si="576"/>
        <v>-0.02024770616</v>
      </c>
    </row>
    <row r="293">
      <c r="A293" s="12">
        <f>'Parametric Var'!A350</f>
        <v>44356</v>
      </c>
      <c r="B293" s="88">
        <f>'Parametric Var'!B350</f>
        <v>0.051</v>
      </c>
      <c r="C293" s="88">
        <f>'Parametric Var'!C350</f>
        <v>1.1681</v>
      </c>
      <c r="D293" s="88">
        <f>'Parametric Var'!D350</f>
        <v>0.75</v>
      </c>
      <c r="E293" s="88">
        <f>'Parametric Var'!E350</f>
        <v>1.492</v>
      </c>
      <c r="F293" s="88">
        <f>'Parametric Var'!F350</f>
        <v>3915.46</v>
      </c>
      <c r="G293" s="88">
        <f>'Parametric Var'!G350</f>
        <v>20.74</v>
      </c>
      <c r="I293" s="7">
        <f t="shared" si="12"/>
        <v>285</v>
      </c>
      <c r="J293" s="88">
        <f t="shared" ref="J293:O293" si="577">B$637*EXP(LN(B293/B294))</f>
        <v>3.148825</v>
      </c>
      <c r="K293" s="88">
        <f t="shared" si="577"/>
        <v>2.81173457</v>
      </c>
      <c r="L293" s="88">
        <f t="shared" si="577"/>
        <v>2.830064219</v>
      </c>
      <c r="M293" s="88">
        <f t="shared" si="577"/>
        <v>2.772192067</v>
      </c>
      <c r="N293" s="88">
        <f t="shared" si="577"/>
        <v>4132.780988</v>
      </c>
      <c r="O293" s="88">
        <f t="shared" si="577"/>
        <v>22.5591127</v>
      </c>
      <c r="S293" s="146">
        <f>(N293*'portfolio sheet'!$D$15/'portfolio sheet'!$D$7) -'portfolio sheet'!$D$15</f>
        <v>1119374.866</v>
      </c>
      <c r="T293" s="146">
        <f>O293*'portfolio sheet'!$F$15/'portfolio sheet'!$F$11-'portfolio sheet'!$F$15</f>
        <v>92129.67017</v>
      </c>
      <c r="U293" s="146">
        <f>PRICE('portfolio sheet'!$H$7,'portfolio sheet'!$H$8,'portfolio sheet'!$H$9,L293/100,'portfolio sheet'!$H$11,'portfolio sheet'!$H$12,'portfolio sheet'!$H$13)*'portfolio sheet'!$H$6/100 - 'portfolio sheet'!$H$15</f>
        <v>-25434.47366</v>
      </c>
      <c r="V293" s="88">
        <f t="shared" si="10"/>
        <v>1186070.062</v>
      </c>
      <c r="X293" s="147">
        <f t="shared" ref="X293:Z293" si="578">S293/$V293</f>
        <v>0.9437679117</v>
      </c>
      <c r="Y293" s="147">
        <f t="shared" si="578"/>
        <v>0.07767641484</v>
      </c>
      <c r="Z293" s="147">
        <f t="shared" si="578"/>
        <v>-0.0214443265</v>
      </c>
    </row>
    <row r="294">
      <c r="A294" s="12">
        <f>'Parametric Var'!A349</f>
        <v>44357</v>
      </c>
      <c r="B294" s="88">
        <f>'Parametric Var'!B349</f>
        <v>0.048</v>
      </c>
      <c r="C294" s="88">
        <f>'Parametric Var'!C349</f>
        <v>1.1238</v>
      </c>
      <c r="D294" s="88">
        <f>'Parametric Var'!D349</f>
        <v>0.7163</v>
      </c>
      <c r="E294" s="88">
        <f>'Parametric Var'!E349</f>
        <v>1.437</v>
      </c>
      <c r="F294" s="88">
        <f>'Parametric Var'!F349</f>
        <v>3913.1</v>
      </c>
      <c r="G294" s="88">
        <f>'Parametric Var'!G349</f>
        <v>19.61</v>
      </c>
      <c r="I294" s="7">
        <f t="shared" si="12"/>
        <v>286</v>
      </c>
      <c r="J294" s="88">
        <f t="shared" ref="J294:O294" si="579">B$637*EXP(LN(B294/B295))</f>
        <v>2.789270588</v>
      </c>
      <c r="K294" s="88">
        <f t="shared" si="579"/>
        <v>2.650615904</v>
      </c>
      <c r="L294" s="88">
        <f t="shared" si="579"/>
        <v>2.603667657</v>
      </c>
      <c r="M294" s="88">
        <f t="shared" si="579"/>
        <v>2.638782669</v>
      </c>
      <c r="N294" s="88">
        <f t="shared" si="579"/>
        <v>4101.476631</v>
      </c>
      <c r="O294" s="88">
        <f t="shared" si="579"/>
        <v>21.56089175</v>
      </c>
      <c r="S294" s="146">
        <f>(N294*'portfolio sheet'!$D$15/'portfolio sheet'!$D$7) -'portfolio sheet'!$D$15</f>
        <v>1103321.349</v>
      </c>
      <c r="T294" s="146">
        <f>O294*'portfolio sheet'!$F$15/'portfolio sheet'!$F$11-'portfolio sheet'!$F$15</f>
        <v>92180.04027</v>
      </c>
      <c r="U294" s="146">
        <f>PRICE('portfolio sheet'!$H$7,'portfolio sheet'!$H$8,'portfolio sheet'!$H$9,L294/100,'portfolio sheet'!$H$11,'portfolio sheet'!$H$12,'portfolio sheet'!$H$13)*'portfolio sheet'!$H$6/100 - 'portfolio sheet'!$H$15</f>
        <v>-20273.00272</v>
      </c>
      <c r="V294" s="88">
        <f t="shared" si="10"/>
        <v>1175228.387</v>
      </c>
      <c r="X294" s="147">
        <f t="shared" ref="X294:Z294" si="580">S294/$V294</f>
        <v>0.938814414</v>
      </c>
      <c r="Y294" s="147">
        <f t="shared" si="580"/>
        <v>0.07843585237</v>
      </c>
      <c r="Z294" s="147">
        <f t="shared" si="580"/>
        <v>-0.01725026637</v>
      </c>
    </row>
    <row r="295">
      <c r="A295" s="12">
        <f>'Parametric Var'!A348</f>
        <v>44358</v>
      </c>
      <c r="B295" s="88">
        <f>'Parametric Var'!B348</f>
        <v>0.051</v>
      </c>
      <c r="C295" s="88">
        <f>'Parametric Var'!C348</f>
        <v>1.1469</v>
      </c>
      <c r="D295" s="88">
        <f>'Parametric Var'!D348</f>
        <v>0.7436</v>
      </c>
      <c r="E295" s="88">
        <f>'Parametric Var'!E348</f>
        <v>1.454</v>
      </c>
      <c r="F295" s="88">
        <f>'Parametric Var'!F348</f>
        <v>3940.59</v>
      </c>
      <c r="G295" s="88">
        <f>'Parametric Var'!G348</f>
        <v>19.4</v>
      </c>
      <c r="I295" s="7">
        <f t="shared" si="12"/>
        <v>287</v>
      </c>
      <c r="J295" s="88">
        <f t="shared" ref="J295:O295" si="581">B$637*EXP(LN(B295/B296))</f>
        <v>2.981136095</v>
      </c>
      <c r="K295" s="88">
        <f t="shared" si="581"/>
        <v>2.694059734</v>
      </c>
      <c r="L295" s="88">
        <f t="shared" si="581"/>
        <v>2.685564458</v>
      </c>
      <c r="M295" s="88">
        <f t="shared" si="581"/>
        <v>2.659027397</v>
      </c>
      <c r="N295" s="88">
        <f t="shared" si="581"/>
        <v>4162.049925</v>
      </c>
      <c r="O295" s="88">
        <f t="shared" si="581"/>
        <v>23.87778419</v>
      </c>
      <c r="S295" s="146">
        <f>(N295*'portfolio sheet'!$D$15/'portfolio sheet'!$D$7) -'portfolio sheet'!$D$15</f>
        <v>1134384.577</v>
      </c>
      <c r="T295" s="146">
        <f>O295*'portfolio sheet'!$F$15/'portfolio sheet'!$F$11-'portfolio sheet'!$F$15</f>
        <v>92063.13018</v>
      </c>
      <c r="U295" s="146">
        <f>PRICE('portfolio sheet'!$H$7,'portfolio sheet'!$H$8,'portfolio sheet'!$H$9,L295/100,'portfolio sheet'!$H$11,'portfolio sheet'!$H$12,'portfolio sheet'!$H$13)*'portfolio sheet'!$H$6/100 - 'portfolio sheet'!$H$15</f>
        <v>-22147.33252</v>
      </c>
      <c r="V295" s="88">
        <f t="shared" si="10"/>
        <v>1204300.374</v>
      </c>
      <c r="X295" s="147">
        <f t="shared" ref="X295:Z295" si="582">S295/$V295</f>
        <v>0.9419448842</v>
      </c>
      <c r="Y295" s="147">
        <f t="shared" si="582"/>
        <v>0.07644532223</v>
      </c>
      <c r="Z295" s="147">
        <f t="shared" si="582"/>
        <v>-0.01839020646</v>
      </c>
    </row>
    <row r="296">
      <c r="A296" s="12">
        <f>'Parametric Var'!A347</f>
        <v>44360</v>
      </c>
      <c r="B296" s="88">
        <f>'Parametric Var'!B347</f>
        <v>0.0507</v>
      </c>
      <c r="C296" s="88">
        <f>'Parametric Var'!C347</f>
        <v>1.1516</v>
      </c>
      <c r="D296" s="88">
        <f>'Parametric Var'!D347</f>
        <v>0.7484</v>
      </c>
      <c r="E296" s="88">
        <f>'Parametric Var'!E347</f>
        <v>1.46</v>
      </c>
      <c r="F296" s="88">
        <f>'Parametric Var'!F347</f>
        <v>3910.52</v>
      </c>
      <c r="G296" s="88">
        <f>'Parametric Var'!G347</f>
        <v>17.33</v>
      </c>
      <c r="I296" s="7">
        <f t="shared" si="12"/>
        <v>288</v>
      </c>
      <c r="J296" s="88">
        <f t="shared" ref="J296:O296" si="583">B$637*EXP(LN(B296/B297))</f>
        <v>2.946167059</v>
      </c>
      <c r="K296" s="88">
        <f t="shared" si="583"/>
        <v>2.604676555</v>
      </c>
      <c r="L296" s="88">
        <f t="shared" si="583"/>
        <v>2.570330826</v>
      </c>
      <c r="M296" s="88">
        <f t="shared" si="583"/>
        <v>2.604008016</v>
      </c>
      <c r="N296" s="88">
        <f t="shared" si="583"/>
        <v>4152.995688</v>
      </c>
      <c r="O296" s="88">
        <f t="shared" si="583"/>
        <v>21.33</v>
      </c>
      <c r="S296" s="146">
        <f>(N296*'portfolio sheet'!$D$15/'portfolio sheet'!$D$7) -'portfolio sheet'!$D$15</f>
        <v>1129741.379</v>
      </c>
      <c r="T296" s="146">
        <f>O296*'portfolio sheet'!$F$15/'portfolio sheet'!$F$11-'portfolio sheet'!$F$15</f>
        <v>92191.69103</v>
      </c>
      <c r="U296" s="146">
        <f>PRICE('portfolio sheet'!$H$7,'portfolio sheet'!$H$8,'portfolio sheet'!$H$9,L296/100,'portfolio sheet'!$H$11,'portfolio sheet'!$H$12,'portfolio sheet'!$H$13)*'portfolio sheet'!$H$6/100 - 'portfolio sheet'!$H$15</f>
        <v>-19507.68522</v>
      </c>
      <c r="V296" s="88">
        <f t="shared" si="10"/>
        <v>1202425.384</v>
      </c>
      <c r="X296" s="147">
        <f t="shared" ref="X296:Z296" si="584">S296/$V296</f>
        <v>0.9395521695</v>
      </c>
      <c r="Y296" s="147">
        <f t="shared" si="584"/>
        <v>0.07667144443</v>
      </c>
      <c r="Z296" s="147">
        <f t="shared" si="584"/>
        <v>-0.01622361394</v>
      </c>
    </row>
    <row r="297">
      <c r="A297" s="12">
        <f>'Parametric Var'!A346</f>
        <v>44361</v>
      </c>
      <c r="B297" s="88">
        <f>'Parametric Var'!B346</f>
        <v>0.051</v>
      </c>
      <c r="C297" s="88">
        <f>'Parametric Var'!C346</f>
        <v>1.196</v>
      </c>
      <c r="D297" s="88">
        <f>'Parametric Var'!D346</f>
        <v>0.787</v>
      </c>
      <c r="E297" s="88">
        <f>'Parametric Var'!E346</f>
        <v>1.497</v>
      </c>
      <c r="F297" s="88">
        <f>'Parametric Var'!F346</f>
        <v>3889.14</v>
      </c>
      <c r="G297" s="88">
        <f>'Parametric Var'!G346</f>
        <v>17.33</v>
      </c>
      <c r="I297" s="7">
        <f t="shared" si="12"/>
        <v>289</v>
      </c>
      <c r="J297" s="88">
        <f t="shared" ref="J297:O297" si="585">B$637*EXP(LN(B297/B298))</f>
        <v>2.477763934</v>
      </c>
      <c r="K297" s="88">
        <f t="shared" si="585"/>
        <v>2.726529243</v>
      </c>
      <c r="L297" s="88">
        <f t="shared" si="585"/>
        <v>2.730657638</v>
      </c>
      <c r="M297" s="88">
        <f t="shared" si="585"/>
        <v>2.684345198</v>
      </c>
      <c r="N297" s="88">
        <f t="shared" si="585"/>
        <v>4108.759144</v>
      </c>
      <c r="O297" s="88">
        <f t="shared" si="585"/>
        <v>20.63924623</v>
      </c>
      <c r="S297" s="146">
        <f>(N297*'portfolio sheet'!$D$15/'portfolio sheet'!$D$7) -'portfolio sheet'!$D$15</f>
        <v>1107055.972</v>
      </c>
      <c r="T297" s="146">
        <f>O297*'portfolio sheet'!$F$15/'portfolio sheet'!$F$11-'portfolio sheet'!$F$15</f>
        <v>92226.54638</v>
      </c>
      <c r="U297" s="146">
        <f>PRICE('portfolio sheet'!$H$7,'portfolio sheet'!$H$8,'portfolio sheet'!$H$9,L297/100,'portfolio sheet'!$H$11,'portfolio sheet'!$H$12,'portfolio sheet'!$H$13)*'portfolio sheet'!$H$6/100 - 'portfolio sheet'!$H$15</f>
        <v>-23175.85792</v>
      </c>
      <c r="V297" s="88">
        <f t="shared" si="10"/>
        <v>1176106.66</v>
      </c>
      <c r="X297" s="147">
        <f t="shared" ref="X297:Z297" si="586">S297/$V297</f>
        <v>0.9412887531</v>
      </c>
      <c r="Y297" s="147">
        <f t="shared" si="586"/>
        <v>0.0784168218</v>
      </c>
      <c r="Z297" s="147">
        <f t="shared" si="586"/>
        <v>-0.01970557493</v>
      </c>
    </row>
    <row r="298">
      <c r="A298" s="12">
        <f>'Parametric Var'!A345</f>
        <v>44362</v>
      </c>
      <c r="B298" s="88">
        <f>'Parametric Var'!B345</f>
        <v>0.061</v>
      </c>
      <c r="C298" s="88">
        <f>'Parametric Var'!C345</f>
        <v>1.1866</v>
      </c>
      <c r="D298" s="88">
        <f>'Parametric Var'!D345</f>
        <v>0.779</v>
      </c>
      <c r="E298" s="88">
        <f>'Parametric Var'!E345</f>
        <v>1.489</v>
      </c>
      <c r="F298" s="88">
        <f>'Parametric Var'!F345</f>
        <v>3909.52</v>
      </c>
      <c r="G298" s="88">
        <f>'Parametric Var'!G345</f>
        <v>17.91</v>
      </c>
      <c r="I298" s="7">
        <f t="shared" si="12"/>
        <v>290</v>
      </c>
      <c r="J298" s="88">
        <f t="shared" ref="J298:O298" si="587">B$637*EXP(LN(B298/B299))</f>
        <v>2.152138095</v>
      </c>
      <c r="K298" s="88">
        <f t="shared" si="587"/>
        <v>2.470082078</v>
      </c>
      <c r="L298" s="88">
        <f t="shared" si="587"/>
        <v>2.34733456</v>
      </c>
      <c r="M298" s="88">
        <f t="shared" si="587"/>
        <v>2.514629981</v>
      </c>
      <c r="N298" s="88">
        <f t="shared" si="587"/>
        <v>4062.722066</v>
      </c>
      <c r="O298" s="88">
        <f t="shared" si="587"/>
        <v>21.08279801</v>
      </c>
      <c r="S298" s="146">
        <f>(N298*'portfolio sheet'!$D$15/'portfolio sheet'!$D$7) -'portfolio sheet'!$D$15</f>
        <v>1083447.213</v>
      </c>
      <c r="T298" s="146">
        <f>O298*'portfolio sheet'!$F$15/'portfolio sheet'!$F$11-'portfolio sheet'!$F$15</f>
        <v>92204.16481</v>
      </c>
      <c r="U298" s="146">
        <f>PRICE('portfolio sheet'!$H$7,'portfolio sheet'!$H$8,'portfolio sheet'!$H$9,L298/100,'portfolio sheet'!$H$11,'portfolio sheet'!$H$12,'portfolio sheet'!$H$13)*'portfolio sheet'!$H$6/100 - 'portfolio sheet'!$H$15</f>
        <v>-14353.06401</v>
      </c>
      <c r="V298" s="88">
        <f t="shared" si="10"/>
        <v>1161298.314</v>
      </c>
      <c r="X298" s="147">
        <f t="shared" ref="X298:Z298" si="588">S298/$V298</f>
        <v>0.9329620134</v>
      </c>
      <c r="Y298" s="147">
        <f t="shared" si="588"/>
        <v>0.07939748442</v>
      </c>
      <c r="Z298" s="147">
        <f t="shared" si="588"/>
        <v>-0.01235949784</v>
      </c>
    </row>
    <row r="299">
      <c r="A299" s="12">
        <f>'Parametric Var'!A344</f>
        <v>44363</v>
      </c>
      <c r="B299" s="88">
        <f>'Parametric Var'!B344</f>
        <v>0.084</v>
      </c>
      <c r="C299" s="88">
        <f>'Parametric Var'!C344</f>
        <v>1.2995</v>
      </c>
      <c r="D299" s="88">
        <f>'Parametric Var'!D344</f>
        <v>0.897</v>
      </c>
      <c r="E299" s="88">
        <f>'Parametric Var'!E344</f>
        <v>1.581</v>
      </c>
      <c r="F299" s="88">
        <f>'Parametric Var'!F344</f>
        <v>3974.54</v>
      </c>
      <c r="G299" s="88">
        <f>'Parametric Var'!G344</f>
        <v>18.12</v>
      </c>
      <c r="I299" s="7">
        <f t="shared" si="12"/>
        <v>291</v>
      </c>
      <c r="J299" s="88">
        <f t="shared" ref="J299:O299" si="589">B$637*EXP(LN(B299/B300))</f>
        <v>3.506230986</v>
      </c>
      <c r="K299" s="88">
        <f t="shared" si="589"/>
        <v>2.801687615</v>
      </c>
      <c r="L299" s="88">
        <f t="shared" si="589"/>
        <v>2.752300261</v>
      </c>
      <c r="M299" s="88">
        <f t="shared" si="589"/>
        <v>2.793692919</v>
      </c>
      <c r="N299" s="88">
        <f t="shared" si="589"/>
        <v>4133.87831</v>
      </c>
      <c r="O299" s="88">
        <f t="shared" si="589"/>
        <v>22.52328671</v>
      </c>
      <c r="S299" s="146">
        <f>(N299*'portfolio sheet'!$D$15/'portfolio sheet'!$D$7) -'portfolio sheet'!$D$15</f>
        <v>1119937.595</v>
      </c>
      <c r="T299" s="146">
        <f>O299*'portfolio sheet'!$F$15/'portfolio sheet'!$F$11-'portfolio sheet'!$F$15</f>
        <v>92131.47795</v>
      </c>
      <c r="U299" s="146">
        <f>PRICE('portfolio sheet'!$H$7,'portfolio sheet'!$H$8,'portfolio sheet'!$H$9,L299/100,'portfolio sheet'!$H$11,'portfolio sheet'!$H$12,'portfolio sheet'!$H$13)*'portfolio sheet'!$H$6/100 - 'portfolio sheet'!$H$15</f>
        <v>-23668.62217</v>
      </c>
      <c r="V299" s="88">
        <f t="shared" si="10"/>
        <v>1188400.45</v>
      </c>
      <c r="X299" s="147">
        <f t="shared" ref="X299:Z299" si="590">S299/$V299</f>
        <v>0.9423907524</v>
      </c>
      <c r="Y299" s="147">
        <f t="shared" si="590"/>
        <v>0.07752561682</v>
      </c>
      <c r="Z299" s="147">
        <f t="shared" si="590"/>
        <v>-0.01991636924</v>
      </c>
    </row>
    <row r="300">
      <c r="A300" s="12">
        <f>'Parametric Var'!A343</f>
        <v>44364</v>
      </c>
      <c r="B300" s="88">
        <f>'Parametric Var'!B343</f>
        <v>0.071</v>
      </c>
      <c r="C300" s="88">
        <f>'Parametric Var'!C343</f>
        <v>1.2547</v>
      </c>
      <c r="D300" s="88">
        <f>'Parametric Var'!D343</f>
        <v>0.8809</v>
      </c>
      <c r="E300" s="88">
        <f>'Parametric Var'!E343</f>
        <v>1.511</v>
      </c>
      <c r="F300" s="88">
        <f>'Parametric Var'!F343</f>
        <v>3971.09</v>
      </c>
      <c r="G300" s="88">
        <f>'Parametric Var'!G343</f>
        <v>17.16</v>
      </c>
      <c r="I300" s="7">
        <f t="shared" si="12"/>
        <v>292</v>
      </c>
      <c r="J300" s="88">
        <f t="shared" ref="J300:O300" si="591">B$637*EXP(LN(B300/B301))</f>
        <v>2.364220225</v>
      </c>
      <c r="K300" s="88">
        <f t="shared" si="591"/>
        <v>2.799710443</v>
      </c>
      <c r="L300" s="88">
        <f t="shared" si="591"/>
        <v>2.717398551</v>
      </c>
      <c r="M300" s="88">
        <f t="shared" si="591"/>
        <v>2.795821206</v>
      </c>
      <c r="N300" s="88">
        <f t="shared" si="591"/>
        <v>4143.374043</v>
      </c>
      <c r="O300" s="88">
        <f t="shared" si="591"/>
        <v>21.59426549</v>
      </c>
      <c r="S300" s="146">
        <f>(N300*'portfolio sheet'!$D$15/'portfolio sheet'!$D$7) -'portfolio sheet'!$D$15</f>
        <v>1124807.201</v>
      </c>
      <c r="T300" s="146">
        <f>O300*'portfolio sheet'!$F$15/'portfolio sheet'!$F$11-'portfolio sheet'!$F$15</f>
        <v>92178.35623</v>
      </c>
      <c r="U300" s="146">
        <f>PRICE('portfolio sheet'!$H$7,'portfolio sheet'!$H$8,'portfolio sheet'!$H$9,L300/100,'portfolio sheet'!$H$11,'portfolio sheet'!$H$12,'portfolio sheet'!$H$13)*'portfolio sheet'!$H$6/100 - 'portfolio sheet'!$H$15</f>
        <v>-22873.69018</v>
      </c>
      <c r="V300" s="88">
        <f t="shared" si="10"/>
        <v>1194111.867</v>
      </c>
      <c r="X300" s="147">
        <f t="shared" ref="X300:Z300" si="592">S300/$V300</f>
        <v>0.9419613288</v>
      </c>
      <c r="Y300" s="147">
        <f t="shared" si="592"/>
        <v>0.07719407097</v>
      </c>
      <c r="Z300" s="147">
        <f t="shared" si="592"/>
        <v>-0.01915539977</v>
      </c>
    </row>
    <row r="301">
      <c r="A301" s="12">
        <f>'Parametric Var'!A342</f>
        <v>44365</v>
      </c>
      <c r="B301" s="88">
        <f>'Parametric Var'!B342</f>
        <v>0.089</v>
      </c>
      <c r="C301" s="88">
        <f>'Parametric Var'!C342</f>
        <v>1.2123</v>
      </c>
      <c r="D301" s="88">
        <f>'Parametric Var'!D342</f>
        <v>0.8762</v>
      </c>
      <c r="E301" s="88">
        <f>'Parametric Var'!E342</f>
        <v>1.443</v>
      </c>
      <c r="F301" s="88">
        <f>'Parametric Var'!F342</f>
        <v>3958.55</v>
      </c>
      <c r="G301" s="88">
        <f>'Parametric Var'!G342</f>
        <v>16.95</v>
      </c>
      <c r="I301" s="7">
        <f t="shared" si="12"/>
        <v>293</v>
      </c>
      <c r="J301" s="88">
        <f t="shared" ref="J301:O301" si="593">B$637*EXP(LN(B301/B302))</f>
        <v>2.970274775</v>
      </c>
      <c r="K301" s="88">
        <f t="shared" si="593"/>
        <v>2.7051</v>
      </c>
      <c r="L301" s="88">
        <f t="shared" si="593"/>
        <v>2.687868551</v>
      </c>
      <c r="M301" s="88">
        <f t="shared" si="593"/>
        <v>2.67370576</v>
      </c>
      <c r="N301" s="88">
        <f t="shared" si="593"/>
        <v>4115.381871</v>
      </c>
      <c r="O301" s="88">
        <f t="shared" si="593"/>
        <v>21.6622828</v>
      </c>
      <c r="S301" s="146">
        <f>(N301*'portfolio sheet'!$D$15/'portfolio sheet'!$D$7) -'portfolio sheet'!$D$15</f>
        <v>1110452.241</v>
      </c>
      <c r="T301" s="146">
        <f>O301*'portfolio sheet'!$F$15/'portfolio sheet'!$F$11-'portfolio sheet'!$F$15</f>
        <v>92174.92409</v>
      </c>
      <c r="U301" s="146">
        <f>PRICE('portfolio sheet'!$H$7,'portfolio sheet'!$H$8,'portfolio sheet'!$H$9,L301/100,'portfolio sheet'!$H$11,'portfolio sheet'!$H$12,'portfolio sheet'!$H$13)*'portfolio sheet'!$H$6/100 - 'portfolio sheet'!$H$15</f>
        <v>-22199.94647</v>
      </c>
      <c r="V301" s="88">
        <f t="shared" si="10"/>
        <v>1180427.219</v>
      </c>
      <c r="X301" s="147">
        <f t="shared" ref="X301:Z301" si="594">S301/$V301</f>
        <v>0.9407206336</v>
      </c>
      <c r="Y301" s="147">
        <f t="shared" si="594"/>
        <v>0.07808607139</v>
      </c>
      <c r="Z301" s="147">
        <f t="shared" si="594"/>
        <v>-0.01880670499</v>
      </c>
    </row>
    <row r="302">
      <c r="A302" s="12">
        <f>'Parametric Var'!A341</f>
        <v>44367</v>
      </c>
      <c r="B302" s="88">
        <f>'Parametric Var'!B341</f>
        <v>0.0888</v>
      </c>
      <c r="C302" s="88">
        <f>'Parametric Var'!C341</f>
        <v>1.2123</v>
      </c>
      <c r="D302" s="88">
        <f>'Parametric Var'!D341</f>
        <v>0.8811</v>
      </c>
      <c r="E302" s="88">
        <f>'Parametric Var'!E341</f>
        <v>1.441</v>
      </c>
      <c r="F302" s="88">
        <f>'Parametric Var'!F341</f>
        <v>3972.89</v>
      </c>
      <c r="G302" s="88">
        <f>'Parametric Var'!G341</f>
        <v>16.69</v>
      </c>
      <c r="I302" s="7">
        <f t="shared" si="12"/>
        <v>294</v>
      </c>
      <c r="J302" s="88">
        <f t="shared" ref="J302:O302" si="595">B$637*EXP(LN(B302/B303))</f>
        <v>2.956940225</v>
      </c>
      <c r="K302" s="88">
        <f t="shared" si="595"/>
        <v>2.638500869</v>
      </c>
      <c r="L302" s="88">
        <f t="shared" si="595"/>
        <v>2.682804089</v>
      </c>
      <c r="M302" s="88">
        <f t="shared" si="595"/>
        <v>2.57012024</v>
      </c>
      <c r="N302" s="88">
        <f t="shared" si="595"/>
        <v>4082.019528</v>
      </c>
      <c r="O302" s="88">
        <f t="shared" si="595"/>
        <v>21.05249556</v>
      </c>
      <c r="S302" s="146">
        <f>(N302*'portfolio sheet'!$D$15/'portfolio sheet'!$D$7) -'portfolio sheet'!$D$15</f>
        <v>1093343.347</v>
      </c>
      <c r="T302" s="146">
        <f>O302*'portfolio sheet'!$F$15/'portfolio sheet'!$F$11-'portfolio sheet'!$F$15</f>
        <v>92205.69387</v>
      </c>
      <c r="U302" s="146">
        <f>PRICE('portfolio sheet'!$H$7,'portfolio sheet'!$H$8,'portfolio sheet'!$H$9,L302/100,'portfolio sheet'!$H$11,'portfolio sheet'!$H$12,'portfolio sheet'!$H$13)*'portfolio sheet'!$H$6/100 - 'portfolio sheet'!$H$15</f>
        <v>-22084.291</v>
      </c>
      <c r="V302" s="88">
        <f t="shared" si="10"/>
        <v>1163464.75</v>
      </c>
      <c r="X302" s="147">
        <f t="shared" ref="X302:Z302" si="596">S302/$V302</f>
        <v>0.9397305309</v>
      </c>
      <c r="Y302" s="147">
        <f t="shared" si="596"/>
        <v>0.07925095612</v>
      </c>
      <c r="Z302" s="147">
        <f t="shared" si="596"/>
        <v>-0.01898148697</v>
      </c>
    </row>
    <row r="303">
      <c r="A303" s="12">
        <f>'Parametric Var'!A340</f>
        <v>44368</v>
      </c>
      <c r="B303" s="88">
        <f>'Parametric Var'!B340</f>
        <v>0.089</v>
      </c>
      <c r="C303" s="88">
        <f>'Parametric Var'!C340</f>
        <v>1.2429</v>
      </c>
      <c r="D303" s="88">
        <f>'Parametric Var'!D340</f>
        <v>0.8877</v>
      </c>
      <c r="E303" s="88">
        <f>'Parametric Var'!E340</f>
        <v>1.497</v>
      </c>
      <c r="F303" s="88">
        <f>'Parametric Var'!F340</f>
        <v>4019.87</v>
      </c>
      <c r="G303" s="88">
        <f>'Parametric Var'!G340</f>
        <v>16.91</v>
      </c>
      <c r="I303" s="7">
        <f t="shared" si="12"/>
        <v>295</v>
      </c>
      <c r="J303" s="88">
        <f t="shared" ref="J303:O303" si="597">B$637*EXP(LN(B303/B304))</f>
        <v>3.256301235</v>
      </c>
      <c r="K303" s="88">
        <f t="shared" si="597"/>
        <v>2.762669507</v>
      </c>
      <c r="L303" s="88">
        <f t="shared" si="597"/>
        <v>2.800051733</v>
      </c>
      <c r="M303" s="88">
        <f t="shared" si="597"/>
        <v>2.724601227</v>
      </c>
      <c r="N303" s="88">
        <f t="shared" si="597"/>
        <v>4071.504487</v>
      </c>
      <c r="O303" s="88">
        <f t="shared" si="597"/>
        <v>21.66308108</v>
      </c>
      <c r="S303" s="146">
        <f>(N303*'portfolio sheet'!$D$15/'portfolio sheet'!$D$7) -'portfolio sheet'!$D$15</f>
        <v>1087951.019</v>
      </c>
      <c r="T303" s="146">
        <f>O303*'portfolio sheet'!$F$15/'portfolio sheet'!$F$11-'portfolio sheet'!$F$15</f>
        <v>92174.88381</v>
      </c>
      <c r="U303" s="146">
        <f>PRICE('portfolio sheet'!$H$7,'portfolio sheet'!$H$8,'portfolio sheet'!$H$9,L303/100,'portfolio sheet'!$H$11,'portfolio sheet'!$H$12,'portfolio sheet'!$H$13)*'portfolio sheet'!$H$6/100 - 'portfolio sheet'!$H$15</f>
        <v>-24753.82443</v>
      </c>
      <c r="V303" s="88">
        <f t="shared" si="10"/>
        <v>1155372.078</v>
      </c>
      <c r="X303" s="147">
        <f t="shared" ref="X303:Z303" si="598">S303/$V303</f>
        <v>0.941645587</v>
      </c>
      <c r="Y303" s="147">
        <f t="shared" si="598"/>
        <v>0.07977939361</v>
      </c>
      <c r="Z303" s="147">
        <f t="shared" si="598"/>
        <v>-0.02142498065</v>
      </c>
    </row>
    <row r="304">
      <c r="A304" s="12">
        <f>'Parametric Var'!A339</f>
        <v>44369</v>
      </c>
      <c r="B304" s="88">
        <f>'Parametric Var'!B339</f>
        <v>0.081</v>
      </c>
      <c r="C304" s="88">
        <f>'Parametric Var'!C339</f>
        <v>1.217</v>
      </c>
      <c r="D304" s="88">
        <f>'Parametric Var'!D339</f>
        <v>0.8569</v>
      </c>
      <c r="E304" s="88">
        <f>'Parametric Var'!E339</f>
        <v>1.467</v>
      </c>
      <c r="F304" s="88">
        <f>'Parametric Var'!F339</f>
        <v>4077.91</v>
      </c>
      <c r="G304" s="88">
        <f>'Parametric Var'!G339</f>
        <v>16.65</v>
      </c>
      <c r="I304" s="7">
        <f t="shared" si="12"/>
        <v>296</v>
      </c>
      <c r="J304" s="88">
        <f t="shared" ref="J304:O304" si="599">B$637*EXP(LN(B304/B305))</f>
        <v>2.857757143</v>
      </c>
      <c r="K304" s="88">
        <f t="shared" si="599"/>
        <v>2.653854655</v>
      </c>
      <c r="L304" s="88">
        <f t="shared" si="599"/>
        <v>2.632846436</v>
      </c>
      <c r="M304" s="88">
        <f t="shared" si="599"/>
        <v>2.637636364</v>
      </c>
      <c r="N304" s="88">
        <f t="shared" si="599"/>
        <v>4134.314912</v>
      </c>
      <c r="O304" s="88">
        <f t="shared" si="599"/>
        <v>20.90314891</v>
      </c>
      <c r="S304" s="146">
        <f>(N304*'portfolio sheet'!$D$15/'portfolio sheet'!$D$7) -'portfolio sheet'!$D$15</f>
        <v>1120161.493</v>
      </c>
      <c r="T304" s="146">
        <f>O304*'portfolio sheet'!$F$15/'portfolio sheet'!$F$11-'portfolio sheet'!$F$15</f>
        <v>92213.22988</v>
      </c>
      <c r="U304" s="146">
        <f>PRICE('portfolio sheet'!$H$7,'portfolio sheet'!$H$8,'portfolio sheet'!$H$9,L304/100,'portfolio sheet'!$H$11,'portfolio sheet'!$H$12,'portfolio sheet'!$H$13)*'portfolio sheet'!$H$6/100 - 'portfolio sheet'!$H$15</f>
        <v>-20941.74409</v>
      </c>
      <c r="V304" s="88">
        <f t="shared" si="10"/>
        <v>1191432.979</v>
      </c>
      <c r="X304" s="147">
        <f t="shared" ref="X304:Z304" si="600">S304/$V304</f>
        <v>0.9401800294</v>
      </c>
      <c r="Y304" s="147">
        <f t="shared" si="600"/>
        <v>0.077396909</v>
      </c>
      <c r="Z304" s="147">
        <f t="shared" si="600"/>
        <v>-0.0175769384</v>
      </c>
    </row>
    <row r="305">
      <c r="A305" s="12">
        <f>'Parametric Var'!A338</f>
        <v>44370</v>
      </c>
      <c r="B305" s="88">
        <f>'Parametric Var'!B338</f>
        <v>0.084</v>
      </c>
      <c r="C305" s="88">
        <f>'Parametric Var'!C338</f>
        <v>1.2405</v>
      </c>
      <c r="D305" s="88">
        <f>'Parametric Var'!D338</f>
        <v>0.8797</v>
      </c>
      <c r="E305" s="88">
        <f>'Parametric Var'!E338</f>
        <v>1.485</v>
      </c>
      <c r="F305" s="88">
        <f>'Parametric Var'!F338</f>
        <v>4073.94</v>
      </c>
      <c r="G305" s="88">
        <f>'Parametric Var'!G338</f>
        <v>16.99</v>
      </c>
      <c r="I305" s="7">
        <f t="shared" si="12"/>
        <v>297</v>
      </c>
      <c r="J305" s="88">
        <f t="shared" ref="J305:O305" si="601">B$637*EXP(LN(B305/B306))</f>
        <v>3.073362963</v>
      </c>
      <c r="K305" s="88">
        <f t="shared" si="601"/>
        <v>2.677045513</v>
      </c>
      <c r="L305" s="88">
        <f t="shared" si="601"/>
        <v>2.598624186</v>
      </c>
      <c r="M305" s="88">
        <f t="shared" si="601"/>
        <v>2.645063376</v>
      </c>
      <c r="N305" s="88">
        <f t="shared" si="601"/>
        <v>4124.205846</v>
      </c>
      <c r="O305" s="88">
        <f t="shared" si="601"/>
        <v>21.87065178</v>
      </c>
      <c r="S305" s="146">
        <f>(N305*'portfolio sheet'!$D$15/'portfolio sheet'!$D$7) -'portfolio sheet'!$D$15</f>
        <v>1114977.357</v>
      </c>
      <c r="T305" s="146">
        <f>O305*'portfolio sheet'!$F$15/'portfolio sheet'!$F$11-'portfolio sheet'!$F$15</f>
        <v>92164.40982</v>
      </c>
      <c r="U305" s="146">
        <f>PRICE('portfolio sheet'!$H$7,'portfolio sheet'!$H$8,'portfolio sheet'!$H$9,L305/100,'portfolio sheet'!$H$11,'portfolio sheet'!$H$12,'portfolio sheet'!$H$13)*'portfolio sheet'!$H$6/100 - 'portfolio sheet'!$H$15</f>
        <v>-20157.30678</v>
      </c>
      <c r="V305" s="88">
        <f t="shared" si="10"/>
        <v>1186984.46</v>
      </c>
      <c r="X305" s="147">
        <f t="shared" ref="X305:Z305" si="602">S305/$V305</f>
        <v>0.939336103</v>
      </c>
      <c r="Y305" s="147">
        <f t="shared" si="602"/>
        <v>0.07764584366</v>
      </c>
      <c r="Z305" s="147">
        <f t="shared" si="602"/>
        <v>-0.01698194665</v>
      </c>
    </row>
    <row r="306">
      <c r="A306" s="12">
        <f>'Parametric Var'!A337</f>
        <v>44371</v>
      </c>
      <c r="B306" s="88">
        <f>'Parametric Var'!B337</f>
        <v>0.081</v>
      </c>
      <c r="C306" s="88">
        <f>'Parametric Var'!C337</f>
        <v>1.2535</v>
      </c>
      <c r="D306" s="88">
        <f>'Parametric Var'!D337</f>
        <v>0.915</v>
      </c>
      <c r="E306" s="88">
        <f>'Parametric Var'!E337</f>
        <v>1.499</v>
      </c>
      <c r="F306" s="88">
        <f>'Parametric Var'!F337</f>
        <v>4079.95</v>
      </c>
      <c r="G306" s="88">
        <f>'Parametric Var'!G337</f>
        <v>16.57</v>
      </c>
      <c r="I306" s="7">
        <f t="shared" si="12"/>
        <v>298</v>
      </c>
      <c r="J306" s="88">
        <f t="shared" ref="J306:O306" si="603">B$637*EXP(LN(B306/B307))</f>
        <v>2.956300493</v>
      </c>
      <c r="K306" s="88">
        <f t="shared" si="603"/>
        <v>2.643313728</v>
      </c>
      <c r="L306" s="88">
        <f t="shared" si="603"/>
        <v>2.67454688</v>
      </c>
      <c r="M306" s="88">
        <f t="shared" si="603"/>
        <v>2.626200787</v>
      </c>
      <c r="N306" s="88">
        <f t="shared" si="603"/>
        <v>4112.9308</v>
      </c>
      <c r="O306" s="88">
        <f t="shared" si="603"/>
        <v>21.75003692</v>
      </c>
      <c r="S306" s="146">
        <f>(N306*'portfolio sheet'!$D$15/'portfolio sheet'!$D$7) -'portfolio sheet'!$D$15</f>
        <v>1109195.282</v>
      </c>
      <c r="T306" s="146">
        <f>O306*'portfolio sheet'!$F$15/'portfolio sheet'!$F$11-'portfolio sheet'!$F$15</f>
        <v>92170.49603</v>
      </c>
      <c r="U306" s="146">
        <f>PRICE('portfolio sheet'!$H$7,'portfolio sheet'!$H$8,'portfolio sheet'!$H$9,L306/100,'portfolio sheet'!$H$11,'portfolio sheet'!$H$12,'portfolio sheet'!$H$13)*'portfolio sheet'!$H$6/100 - 'portfolio sheet'!$H$15</f>
        <v>-21895.6566</v>
      </c>
      <c r="V306" s="88">
        <f t="shared" si="10"/>
        <v>1179470.121</v>
      </c>
      <c r="X306" s="147">
        <f t="shared" ref="X306:Z306" si="604">S306/$V306</f>
        <v>0.9404182962</v>
      </c>
      <c r="Y306" s="147">
        <f t="shared" si="604"/>
        <v>0.07814568114</v>
      </c>
      <c r="Z306" s="147">
        <f t="shared" si="604"/>
        <v>-0.01856397733</v>
      </c>
    </row>
    <row r="307">
      <c r="A307" s="12">
        <f>'Parametric Var'!A336</f>
        <v>44372</v>
      </c>
      <c r="B307" s="88">
        <f>'Parametric Var'!B336</f>
        <v>0.0812</v>
      </c>
      <c r="C307" s="88">
        <f>'Parametric Var'!C336</f>
        <v>1.2828</v>
      </c>
      <c r="D307" s="88">
        <f>'Parametric Var'!D336</f>
        <v>0.9247</v>
      </c>
      <c r="E307" s="88">
        <f>'Parametric Var'!E336</f>
        <v>1.524</v>
      </c>
      <c r="F307" s="88">
        <f>'Parametric Var'!F336</f>
        <v>4097.17</v>
      </c>
      <c r="G307" s="88">
        <f>'Parametric Var'!G336</f>
        <v>16.25</v>
      </c>
      <c r="I307" s="7">
        <f t="shared" si="12"/>
        <v>299</v>
      </c>
      <c r="J307" s="88">
        <f t="shared" ref="J307:O307" si="605">B$637*EXP(LN(B307/B308))</f>
        <v>2.9636</v>
      </c>
      <c r="K307" s="88">
        <f t="shared" si="605"/>
        <v>2.700258564</v>
      </c>
      <c r="L307" s="88">
        <f t="shared" si="605"/>
        <v>2.7029</v>
      </c>
      <c r="M307" s="88">
        <f t="shared" si="605"/>
        <v>2.663010471</v>
      </c>
      <c r="N307" s="88">
        <f t="shared" si="605"/>
        <v>4098.648585</v>
      </c>
      <c r="O307" s="88">
        <f t="shared" si="605"/>
        <v>20.04699248</v>
      </c>
      <c r="S307" s="146">
        <f>(N307*'portfolio sheet'!$D$15/'portfolio sheet'!$D$7) -'portfolio sheet'!$D$15</f>
        <v>1101871.069</v>
      </c>
      <c r="T307" s="146">
        <f>O307*'portfolio sheet'!$F$15/'portfolio sheet'!$F$11-'portfolio sheet'!$F$15</f>
        <v>92256.43142</v>
      </c>
      <c r="U307" s="146">
        <f>PRICE('portfolio sheet'!$H$7,'portfolio sheet'!$H$8,'portfolio sheet'!$H$9,L307/100,'portfolio sheet'!$H$11,'portfolio sheet'!$H$12,'portfolio sheet'!$H$13)*'portfolio sheet'!$H$6/100 - 'portfolio sheet'!$H$15</f>
        <v>-22543.03045</v>
      </c>
      <c r="V307" s="88">
        <f t="shared" si="10"/>
        <v>1171584.47</v>
      </c>
      <c r="X307" s="147">
        <f t="shared" ref="X307:Z307" si="606">S307/$V307</f>
        <v>0.9404964791</v>
      </c>
      <c r="Y307" s="147">
        <f t="shared" si="606"/>
        <v>0.0787450105</v>
      </c>
      <c r="Z307" s="147">
        <f t="shared" si="606"/>
        <v>-0.01924148964</v>
      </c>
    </row>
    <row r="308">
      <c r="A308" s="12">
        <f>'Parametric Var'!A335</f>
        <v>44374</v>
      </c>
      <c r="B308" s="88">
        <f>'Parametric Var'!B335</f>
        <v>0.0812</v>
      </c>
      <c r="C308" s="88">
        <f>'Parametric Var'!C335</f>
        <v>1.2851</v>
      </c>
      <c r="D308" s="88">
        <f>'Parametric Var'!D335</f>
        <v>0.9247</v>
      </c>
      <c r="E308" s="88">
        <f>'Parametric Var'!E335</f>
        <v>1.528</v>
      </c>
      <c r="F308" s="88">
        <f>'Parametric Var'!F335</f>
        <v>4128.8</v>
      </c>
      <c r="G308" s="88">
        <f>'Parametric Var'!G335</f>
        <v>17.29</v>
      </c>
      <c r="I308" s="7">
        <f t="shared" si="12"/>
        <v>300</v>
      </c>
      <c r="J308" s="88">
        <f t="shared" ref="J308:O308" si="607">B$637*EXP(LN(B308/B309))</f>
        <v>3.166372632</v>
      </c>
      <c r="K308" s="88">
        <f t="shared" si="607"/>
        <v>2.781059208</v>
      </c>
      <c r="L308" s="88">
        <f t="shared" si="607"/>
        <v>2.780168665</v>
      </c>
      <c r="M308" s="88">
        <f t="shared" si="607"/>
        <v>2.752874494</v>
      </c>
      <c r="N308" s="88">
        <f t="shared" si="607"/>
        <v>4131.100451</v>
      </c>
      <c r="O308" s="88">
        <f t="shared" si="607"/>
        <v>19.74281049</v>
      </c>
      <c r="S308" s="146">
        <f>(N308*'portfolio sheet'!$D$15/'portfolio sheet'!$D$7) -'portfolio sheet'!$D$15</f>
        <v>1118513.052</v>
      </c>
      <c r="T308" s="146">
        <f>O308*'portfolio sheet'!$F$15/'portfolio sheet'!$F$11-'portfolio sheet'!$F$15</f>
        <v>92271.78041</v>
      </c>
      <c r="U308" s="146">
        <f>PRICE('portfolio sheet'!$H$7,'portfolio sheet'!$H$8,'portfolio sheet'!$H$9,L308/100,'portfolio sheet'!$H$11,'portfolio sheet'!$H$12,'portfolio sheet'!$H$13)*'portfolio sheet'!$H$6/100 - 'portfolio sheet'!$H$15</f>
        <v>-24302.29737</v>
      </c>
      <c r="V308" s="88">
        <f t="shared" si="10"/>
        <v>1186482.535</v>
      </c>
      <c r="X308" s="147">
        <f t="shared" ref="X308:Z308" si="608">S308/$V308</f>
        <v>0.9427134568</v>
      </c>
      <c r="Y308" s="147">
        <f t="shared" si="608"/>
        <v>0.07776918554</v>
      </c>
      <c r="Z308" s="147">
        <f t="shared" si="608"/>
        <v>-0.02048264231</v>
      </c>
    </row>
    <row r="309">
      <c r="A309" s="12">
        <f>'Parametric Var'!A334</f>
        <v>44375</v>
      </c>
      <c r="B309" s="88">
        <f>'Parametric Var'!B334</f>
        <v>0.076</v>
      </c>
      <c r="C309" s="88">
        <f>'Parametric Var'!C334</f>
        <v>1.25</v>
      </c>
      <c r="D309" s="88">
        <f>'Parametric Var'!D334</f>
        <v>0.899</v>
      </c>
      <c r="E309" s="88">
        <f>'Parametric Var'!E334</f>
        <v>1.482</v>
      </c>
      <c r="F309" s="88">
        <f>'Parametric Var'!F334</f>
        <v>4127.99</v>
      </c>
      <c r="G309" s="88">
        <f>'Parametric Var'!G334</f>
        <v>18.68</v>
      </c>
      <c r="I309" s="7">
        <f t="shared" si="12"/>
        <v>301</v>
      </c>
      <c r="J309" s="88">
        <f t="shared" ref="J309:O309" si="609">B$637*EXP(LN(B309/B310))</f>
        <v>3.043697297</v>
      </c>
      <c r="K309" s="88">
        <f t="shared" si="609"/>
        <v>2.72033387</v>
      </c>
      <c r="L309" s="88">
        <f t="shared" si="609"/>
        <v>2.727168462</v>
      </c>
      <c r="M309" s="88">
        <f t="shared" si="609"/>
        <v>2.682671186</v>
      </c>
      <c r="N309" s="88">
        <f t="shared" si="609"/>
        <v>4116.727107</v>
      </c>
      <c r="O309" s="88">
        <f t="shared" si="609"/>
        <v>22.76825143</v>
      </c>
      <c r="S309" s="146">
        <f>(N309*'portfolio sheet'!$D$15/'portfolio sheet'!$D$7) -'portfolio sheet'!$D$15</f>
        <v>1111142.106</v>
      </c>
      <c r="T309" s="146">
        <f>O309*'portfolio sheet'!$F$15/'portfolio sheet'!$F$11-'portfolio sheet'!$F$15</f>
        <v>92119.11706</v>
      </c>
      <c r="U309" s="146">
        <f>PRICE('portfolio sheet'!$H$7,'portfolio sheet'!$H$8,'portfolio sheet'!$H$9,L309/100,'portfolio sheet'!$H$11,'portfolio sheet'!$H$12,'portfolio sheet'!$H$13)*'portfolio sheet'!$H$6/100 - 'portfolio sheet'!$H$15</f>
        <v>-23096.36218</v>
      </c>
      <c r="V309" s="88">
        <f t="shared" si="10"/>
        <v>1180164.861</v>
      </c>
      <c r="X309" s="147">
        <f t="shared" ref="X309:Z309" si="610">S309/$V309</f>
        <v>0.9415143111</v>
      </c>
      <c r="Y309" s="147">
        <f t="shared" si="610"/>
        <v>0.07805614293</v>
      </c>
      <c r="Z309" s="147">
        <f t="shared" si="610"/>
        <v>-0.01957045405</v>
      </c>
    </row>
    <row r="310">
      <c r="A310" s="12">
        <f>'Parametric Var'!A333</f>
        <v>44376</v>
      </c>
      <c r="B310" s="88">
        <f>'Parametric Var'!B333</f>
        <v>0.074</v>
      </c>
      <c r="C310" s="88">
        <f>'Parametric Var'!C333</f>
        <v>1.243</v>
      </c>
      <c r="D310" s="88">
        <f>'Parametric Var'!D333</f>
        <v>0.891</v>
      </c>
      <c r="E310" s="88">
        <f>'Parametric Var'!E333</f>
        <v>1.475</v>
      </c>
      <c r="F310" s="88">
        <f>'Parametric Var'!F333</f>
        <v>4141.59</v>
      </c>
      <c r="G310" s="88">
        <f>'Parametric Var'!G333</f>
        <v>17.5</v>
      </c>
      <c r="I310" s="7">
        <f t="shared" si="12"/>
        <v>302</v>
      </c>
      <c r="J310" s="88">
        <f t="shared" ref="J310:O310" si="611">B$637*EXP(LN(B310/B311))</f>
        <v>3.088822535</v>
      </c>
      <c r="K310" s="88">
        <f t="shared" si="611"/>
        <v>2.715367278</v>
      </c>
      <c r="L310" s="88">
        <f t="shared" si="611"/>
        <v>2.7029</v>
      </c>
      <c r="M310" s="88">
        <f t="shared" si="611"/>
        <v>2.682731608</v>
      </c>
      <c r="N310" s="88">
        <f t="shared" si="611"/>
        <v>4147.243109</v>
      </c>
      <c r="O310" s="88">
        <f t="shared" si="611"/>
        <v>19.9505612</v>
      </c>
      <c r="S310" s="146">
        <f>(N310*'portfolio sheet'!$D$15/'portfolio sheet'!$D$7) -'portfolio sheet'!$D$15</f>
        <v>1126791.338</v>
      </c>
      <c r="T310" s="146">
        <f>O310*'portfolio sheet'!$F$15/'portfolio sheet'!$F$11-'portfolio sheet'!$F$15</f>
        <v>92261.29733</v>
      </c>
      <c r="U310" s="146">
        <f>PRICE('portfolio sheet'!$H$7,'portfolio sheet'!$H$8,'portfolio sheet'!$H$9,L310/100,'portfolio sheet'!$H$11,'portfolio sheet'!$H$12,'portfolio sheet'!$H$13)*'portfolio sheet'!$H$6/100 - 'portfolio sheet'!$H$15</f>
        <v>-22543.03045</v>
      </c>
      <c r="V310" s="88">
        <f t="shared" si="10"/>
        <v>1196509.605</v>
      </c>
      <c r="X310" s="147">
        <f t="shared" ref="X310:Z310" si="612">S310/$V310</f>
        <v>0.9417319622</v>
      </c>
      <c r="Y310" s="147">
        <f t="shared" si="612"/>
        <v>0.07710869764</v>
      </c>
      <c r="Z310" s="147">
        <f t="shared" si="612"/>
        <v>-0.01884065984</v>
      </c>
    </row>
    <row r="311">
      <c r="A311" s="12">
        <f>'Parametric Var'!A332</f>
        <v>44377</v>
      </c>
      <c r="B311" s="88">
        <f>'Parametric Var'!B332</f>
        <v>0.071</v>
      </c>
      <c r="C311" s="88">
        <f>'Parametric Var'!C332</f>
        <v>1.2383</v>
      </c>
      <c r="D311" s="88">
        <f>'Parametric Var'!D332</f>
        <v>0.891</v>
      </c>
      <c r="E311" s="88">
        <f>'Parametric Var'!E332</f>
        <v>1.468</v>
      </c>
      <c r="F311" s="88">
        <f>'Parametric Var'!F332</f>
        <v>4124.66</v>
      </c>
      <c r="G311" s="88">
        <f>'Parametric Var'!G332</f>
        <v>18.71</v>
      </c>
      <c r="I311" s="7">
        <f t="shared" si="12"/>
        <v>303</v>
      </c>
      <c r="J311" s="88">
        <f t="shared" ref="J311:O311" si="613">B$637*EXP(LN(B311/B312))</f>
        <v>2.9636</v>
      </c>
      <c r="K311" s="88">
        <f t="shared" si="613"/>
        <v>2.720478624</v>
      </c>
      <c r="L311" s="88">
        <f t="shared" si="613"/>
        <v>2.698055008</v>
      </c>
      <c r="M311" s="88">
        <f t="shared" si="613"/>
        <v>2.686470185</v>
      </c>
      <c r="N311" s="88">
        <f t="shared" si="613"/>
        <v>4084.970327</v>
      </c>
      <c r="O311" s="88">
        <f t="shared" si="613"/>
        <v>23.02852279</v>
      </c>
      <c r="S311" s="146">
        <f>(N311*'portfolio sheet'!$D$15/'portfolio sheet'!$D$7) -'portfolio sheet'!$D$15</f>
        <v>1094856.578</v>
      </c>
      <c r="T311" s="146">
        <f>O311*'portfolio sheet'!$F$15/'portfolio sheet'!$F$11-'portfolio sheet'!$F$15</f>
        <v>92105.9838</v>
      </c>
      <c r="U311" s="146">
        <f>PRICE('portfolio sheet'!$H$7,'portfolio sheet'!$H$8,'portfolio sheet'!$H$9,L311/100,'portfolio sheet'!$H$11,'portfolio sheet'!$H$12,'portfolio sheet'!$H$13)*'portfolio sheet'!$H$6/100 - 'portfolio sheet'!$H$15</f>
        <v>-22432.47648</v>
      </c>
      <c r="V311" s="88">
        <f t="shared" si="10"/>
        <v>1164530.085</v>
      </c>
      <c r="X311" s="147">
        <f t="shared" ref="X311:Z311" si="614">S311/$V311</f>
        <v>0.9401702814</v>
      </c>
      <c r="Y311" s="147">
        <f t="shared" si="614"/>
        <v>0.07909283321</v>
      </c>
      <c r="Z311" s="147">
        <f t="shared" si="614"/>
        <v>-0.01926311459</v>
      </c>
    </row>
    <row r="312">
      <c r="A312" s="12">
        <f>'Parametric Var'!A331</f>
        <v>44378</v>
      </c>
      <c r="B312" s="88">
        <f>'Parametric Var'!B331</f>
        <v>0.071</v>
      </c>
      <c r="C312" s="88">
        <f>'Parametric Var'!C331</f>
        <v>1.2313</v>
      </c>
      <c r="D312" s="88">
        <f>'Parametric Var'!D331</f>
        <v>0.8926</v>
      </c>
      <c r="E312" s="88">
        <f>'Parametric Var'!E331</f>
        <v>1.459</v>
      </c>
      <c r="F312" s="88">
        <f>'Parametric Var'!F331</f>
        <v>4170.42</v>
      </c>
      <c r="G312" s="88">
        <f>'Parametric Var'!G331</f>
        <v>17.33</v>
      </c>
      <c r="I312" s="7">
        <f t="shared" si="12"/>
        <v>304</v>
      </c>
      <c r="J312" s="88">
        <f t="shared" ref="J312:O312" si="615">B$637*EXP(LN(B312/B313))</f>
        <v>2.9636</v>
      </c>
      <c r="K312" s="88">
        <f t="shared" si="615"/>
        <v>2.78983971</v>
      </c>
      <c r="L312" s="88">
        <f t="shared" si="615"/>
        <v>2.80862461</v>
      </c>
      <c r="M312" s="88">
        <f t="shared" si="615"/>
        <v>2.722243187</v>
      </c>
      <c r="N312" s="88">
        <f t="shared" si="615"/>
        <v>4115.438415</v>
      </c>
      <c r="O312" s="88">
        <f t="shared" si="615"/>
        <v>20.95515306</v>
      </c>
      <c r="S312" s="146">
        <f>(N312*'portfolio sheet'!$D$15/'portfolio sheet'!$D$7) -'portfolio sheet'!$D$15</f>
        <v>1110481.238</v>
      </c>
      <c r="T312" s="146">
        <f>O312*'portfolio sheet'!$F$15/'portfolio sheet'!$F$11-'portfolio sheet'!$F$15</f>
        <v>92210.60576</v>
      </c>
      <c r="U312" s="146">
        <f>PRICE('portfolio sheet'!$H$7,'portfolio sheet'!$H$8,'portfolio sheet'!$H$9,L312/100,'portfolio sheet'!$H$11,'portfolio sheet'!$H$12,'portfolio sheet'!$H$13)*'portfolio sheet'!$H$6/100 - 'portfolio sheet'!$H$15</f>
        <v>-24948.35897</v>
      </c>
      <c r="V312" s="88">
        <f t="shared" si="10"/>
        <v>1177743.485</v>
      </c>
      <c r="X312" s="147">
        <f t="shared" ref="X312:Z312" si="616">S312/$V312</f>
        <v>0.9428888823</v>
      </c>
      <c r="Y312" s="147">
        <f t="shared" si="616"/>
        <v>0.07829430341</v>
      </c>
      <c r="Z312" s="147">
        <f t="shared" si="616"/>
        <v>-0.02118318571</v>
      </c>
    </row>
    <row r="313">
      <c r="A313" s="12">
        <f>'Parametric Var'!A330</f>
        <v>44379</v>
      </c>
      <c r="B313" s="88">
        <f>'Parametric Var'!B330</f>
        <v>0.071</v>
      </c>
      <c r="C313" s="88">
        <f>'Parametric Var'!C330</f>
        <v>1.1939</v>
      </c>
      <c r="D313" s="88">
        <f>'Parametric Var'!D330</f>
        <v>0.859</v>
      </c>
      <c r="E313" s="88">
        <f>'Parametric Var'!E330</f>
        <v>1.431</v>
      </c>
      <c r="F313" s="88">
        <f>'Parametric Var'!F330</f>
        <v>4185.47</v>
      </c>
      <c r="G313" s="88">
        <f>'Parametric Var'!G330</f>
        <v>17.64</v>
      </c>
      <c r="I313" s="7">
        <f t="shared" si="12"/>
        <v>305</v>
      </c>
      <c r="J313" s="88">
        <f t="shared" ref="J313:O313" si="617">B$637*EXP(LN(B313/B314))</f>
        <v>2.764988173</v>
      </c>
      <c r="K313" s="88">
        <f t="shared" si="617"/>
        <v>2.694717472</v>
      </c>
      <c r="L313" s="88">
        <f t="shared" si="617"/>
        <v>2.697874855</v>
      </c>
      <c r="M313" s="88">
        <f t="shared" si="617"/>
        <v>2.660703343</v>
      </c>
      <c r="N313" s="88">
        <f t="shared" si="617"/>
        <v>4152.324113</v>
      </c>
      <c r="O313" s="88">
        <f t="shared" si="617"/>
        <v>21.4271754</v>
      </c>
      <c r="S313" s="146">
        <f>(N313*'portfolio sheet'!$D$15/'portfolio sheet'!$D$7) -'portfolio sheet'!$D$15</f>
        <v>1129396.981</v>
      </c>
      <c r="T313" s="146">
        <f>O313*'portfolio sheet'!$F$15/'portfolio sheet'!$F$11-'portfolio sheet'!$F$15</f>
        <v>92186.78758</v>
      </c>
      <c r="U313" s="146">
        <f>PRICE('portfolio sheet'!$H$7,'portfolio sheet'!$H$8,'portfolio sheet'!$H$9,L313/100,'portfolio sheet'!$H$11,'portfolio sheet'!$H$12,'portfolio sheet'!$H$13)*'portfolio sheet'!$H$6/100 - 'portfolio sheet'!$H$15</f>
        <v>-22428.36516</v>
      </c>
      <c r="V313" s="88">
        <f t="shared" si="10"/>
        <v>1199155.403</v>
      </c>
      <c r="X313" s="147">
        <f t="shared" ref="X313:Z313" si="618">S313/$V313</f>
        <v>0.9418270374</v>
      </c>
      <c r="Y313" s="147">
        <f t="shared" si="618"/>
        <v>0.07687643096</v>
      </c>
      <c r="Z313" s="147">
        <f t="shared" si="618"/>
        <v>-0.01870346837</v>
      </c>
    </row>
    <row r="314">
      <c r="A314" s="12">
        <f>'Parametric Var'!A329</f>
        <v>44382</v>
      </c>
      <c r="B314" s="88">
        <f>'Parametric Var'!B329</f>
        <v>0.0761</v>
      </c>
      <c r="C314" s="88">
        <f>'Parametric Var'!C329</f>
        <v>1.1985</v>
      </c>
      <c r="D314" s="88">
        <f>'Parametric Var'!D329</f>
        <v>0.8606</v>
      </c>
      <c r="E314" s="88">
        <f>'Parametric Var'!E329</f>
        <v>1.436</v>
      </c>
      <c r="F314" s="88">
        <f>'Parametric Var'!F329</f>
        <v>4163.26</v>
      </c>
      <c r="G314" s="88">
        <f>'Parametric Var'!G329</f>
        <v>17.56</v>
      </c>
      <c r="I314" s="7">
        <f t="shared" si="12"/>
        <v>306</v>
      </c>
      <c r="J314" s="88">
        <f t="shared" ref="J314:O314" si="619">B$637*EXP(LN(B314/B315))</f>
        <v>3.417120606</v>
      </c>
      <c r="K314" s="88">
        <f t="shared" si="619"/>
        <v>2.902473008</v>
      </c>
      <c r="L314" s="88">
        <f t="shared" si="619"/>
        <v>2.920421519</v>
      </c>
      <c r="M314" s="88">
        <f t="shared" si="619"/>
        <v>2.835887574</v>
      </c>
      <c r="N314" s="88">
        <f t="shared" si="619"/>
        <v>4158.578152</v>
      </c>
      <c r="O314" s="88">
        <f t="shared" si="619"/>
        <v>21.675625</v>
      </c>
      <c r="S314" s="146">
        <f>(N314*'portfolio sheet'!$D$15/'portfolio sheet'!$D$7) -'portfolio sheet'!$D$15</f>
        <v>1132604.181</v>
      </c>
      <c r="T314" s="146">
        <f>O314*'portfolio sheet'!$F$15/'portfolio sheet'!$F$11-'portfolio sheet'!$F$15</f>
        <v>92174.25084</v>
      </c>
      <c r="U314" s="146">
        <f>PRICE('portfolio sheet'!$H$7,'portfolio sheet'!$H$8,'portfolio sheet'!$H$9,L314/100,'portfolio sheet'!$H$11,'portfolio sheet'!$H$12,'portfolio sheet'!$H$13)*'portfolio sheet'!$H$6/100 - 'portfolio sheet'!$H$15</f>
        <v>-27477.09807</v>
      </c>
      <c r="V314" s="88">
        <f t="shared" si="10"/>
        <v>1197301.333</v>
      </c>
      <c r="X314" s="147">
        <f t="shared" ref="X314:Z314" si="620">S314/$V314</f>
        <v>0.9459641855</v>
      </c>
      <c r="Y314" s="147">
        <f t="shared" si="620"/>
        <v>0.07698500642</v>
      </c>
      <c r="Z314" s="147">
        <f t="shared" si="620"/>
        <v>-0.02294919191</v>
      </c>
    </row>
    <row r="315">
      <c r="A315" s="12">
        <f>'Parametric Var'!A328</f>
        <v>44383</v>
      </c>
      <c r="B315" s="88">
        <f>'Parametric Var'!B328</f>
        <v>0.066</v>
      </c>
      <c r="C315" s="88">
        <f>'Parametric Var'!C328</f>
        <v>1.117</v>
      </c>
      <c r="D315" s="88">
        <f>'Parametric Var'!D328</f>
        <v>0.7965</v>
      </c>
      <c r="E315" s="88">
        <f>'Parametric Var'!E328</f>
        <v>1.352</v>
      </c>
      <c r="F315" s="88">
        <f>'Parametric Var'!F328</f>
        <v>4134.94</v>
      </c>
      <c r="G315" s="88">
        <f>'Parametric Var'!G328</f>
        <v>17.28</v>
      </c>
      <c r="I315" s="7">
        <f t="shared" si="12"/>
        <v>307</v>
      </c>
      <c r="J315" s="88">
        <f t="shared" ref="J315:O315" si="621">B$637*EXP(LN(B315/B316))</f>
        <v>2.876435294</v>
      </c>
      <c r="K315" s="88">
        <f t="shared" si="621"/>
        <v>2.756679774</v>
      </c>
      <c r="L315" s="88">
        <f t="shared" si="621"/>
        <v>2.741798077</v>
      </c>
      <c r="M315" s="88">
        <f t="shared" si="621"/>
        <v>2.728526077</v>
      </c>
      <c r="N315" s="88">
        <f t="shared" si="621"/>
        <v>4092.20767</v>
      </c>
      <c r="O315" s="88">
        <f t="shared" si="621"/>
        <v>20.93028961</v>
      </c>
      <c r="S315" s="146">
        <f>(N315*'portfolio sheet'!$D$15/'portfolio sheet'!$D$7) -'portfolio sheet'!$D$15</f>
        <v>1098568.036</v>
      </c>
      <c r="T315" s="146">
        <f>O315*'portfolio sheet'!$F$15/'portfolio sheet'!$F$11-'portfolio sheet'!$F$15</f>
        <v>92211.86037</v>
      </c>
      <c r="U315" s="146">
        <f>PRICE('portfolio sheet'!$H$7,'portfolio sheet'!$H$8,'portfolio sheet'!$H$9,L315/100,'portfolio sheet'!$H$11,'portfolio sheet'!$H$12,'portfolio sheet'!$H$13)*'portfolio sheet'!$H$6/100 - 'portfolio sheet'!$H$15</f>
        <v>-23429.57722</v>
      </c>
      <c r="V315" s="88">
        <f t="shared" si="10"/>
        <v>1167350.319</v>
      </c>
      <c r="X315" s="147">
        <f t="shared" ref="X315:Z315" si="622">S315/$V315</f>
        <v>0.9410782847</v>
      </c>
      <c r="Y315" s="147">
        <f t="shared" si="622"/>
        <v>0.07899244886</v>
      </c>
      <c r="Z315" s="147">
        <f t="shared" si="622"/>
        <v>-0.02007073355</v>
      </c>
    </row>
    <row r="316">
      <c r="A316" s="12">
        <f>'Parametric Var'!A327</f>
        <v>44384</v>
      </c>
      <c r="B316" s="88">
        <f>'Parametric Var'!B327</f>
        <v>0.068</v>
      </c>
      <c r="C316" s="88">
        <f>'Parametric Var'!C327</f>
        <v>1.0961</v>
      </c>
      <c r="D316" s="88">
        <f>'Parametric Var'!D327</f>
        <v>0.7852</v>
      </c>
      <c r="E316" s="88">
        <f>'Parametric Var'!E327</f>
        <v>1.323</v>
      </c>
      <c r="F316" s="88">
        <f>'Parametric Var'!F327</f>
        <v>4173.42</v>
      </c>
      <c r="G316" s="88">
        <f>'Parametric Var'!G327</f>
        <v>17.61</v>
      </c>
      <c r="I316" s="7">
        <f t="shared" si="12"/>
        <v>308</v>
      </c>
      <c r="J316" s="88">
        <f t="shared" ref="J316:O316" si="623">B$637*EXP(LN(B316/B317))</f>
        <v>3.198806349</v>
      </c>
      <c r="K316" s="88">
        <f t="shared" si="623"/>
        <v>2.79380016</v>
      </c>
      <c r="L316" s="88">
        <f t="shared" si="623"/>
        <v>2.860265606</v>
      </c>
      <c r="M316" s="88">
        <f t="shared" si="623"/>
        <v>2.729837713</v>
      </c>
      <c r="N316" s="88">
        <f t="shared" si="623"/>
        <v>4168.6864</v>
      </c>
      <c r="O316" s="88">
        <f t="shared" si="623"/>
        <v>20.18384202</v>
      </c>
      <c r="S316" s="146">
        <f>(N316*'portfolio sheet'!$D$15/'portfolio sheet'!$D$7) -'portfolio sheet'!$D$15</f>
        <v>1137787.898</v>
      </c>
      <c r="T316" s="146">
        <f>O316*'portfolio sheet'!$F$15/'portfolio sheet'!$F$11-'portfolio sheet'!$F$15</f>
        <v>92249.52601</v>
      </c>
      <c r="U316" s="146">
        <f>PRICE('portfolio sheet'!$H$7,'portfolio sheet'!$H$8,'portfolio sheet'!$H$9,L316/100,'portfolio sheet'!$H$11,'portfolio sheet'!$H$12,'portfolio sheet'!$H$13)*'portfolio sheet'!$H$6/100 - 'portfolio sheet'!$H$15</f>
        <v>-26118.30599</v>
      </c>
      <c r="V316" s="88">
        <f t="shared" si="10"/>
        <v>1203919.118</v>
      </c>
      <c r="X316" s="147">
        <f t="shared" ref="X316:Z316" si="624">S316/$V316</f>
        <v>0.9450700474</v>
      </c>
      <c r="Y316" s="147">
        <f t="shared" si="624"/>
        <v>0.07662435513</v>
      </c>
      <c r="Z316" s="147">
        <f t="shared" si="624"/>
        <v>-0.02169440256</v>
      </c>
    </row>
    <row r="317">
      <c r="A317" s="12">
        <f>'Parametric Var'!A326</f>
        <v>44385</v>
      </c>
      <c r="B317" s="88">
        <f>'Parametric Var'!B326</f>
        <v>0.063</v>
      </c>
      <c r="C317" s="88">
        <f>'Parametric Var'!C326</f>
        <v>1.0613</v>
      </c>
      <c r="D317" s="88">
        <f>'Parametric Var'!D326</f>
        <v>0.742</v>
      </c>
      <c r="E317" s="88">
        <f>'Parametric Var'!E326</f>
        <v>1.294</v>
      </c>
      <c r="F317" s="88">
        <f>'Parametric Var'!F326</f>
        <v>4134.98</v>
      </c>
      <c r="G317" s="88">
        <f>'Parametric Var'!G326</f>
        <v>18.61</v>
      </c>
      <c r="I317" s="7">
        <f t="shared" si="12"/>
        <v>309</v>
      </c>
      <c r="J317" s="88">
        <f t="shared" ref="J317:O317" si="625">B$637*EXP(LN(B317/B318))</f>
        <v>2.745688235</v>
      </c>
      <c r="K317" s="88">
        <f t="shared" si="625"/>
        <v>2.576204801</v>
      </c>
      <c r="L317" s="88">
        <f t="shared" si="625"/>
        <v>2.549646326</v>
      </c>
      <c r="M317" s="88">
        <f t="shared" si="625"/>
        <v>2.538559882</v>
      </c>
      <c r="N317" s="88">
        <f t="shared" si="625"/>
        <v>4085.639231</v>
      </c>
      <c r="O317" s="88">
        <f t="shared" si="625"/>
        <v>21.67948116</v>
      </c>
      <c r="S317" s="146">
        <f>(N317*'portfolio sheet'!$D$15/'portfolio sheet'!$D$7) -'portfolio sheet'!$D$15</f>
        <v>1095199.606</v>
      </c>
      <c r="T317" s="146">
        <f>O317*'portfolio sheet'!$F$15/'portfolio sheet'!$F$11-'portfolio sheet'!$F$15</f>
        <v>92174.05626</v>
      </c>
      <c r="U317" s="146">
        <f>PRICE('portfolio sheet'!$H$7,'portfolio sheet'!$H$8,'portfolio sheet'!$H$9,L317/100,'portfolio sheet'!$H$11,'portfolio sheet'!$H$12,'portfolio sheet'!$H$13)*'portfolio sheet'!$H$6/100 - 'portfolio sheet'!$H$15</f>
        <v>-19032.14202</v>
      </c>
      <c r="V317" s="88">
        <f t="shared" si="10"/>
        <v>1168341.52</v>
      </c>
      <c r="X317" s="147">
        <f t="shared" ref="X317:Z317" si="626">S317/$V317</f>
        <v>0.9373968031</v>
      </c>
      <c r="Y317" s="147">
        <f t="shared" si="626"/>
        <v>0.07889307595</v>
      </c>
      <c r="Z317" s="147">
        <f t="shared" si="626"/>
        <v>-0.01628987903</v>
      </c>
    </row>
    <row r="318">
      <c r="A318" s="12">
        <f>'Parametric Var'!A325</f>
        <v>44386</v>
      </c>
      <c r="B318" s="88">
        <f>'Parametric Var'!B325</f>
        <v>0.068</v>
      </c>
      <c r="C318" s="88">
        <f>'Parametric Var'!C325</f>
        <v>1.1144</v>
      </c>
      <c r="D318" s="88">
        <f>'Parametric Var'!D325</f>
        <v>0.7866</v>
      </c>
      <c r="E318" s="88">
        <f>'Parametric Var'!E325</f>
        <v>1.361</v>
      </c>
      <c r="F318" s="88">
        <f>'Parametric Var'!F325</f>
        <v>4180.17</v>
      </c>
      <c r="G318" s="88">
        <f>'Parametric Var'!G325</f>
        <v>18.31</v>
      </c>
      <c r="I318" s="7">
        <f t="shared" si="12"/>
        <v>310</v>
      </c>
      <c r="J318" s="88">
        <f t="shared" ref="J318:O318" si="627">B$637*EXP(LN(B318/B319))</f>
        <v>2.838377465</v>
      </c>
      <c r="K318" s="88">
        <f t="shared" si="627"/>
        <v>2.7051</v>
      </c>
      <c r="L318" s="88">
        <f t="shared" si="627"/>
        <v>2.7029</v>
      </c>
      <c r="M318" s="88">
        <f t="shared" si="627"/>
        <v>2.666082172</v>
      </c>
      <c r="N318" s="88">
        <f t="shared" si="627"/>
        <v>4122.941993</v>
      </c>
      <c r="O318" s="88">
        <f t="shared" si="627"/>
        <v>20.04888604</v>
      </c>
      <c r="S318" s="146">
        <f>(N318*'portfolio sheet'!$D$15/'portfolio sheet'!$D$7) -'portfolio sheet'!$D$15</f>
        <v>1114329.227</v>
      </c>
      <c r="T318" s="146">
        <f>O318*'portfolio sheet'!$F$15/'portfolio sheet'!$F$11-'portfolio sheet'!$F$15</f>
        <v>92256.33587</v>
      </c>
      <c r="U318" s="146">
        <f>PRICE('portfolio sheet'!$H$7,'portfolio sheet'!$H$8,'portfolio sheet'!$H$9,L318/100,'portfolio sheet'!$H$11,'portfolio sheet'!$H$12,'portfolio sheet'!$H$13)*'portfolio sheet'!$H$6/100 - 'portfolio sheet'!$H$15</f>
        <v>-22543.03045</v>
      </c>
      <c r="V318" s="88">
        <f t="shared" si="10"/>
        <v>1184042.533</v>
      </c>
      <c r="X318" s="147">
        <f t="shared" ref="X318:Z318" si="628">S318/$V318</f>
        <v>0.9411226341</v>
      </c>
      <c r="Y318" s="147">
        <f t="shared" si="628"/>
        <v>0.07791640362</v>
      </c>
      <c r="Z318" s="147">
        <f t="shared" si="628"/>
        <v>-0.01903903773</v>
      </c>
    </row>
    <row r="319">
      <c r="A319" s="12">
        <f>'Parametric Var'!A324</f>
        <v>44388</v>
      </c>
      <c r="B319" s="88">
        <f>'Parametric Var'!B324</f>
        <v>0.071</v>
      </c>
      <c r="C319" s="88">
        <f>'Parametric Var'!C324</f>
        <v>1.1144</v>
      </c>
      <c r="D319" s="88">
        <f>'Parametric Var'!D324</f>
        <v>0.7866</v>
      </c>
      <c r="E319" s="88">
        <f>'Parametric Var'!E324</f>
        <v>1.363</v>
      </c>
      <c r="F319" s="88">
        <f>'Parametric Var'!F324</f>
        <v>4187.62</v>
      </c>
      <c r="G319" s="88">
        <f>'Parametric Var'!G324</f>
        <v>19.48</v>
      </c>
      <c r="I319" s="7">
        <f t="shared" si="12"/>
        <v>311</v>
      </c>
      <c r="J319" s="88">
        <f t="shared" ref="J319:O319" si="629">B$637*EXP(LN(B319/B320))</f>
        <v>3.094347059</v>
      </c>
      <c r="K319" s="88">
        <f t="shared" si="629"/>
        <v>2.702190247</v>
      </c>
      <c r="L319" s="88">
        <f t="shared" si="629"/>
        <v>2.675687314</v>
      </c>
      <c r="M319" s="88">
        <f t="shared" si="629"/>
        <v>2.660241228</v>
      </c>
      <c r="N319" s="88">
        <f t="shared" si="629"/>
        <v>4131.17787</v>
      </c>
      <c r="O319" s="88">
        <f t="shared" si="629"/>
        <v>21.69756658</v>
      </c>
      <c r="S319" s="146">
        <f>(N319*'portfolio sheet'!$D$15/'portfolio sheet'!$D$7) -'portfolio sheet'!$D$15</f>
        <v>1118552.754</v>
      </c>
      <c r="T319" s="146">
        <f>O319*'portfolio sheet'!$F$15/'portfolio sheet'!$F$11-'portfolio sheet'!$F$15</f>
        <v>92173.14367</v>
      </c>
      <c r="U319" s="146">
        <f>PRICE('portfolio sheet'!$H$7,'portfolio sheet'!$H$8,'portfolio sheet'!$H$9,L319/100,'portfolio sheet'!$H$11,'portfolio sheet'!$H$12,'portfolio sheet'!$H$13)*'portfolio sheet'!$H$6/100 - 'portfolio sheet'!$H$15</f>
        <v>-21921.71456</v>
      </c>
      <c r="V319" s="88">
        <f t="shared" si="10"/>
        <v>1188804.183</v>
      </c>
      <c r="X319" s="147">
        <f t="shared" ref="X319:Z319" si="630">S319/$V319</f>
        <v>0.9409058025</v>
      </c>
      <c r="Y319" s="147">
        <f t="shared" si="630"/>
        <v>0.07753433662</v>
      </c>
      <c r="Z319" s="147">
        <f t="shared" si="630"/>
        <v>-0.01844013916</v>
      </c>
    </row>
    <row r="320">
      <c r="A320" s="12">
        <f>'Parametric Var'!A323</f>
        <v>44389</v>
      </c>
      <c r="B320" s="88">
        <f>'Parametric Var'!B323</f>
        <v>0.068</v>
      </c>
      <c r="C320" s="88">
        <f>'Parametric Var'!C323</f>
        <v>1.1156</v>
      </c>
      <c r="D320" s="88">
        <f>'Parametric Var'!D323</f>
        <v>0.7946</v>
      </c>
      <c r="E320" s="88">
        <f>'Parametric Var'!E323</f>
        <v>1.368</v>
      </c>
      <c r="F320" s="88">
        <f>'Parametric Var'!F323</f>
        <v>4186.72</v>
      </c>
      <c r="G320" s="88">
        <f>'Parametric Var'!G323</f>
        <v>19.15</v>
      </c>
      <c r="I320" s="7">
        <f t="shared" si="12"/>
        <v>312</v>
      </c>
      <c r="J320" s="88">
        <f t="shared" ref="J320:O320" si="631">B$637*EXP(LN(B320/B321))</f>
        <v>2.723308108</v>
      </c>
      <c r="K320" s="88">
        <f t="shared" si="631"/>
        <v>2.58906105</v>
      </c>
      <c r="L320" s="88">
        <f t="shared" si="631"/>
        <v>2.538681253</v>
      </c>
      <c r="M320" s="88">
        <f t="shared" si="631"/>
        <v>2.575853315</v>
      </c>
      <c r="N320" s="88">
        <f t="shared" si="631"/>
        <v>4133.785242</v>
      </c>
      <c r="O320" s="88">
        <f t="shared" si="631"/>
        <v>22.21150082</v>
      </c>
      <c r="S320" s="146">
        <f>(N320*'portfolio sheet'!$D$15/'portfolio sheet'!$D$7) -'portfolio sheet'!$D$15</f>
        <v>1119889.868</v>
      </c>
      <c r="T320" s="146">
        <f>O320*'portfolio sheet'!$F$15/'portfolio sheet'!$F$11-'portfolio sheet'!$F$15</f>
        <v>92147.21062</v>
      </c>
      <c r="U320" s="146">
        <f>PRICE('portfolio sheet'!$H$7,'portfolio sheet'!$H$8,'portfolio sheet'!$H$9,L320/100,'portfolio sheet'!$H$11,'portfolio sheet'!$H$12,'portfolio sheet'!$H$13)*'portfolio sheet'!$H$6/100 - 'portfolio sheet'!$H$15</f>
        <v>-18779.83797</v>
      </c>
      <c r="V320" s="88">
        <f t="shared" si="10"/>
        <v>1193257.24</v>
      </c>
      <c r="X320" s="147">
        <f t="shared" ref="X320:Z320" si="632">S320/$V320</f>
        <v>0.9385150409</v>
      </c>
      <c r="Y320" s="147">
        <f t="shared" si="632"/>
        <v>0.07722325707</v>
      </c>
      <c r="Z320" s="147">
        <f t="shared" si="632"/>
        <v>-0.01573829794</v>
      </c>
    </row>
    <row r="321">
      <c r="A321" s="12">
        <f>'Parametric Var'!A322</f>
        <v>44390</v>
      </c>
      <c r="B321" s="88">
        <f>'Parametric Var'!B322</f>
        <v>0.074</v>
      </c>
      <c r="C321" s="88">
        <f>'Parametric Var'!C322</f>
        <v>1.1656</v>
      </c>
      <c r="D321" s="88">
        <f>'Parametric Var'!D322</f>
        <v>0.846</v>
      </c>
      <c r="E321" s="88">
        <f>'Parametric Var'!E322</f>
        <v>1.418</v>
      </c>
      <c r="F321" s="88">
        <f>'Parametric Var'!F322</f>
        <v>4183.18</v>
      </c>
      <c r="G321" s="88">
        <f>'Parametric Var'!G322</f>
        <v>18.39</v>
      </c>
      <c r="I321" s="7">
        <f t="shared" si="12"/>
        <v>313</v>
      </c>
      <c r="J321" s="88">
        <f t="shared" ref="J321:O321" si="633">B$637*EXP(LN(B321/B322))</f>
        <v>2.9636</v>
      </c>
      <c r="K321" s="88">
        <f t="shared" si="633"/>
        <v>2.859663124</v>
      </c>
      <c r="L321" s="88">
        <f t="shared" si="633"/>
        <v>2.878103713</v>
      </c>
      <c r="M321" s="88">
        <f t="shared" si="633"/>
        <v>2.806567828</v>
      </c>
      <c r="N321" s="88">
        <f t="shared" si="633"/>
        <v>4102.545316</v>
      </c>
      <c r="O321" s="88">
        <f t="shared" si="633"/>
        <v>23.50261833</v>
      </c>
      <c r="S321" s="146">
        <f>(N321*'portfolio sheet'!$D$15/'portfolio sheet'!$D$7) -'portfolio sheet'!$D$15</f>
        <v>1103869.393</v>
      </c>
      <c r="T321" s="146">
        <f>O321*'portfolio sheet'!$F$15/'portfolio sheet'!$F$11-'portfolio sheet'!$F$15</f>
        <v>92082.061</v>
      </c>
      <c r="U321" s="146">
        <f>PRICE('portfolio sheet'!$H$7,'portfolio sheet'!$H$8,'portfolio sheet'!$H$9,L321/100,'portfolio sheet'!$H$11,'portfolio sheet'!$H$12,'portfolio sheet'!$H$13)*'portfolio sheet'!$H$6/100 - 'portfolio sheet'!$H$15</f>
        <v>-26521.68578</v>
      </c>
      <c r="V321" s="88">
        <f t="shared" si="10"/>
        <v>1169429.768</v>
      </c>
      <c r="X321" s="147">
        <f t="shared" ref="X321:Z321" si="634">S321/$V321</f>
        <v>0.943938168</v>
      </c>
      <c r="Y321" s="147">
        <f t="shared" si="634"/>
        <v>0.07874099285</v>
      </c>
      <c r="Z321" s="147">
        <f t="shared" si="634"/>
        <v>-0.02267916082</v>
      </c>
    </row>
    <row r="322">
      <c r="A322" s="12">
        <f>'Parametric Var'!A321</f>
        <v>44391</v>
      </c>
      <c r="B322" s="88">
        <f>'Parametric Var'!B321</f>
        <v>0.074</v>
      </c>
      <c r="C322" s="88">
        <f>'Parametric Var'!C321</f>
        <v>1.1026</v>
      </c>
      <c r="D322" s="88">
        <f>'Parametric Var'!D321</f>
        <v>0.7945</v>
      </c>
      <c r="E322" s="88">
        <f>'Parametric Var'!E321</f>
        <v>1.349</v>
      </c>
      <c r="F322" s="88">
        <f>'Parametric Var'!F321</f>
        <v>4211.47</v>
      </c>
      <c r="G322" s="88">
        <f>'Parametric Var'!G321</f>
        <v>16.69</v>
      </c>
      <c r="I322" s="7">
        <f t="shared" si="12"/>
        <v>314</v>
      </c>
      <c r="J322" s="88">
        <f t="shared" ref="J322:O322" si="635">B$637*EXP(LN(B322/B323))</f>
        <v>2.9636</v>
      </c>
      <c r="K322" s="88">
        <f t="shared" si="635"/>
        <v>2.781278683</v>
      </c>
      <c r="L322" s="88">
        <f t="shared" si="635"/>
        <v>2.753146218</v>
      </c>
      <c r="M322" s="88">
        <f t="shared" si="635"/>
        <v>2.768508839</v>
      </c>
      <c r="N322" s="88">
        <f t="shared" si="635"/>
        <v>4160.221284</v>
      </c>
      <c r="O322" s="88">
        <f t="shared" si="635"/>
        <v>18.10771617</v>
      </c>
      <c r="S322" s="146">
        <f>(N322*'portfolio sheet'!$D$15/'portfolio sheet'!$D$7) -'portfolio sheet'!$D$15</f>
        <v>1133446.812</v>
      </c>
      <c r="T322" s="146">
        <f>O322*'portfolio sheet'!$F$15/'portfolio sheet'!$F$11-'portfolio sheet'!$F$15</f>
        <v>92354.28705</v>
      </c>
      <c r="U322" s="146">
        <f>PRICE('portfolio sheet'!$H$7,'portfolio sheet'!$H$8,'portfolio sheet'!$H$9,L322/100,'portfolio sheet'!$H$11,'portfolio sheet'!$H$12,'portfolio sheet'!$H$13)*'portfolio sheet'!$H$6/100 - 'portfolio sheet'!$H$15</f>
        <v>-23687.87154</v>
      </c>
      <c r="V322" s="88">
        <f t="shared" si="10"/>
        <v>1202113.228</v>
      </c>
      <c r="X322" s="147">
        <f t="shared" ref="X322:Z322" si="636">S322/$V322</f>
        <v>0.9428785792</v>
      </c>
      <c r="Y322" s="147">
        <f t="shared" si="636"/>
        <v>0.07682661243</v>
      </c>
      <c r="Z322" s="147">
        <f t="shared" si="636"/>
        <v>-0.01970519165</v>
      </c>
    </row>
    <row r="323">
      <c r="A323" s="12">
        <f>'Parametric Var'!A320</f>
        <v>44392</v>
      </c>
      <c r="B323" s="88">
        <f>'Parametric Var'!B320</f>
        <v>0.074</v>
      </c>
      <c r="C323" s="88">
        <f>'Parametric Var'!C320</f>
        <v>1.0724</v>
      </c>
      <c r="D323" s="88">
        <f>'Parametric Var'!D320</f>
        <v>0.78</v>
      </c>
      <c r="E323" s="88">
        <f>'Parametric Var'!E320</f>
        <v>1.301</v>
      </c>
      <c r="F323" s="88">
        <f>'Parametric Var'!F320</f>
        <v>4181.17</v>
      </c>
      <c r="G323" s="88">
        <f>'Parametric Var'!G320</f>
        <v>19.66</v>
      </c>
      <c r="I323" s="7">
        <f t="shared" si="12"/>
        <v>315</v>
      </c>
      <c r="J323" s="88">
        <f t="shared" ref="J323:O323" si="637">B$637*EXP(LN(B323/B324))</f>
        <v>2.885610526</v>
      </c>
      <c r="K323" s="88">
        <f t="shared" si="637"/>
        <v>2.705604589</v>
      </c>
      <c r="L323" s="88">
        <f t="shared" si="637"/>
        <v>2.697712092</v>
      </c>
      <c r="M323" s="88">
        <f t="shared" si="637"/>
        <v>2.672053846</v>
      </c>
      <c r="N323" s="88">
        <f t="shared" si="637"/>
        <v>4118.970925</v>
      </c>
      <c r="O323" s="88">
        <f t="shared" si="637"/>
        <v>19.20090659</v>
      </c>
      <c r="S323" s="146">
        <f>(N323*'portfolio sheet'!$D$15/'portfolio sheet'!$D$7) -'portfolio sheet'!$D$15</f>
        <v>1112292.782</v>
      </c>
      <c r="T323" s="146">
        <f>O323*'portfolio sheet'!$F$15/'portfolio sheet'!$F$11-'portfolio sheet'!$F$15</f>
        <v>92299.1248</v>
      </c>
      <c r="U323" s="146">
        <f>PRICE('portfolio sheet'!$H$7,'portfolio sheet'!$H$8,'portfolio sheet'!$H$9,L323/100,'portfolio sheet'!$H$11,'portfolio sheet'!$H$12,'portfolio sheet'!$H$13)*'portfolio sheet'!$H$6/100 - 'portfolio sheet'!$H$15</f>
        <v>-22424.65067</v>
      </c>
      <c r="V323" s="88">
        <f t="shared" si="10"/>
        <v>1182167.256</v>
      </c>
      <c r="X323" s="147">
        <f t="shared" ref="X323:Z323" si="638">S323/$V323</f>
        <v>0.9408929035</v>
      </c>
      <c r="Y323" s="147">
        <f t="shared" si="638"/>
        <v>0.07807619803</v>
      </c>
      <c r="Z323" s="147">
        <f t="shared" si="638"/>
        <v>-0.0189691015</v>
      </c>
    </row>
    <row r="324">
      <c r="A324" s="12">
        <f>'Parametric Var'!A319</f>
        <v>44393</v>
      </c>
      <c r="B324" s="88">
        <f>'Parametric Var'!B319</f>
        <v>0.076</v>
      </c>
      <c r="C324" s="88">
        <f>'Parametric Var'!C319</f>
        <v>1.0722</v>
      </c>
      <c r="D324" s="88">
        <f>'Parametric Var'!D319</f>
        <v>0.7815</v>
      </c>
      <c r="E324" s="88">
        <f>'Parametric Var'!E319</f>
        <v>1.3</v>
      </c>
      <c r="F324" s="88">
        <f>'Parametric Var'!F319</f>
        <v>4192.66</v>
      </c>
      <c r="G324" s="88">
        <f>'Parametric Var'!G319</f>
        <v>21.84</v>
      </c>
      <c r="I324" s="7">
        <f t="shared" si="12"/>
        <v>316</v>
      </c>
      <c r="J324" s="88">
        <f t="shared" ref="J324:O324" si="639">B$637*EXP(LN(B324/B325))</f>
        <v>2.95970565</v>
      </c>
      <c r="K324" s="88">
        <f t="shared" si="639"/>
        <v>2.780565833</v>
      </c>
      <c r="L324" s="88">
        <f t="shared" si="639"/>
        <v>2.789272877</v>
      </c>
      <c r="M324" s="88">
        <f t="shared" si="639"/>
        <v>2.735224586</v>
      </c>
      <c r="N324" s="88">
        <f t="shared" si="639"/>
        <v>4158.058922</v>
      </c>
      <c r="O324" s="88">
        <f t="shared" si="639"/>
        <v>16.88463936</v>
      </c>
      <c r="S324" s="146">
        <f>(N324*'portfolio sheet'!$D$15/'portfolio sheet'!$D$7) -'portfolio sheet'!$D$15</f>
        <v>1132337.909</v>
      </c>
      <c r="T324" s="146">
        <f>O324*'portfolio sheet'!$F$15/'portfolio sheet'!$F$11-'portfolio sheet'!$F$15</f>
        <v>92416.00334</v>
      </c>
      <c r="U324" s="146">
        <f>PRICE('portfolio sheet'!$H$7,'portfolio sheet'!$H$8,'portfolio sheet'!$H$9,L324/100,'portfolio sheet'!$H$11,'portfolio sheet'!$H$12,'portfolio sheet'!$H$13)*'portfolio sheet'!$H$6/100 - 'portfolio sheet'!$H$15</f>
        <v>-24509.10561</v>
      </c>
      <c r="V324" s="88">
        <f t="shared" si="10"/>
        <v>1200244.807</v>
      </c>
      <c r="X324" s="147">
        <f t="shared" ref="X324:Z324" si="640">S324/$V324</f>
        <v>0.9434224607</v>
      </c>
      <c r="Y324" s="147">
        <f t="shared" si="640"/>
        <v>0.07699762818</v>
      </c>
      <c r="Z324" s="147">
        <f t="shared" si="640"/>
        <v>-0.02042008886</v>
      </c>
    </row>
    <row r="325">
      <c r="A325" s="12">
        <f>'Parametric Var'!A318</f>
        <v>44395</v>
      </c>
      <c r="B325" s="88">
        <f>'Parametric Var'!B318</f>
        <v>0.0761</v>
      </c>
      <c r="C325" s="88">
        <f>'Parametric Var'!C318</f>
        <v>1.0431</v>
      </c>
      <c r="D325" s="88">
        <f>'Parametric Var'!D318</f>
        <v>0.7573</v>
      </c>
      <c r="E325" s="88">
        <f>'Parametric Var'!E318</f>
        <v>1.269</v>
      </c>
      <c r="F325" s="88">
        <f>'Parametric Var'!F318</f>
        <v>4164.66</v>
      </c>
      <c r="G325" s="88">
        <f>'Parametric Var'!G318</f>
        <v>27.59</v>
      </c>
      <c r="I325" s="7">
        <f t="shared" si="12"/>
        <v>317</v>
      </c>
      <c r="J325" s="88">
        <f t="shared" ref="J325:O325" si="641">B$637*EXP(LN(B325/B326))</f>
        <v>3.047702162</v>
      </c>
      <c r="K325" s="88">
        <f t="shared" si="641"/>
        <v>2.874289304</v>
      </c>
      <c r="L325" s="88">
        <f t="shared" si="641"/>
        <v>2.893153597</v>
      </c>
      <c r="M325" s="88">
        <f t="shared" si="641"/>
        <v>2.8258799</v>
      </c>
      <c r="N325" s="88">
        <f t="shared" si="641"/>
        <v>4127.386224</v>
      </c>
      <c r="O325" s="88">
        <f t="shared" si="641"/>
        <v>25.44291829</v>
      </c>
      <c r="S325" s="146">
        <f>(N325*'portfolio sheet'!$D$15/'portfolio sheet'!$D$7) -'portfolio sheet'!$D$15</f>
        <v>1116608.32</v>
      </c>
      <c r="T325" s="146">
        <f>O325*'portfolio sheet'!$F$15/'portfolio sheet'!$F$11-'portfolio sheet'!$F$15</f>
        <v>91984.15372</v>
      </c>
      <c r="U325" s="146">
        <f>PRICE('portfolio sheet'!$H$7,'portfolio sheet'!$H$8,'portfolio sheet'!$H$9,L325/100,'portfolio sheet'!$H$11,'portfolio sheet'!$H$12,'portfolio sheet'!$H$13)*'portfolio sheet'!$H$6/100 - 'portfolio sheet'!$H$15</f>
        <v>-26861.71562</v>
      </c>
      <c r="V325" s="88">
        <f t="shared" si="10"/>
        <v>1181730.758</v>
      </c>
      <c r="X325" s="147">
        <f t="shared" ref="X325:Z325" si="642">S325/$V325</f>
        <v>0.944892322</v>
      </c>
      <c r="Y325" s="147">
        <f t="shared" si="642"/>
        <v>0.07783850349</v>
      </c>
      <c r="Z325" s="147">
        <f t="shared" si="642"/>
        <v>-0.02273082548</v>
      </c>
    </row>
    <row r="326">
      <c r="A326" s="12">
        <f>'Parametric Var'!A317</f>
        <v>44396</v>
      </c>
      <c r="B326" s="88">
        <f>'Parametric Var'!B317</f>
        <v>0.074</v>
      </c>
      <c r="C326" s="88">
        <f>'Parametric Var'!C317</f>
        <v>0.9817</v>
      </c>
      <c r="D326" s="88">
        <f>'Parametric Var'!D317</f>
        <v>0.7075</v>
      </c>
      <c r="E326" s="88">
        <f>'Parametric Var'!E317</f>
        <v>1.199</v>
      </c>
      <c r="F326" s="88">
        <f>'Parametric Var'!F317</f>
        <v>4167.59</v>
      </c>
      <c r="G326" s="88">
        <f>'Parametric Var'!G317</f>
        <v>23.13</v>
      </c>
      <c r="I326" s="7">
        <f t="shared" si="12"/>
        <v>318</v>
      </c>
      <c r="J326" s="88">
        <f t="shared" ref="J326:O326" si="643">B$637*EXP(LN(B326/B327))</f>
        <v>2.9636</v>
      </c>
      <c r="K326" s="88">
        <f t="shared" si="643"/>
        <v>2.71172947</v>
      </c>
      <c r="L326" s="88">
        <f t="shared" si="643"/>
        <v>2.791681387</v>
      </c>
      <c r="M326" s="88">
        <f t="shared" si="643"/>
        <v>2.619746318</v>
      </c>
      <c r="N326" s="88">
        <f t="shared" si="643"/>
        <v>4096.83772</v>
      </c>
      <c r="O326" s="88">
        <f t="shared" si="643"/>
        <v>26.22875598</v>
      </c>
      <c r="S326" s="146">
        <f>(N326*'portfolio sheet'!$D$15/'portfolio sheet'!$D$7) -'portfolio sheet'!$D$15</f>
        <v>1100942.421</v>
      </c>
      <c r="T326" s="146">
        <f>O326*'portfolio sheet'!$F$15/'portfolio sheet'!$F$11-'portfolio sheet'!$F$15</f>
        <v>91944.50046</v>
      </c>
      <c r="U326" s="146">
        <f>PRICE('portfolio sheet'!$H$7,'portfolio sheet'!$H$8,'portfolio sheet'!$H$9,L326/100,'portfolio sheet'!$H$11,'portfolio sheet'!$H$12,'portfolio sheet'!$H$13)*'portfolio sheet'!$H$6/100 - 'portfolio sheet'!$H$15</f>
        <v>-24563.79967</v>
      </c>
      <c r="V326" s="88">
        <f t="shared" si="10"/>
        <v>1168323.121</v>
      </c>
      <c r="X326" s="147">
        <f t="shared" ref="X326:Z326" si="644">S326/$V326</f>
        <v>0.9423269988</v>
      </c>
      <c r="Y326" s="147">
        <f t="shared" si="644"/>
        <v>0.0786978352</v>
      </c>
      <c r="Z326" s="147">
        <f t="shared" si="644"/>
        <v>-0.02102483399</v>
      </c>
    </row>
    <row r="327">
      <c r="A327" s="12">
        <f>'Parametric Var'!A316</f>
        <v>44397</v>
      </c>
      <c r="B327" s="88">
        <f>'Parametric Var'!B316</f>
        <v>0.074</v>
      </c>
      <c r="C327" s="88">
        <f>'Parametric Var'!C316</f>
        <v>0.9793</v>
      </c>
      <c r="D327" s="88">
        <f>'Parametric Var'!D316</f>
        <v>0.685</v>
      </c>
      <c r="E327" s="88">
        <f>'Parametric Var'!E316</f>
        <v>1.222</v>
      </c>
      <c r="F327" s="88">
        <f>'Parametric Var'!F316</f>
        <v>4201.62</v>
      </c>
      <c r="G327" s="88">
        <f>'Parametric Var'!G316</f>
        <v>18.81</v>
      </c>
      <c r="I327" s="7">
        <f t="shared" si="12"/>
        <v>319</v>
      </c>
      <c r="J327" s="88">
        <f t="shared" ref="J327:O327" si="645">B$637*EXP(LN(B327/B328))</f>
        <v>3.088822535</v>
      </c>
      <c r="K327" s="88">
        <f t="shared" si="645"/>
        <v>2.531636497</v>
      </c>
      <c r="L327" s="88">
        <f t="shared" si="645"/>
        <v>2.509469368</v>
      </c>
      <c r="M327" s="88">
        <f t="shared" si="645"/>
        <v>2.525340557</v>
      </c>
      <c r="N327" s="88">
        <f t="shared" si="645"/>
        <v>4100.058846</v>
      </c>
      <c r="O327" s="88">
        <f t="shared" si="645"/>
        <v>20.34570487</v>
      </c>
      <c r="S327" s="146">
        <f>(N327*'portfolio sheet'!$D$15/'portfolio sheet'!$D$7) -'portfolio sheet'!$D$15</f>
        <v>1102594.28</v>
      </c>
      <c r="T327" s="146">
        <f>O327*'portfolio sheet'!$F$15/'portfolio sheet'!$F$11-'portfolio sheet'!$F$15</f>
        <v>92241.35844</v>
      </c>
      <c r="U327" s="146">
        <f>PRICE('portfolio sheet'!$H$7,'portfolio sheet'!$H$8,'portfolio sheet'!$H$9,L327/100,'portfolio sheet'!$H$11,'portfolio sheet'!$H$12,'portfolio sheet'!$H$13)*'portfolio sheet'!$H$6/100 - 'portfolio sheet'!$H$15</f>
        <v>-18106.95549</v>
      </c>
      <c r="V327" s="88">
        <f t="shared" si="10"/>
        <v>1176728.683</v>
      </c>
      <c r="X327" s="147">
        <f t="shared" ref="X327:Z327" si="646">S327/$V327</f>
        <v>0.9369995785</v>
      </c>
      <c r="Y327" s="147">
        <f t="shared" si="646"/>
        <v>0.0783879579</v>
      </c>
      <c r="Z327" s="147">
        <f t="shared" si="646"/>
        <v>-0.01538753644</v>
      </c>
    </row>
    <row r="328">
      <c r="A328" s="12">
        <f>'Parametric Var'!A315</f>
        <v>44398</v>
      </c>
      <c r="B328" s="88">
        <f>'Parametric Var'!B315</f>
        <v>0.071</v>
      </c>
      <c r="C328" s="88">
        <f>'Parametric Var'!C315</f>
        <v>1.0464</v>
      </c>
      <c r="D328" s="88">
        <f>'Parametric Var'!D315</f>
        <v>0.7378</v>
      </c>
      <c r="E328" s="88">
        <f>'Parametric Var'!E315</f>
        <v>1.292</v>
      </c>
      <c r="F328" s="88">
        <f>'Parametric Var'!F315</f>
        <v>4232.6</v>
      </c>
      <c r="G328" s="88">
        <f>'Parametric Var'!G315</f>
        <v>19.72</v>
      </c>
      <c r="I328" s="7">
        <f t="shared" si="12"/>
        <v>320</v>
      </c>
      <c r="J328" s="88">
        <f t="shared" ref="J328:O328" si="647">B$637*EXP(LN(B328/B329))</f>
        <v>2.9636</v>
      </c>
      <c r="K328" s="88">
        <f t="shared" si="647"/>
        <v>2.747904708</v>
      </c>
      <c r="L328" s="88">
        <f t="shared" si="647"/>
        <v>2.769337064</v>
      </c>
      <c r="M328" s="88">
        <f t="shared" si="647"/>
        <v>2.701362569</v>
      </c>
      <c r="N328" s="88">
        <f t="shared" si="647"/>
        <v>4173.846872</v>
      </c>
      <c r="O328" s="88">
        <f t="shared" si="647"/>
        <v>19.71075914</v>
      </c>
      <c r="S328" s="146">
        <f>(N328*'portfolio sheet'!$D$15/'portfolio sheet'!$D$7) -'portfolio sheet'!$D$15</f>
        <v>1140434.293</v>
      </c>
      <c r="T328" s="146">
        <f>O328*'portfolio sheet'!$F$15/'portfolio sheet'!$F$11-'portfolio sheet'!$F$15</f>
        <v>92273.39771</v>
      </c>
      <c r="U328" s="146">
        <f>PRICE('portfolio sheet'!$H$7,'portfolio sheet'!$H$8,'portfolio sheet'!$H$9,L328/100,'portfolio sheet'!$H$11,'portfolio sheet'!$H$12,'portfolio sheet'!$H$13)*'portfolio sheet'!$H$6/100 - 'portfolio sheet'!$H$15</f>
        <v>-24056.11924</v>
      </c>
      <c r="V328" s="88">
        <f t="shared" si="10"/>
        <v>1208651.572</v>
      </c>
      <c r="X328" s="147">
        <f t="shared" ref="X328:Z328" si="648">S328/$V328</f>
        <v>0.9435591861</v>
      </c>
      <c r="Y328" s="147">
        <f t="shared" si="648"/>
        <v>0.07634408449</v>
      </c>
      <c r="Z328" s="147">
        <f t="shared" si="648"/>
        <v>-0.01990327055</v>
      </c>
    </row>
    <row r="329">
      <c r="A329" s="12">
        <f>'Parametric Var'!A314</f>
        <v>44399</v>
      </c>
      <c r="B329" s="88">
        <f>'Parametric Var'!B314</f>
        <v>0.071</v>
      </c>
      <c r="C329" s="88">
        <f>'Parametric Var'!C314</f>
        <v>1.0301</v>
      </c>
      <c r="D329" s="88">
        <f>'Parametric Var'!D314</f>
        <v>0.7201</v>
      </c>
      <c r="E329" s="88">
        <f>'Parametric Var'!E314</f>
        <v>1.277</v>
      </c>
      <c r="F329" s="88">
        <f>'Parametric Var'!F314</f>
        <v>4188.43</v>
      </c>
      <c r="G329" s="88">
        <f>'Parametric Var'!G314</f>
        <v>21.34</v>
      </c>
      <c r="I329" s="7">
        <f t="shared" si="12"/>
        <v>321</v>
      </c>
      <c r="J329" s="88">
        <f t="shared" ref="J329:O329" si="649">B$637*EXP(LN(B329/B330))</f>
        <v>2.9636</v>
      </c>
      <c r="K329" s="88">
        <f t="shared" si="649"/>
        <v>2.711945022</v>
      </c>
      <c r="L329" s="88">
        <f t="shared" si="649"/>
        <v>2.728284679</v>
      </c>
      <c r="M329" s="88">
        <f t="shared" si="649"/>
        <v>2.661662763</v>
      </c>
      <c r="N329" s="88">
        <f t="shared" si="649"/>
        <v>4166.429167</v>
      </c>
      <c r="O329" s="88">
        <f t="shared" si="649"/>
        <v>20.52219116</v>
      </c>
      <c r="S329" s="146">
        <f>(N329*'portfolio sheet'!$D$15/'portfolio sheet'!$D$7) -'portfolio sheet'!$D$15</f>
        <v>1136630.342</v>
      </c>
      <c r="T329" s="146">
        <f>O329*'portfolio sheet'!$F$15/'portfolio sheet'!$F$11-'portfolio sheet'!$F$15</f>
        <v>92232.45296</v>
      </c>
      <c r="U329" s="146">
        <f>PRICE('portfolio sheet'!$H$7,'portfolio sheet'!$H$8,'portfolio sheet'!$H$9,L329/100,'portfolio sheet'!$H$11,'portfolio sheet'!$H$12,'portfolio sheet'!$H$13)*'portfolio sheet'!$H$6/100 - 'portfolio sheet'!$H$15</f>
        <v>-23121.79515</v>
      </c>
      <c r="V329" s="88">
        <f t="shared" si="10"/>
        <v>1205741</v>
      </c>
      <c r="X329" s="147">
        <f t="shared" ref="X329:Z329" si="650">S329/$V329</f>
        <v>0.942682004</v>
      </c>
      <c r="Y329" s="147">
        <f t="shared" si="650"/>
        <v>0.07649441544</v>
      </c>
      <c r="Z329" s="147">
        <f t="shared" si="650"/>
        <v>-0.01917641944</v>
      </c>
    </row>
    <row r="330">
      <c r="A330" s="12">
        <f>'Parametric Var'!A313</f>
        <v>44400</v>
      </c>
      <c r="B330" s="88">
        <f>'Parametric Var'!B313</f>
        <v>0.071</v>
      </c>
      <c r="C330" s="88">
        <f>'Parametric Var'!C313</f>
        <v>1.0275</v>
      </c>
      <c r="D330" s="88">
        <f>'Parametric Var'!D313</f>
        <v>0.7134</v>
      </c>
      <c r="E330" s="88">
        <f>'Parametric Var'!E313</f>
        <v>1.281</v>
      </c>
      <c r="F330" s="88">
        <f>'Parametric Var'!F313</f>
        <v>4152.1</v>
      </c>
      <c r="G330" s="88">
        <f>'Parametric Var'!G313</f>
        <v>22.18</v>
      </c>
      <c r="I330" s="7">
        <f t="shared" si="12"/>
        <v>322</v>
      </c>
      <c r="J330" s="88">
        <f t="shared" ref="J330:O330" si="651">B$637*EXP(LN(B330/B331))</f>
        <v>2.677043257</v>
      </c>
      <c r="K330" s="88">
        <f t="shared" si="651"/>
        <v>2.693043552</v>
      </c>
      <c r="L330" s="88">
        <f t="shared" si="651"/>
        <v>2.690830114</v>
      </c>
      <c r="M330" s="88">
        <f t="shared" si="651"/>
        <v>2.66583788</v>
      </c>
      <c r="N330" s="88">
        <f t="shared" si="651"/>
        <v>4220.82409</v>
      </c>
      <c r="O330" s="88">
        <f t="shared" si="651"/>
        <v>22.8882148</v>
      </c>
      <c r="S330" s="146">
        <f>(N330*'portfolio sheet'!$D$15/'portfolio sheet'!$D$7) -'portfolio sheet'!$D$15</f>
        <v>1164525.174</v>
      </c>
      <c r="T330" s="146">
        <f>O330*'portfolio sheet'!$F$15/'portfolio sheet'!$F$11-'portfolio sheet'!$F$15</f>
        <v>92113.06372</v>
      </c>
      <c r="U330" s="146">
        <f>PRICE('portfolio sheet'!$H$7,'portfolio sheet'!$H$8,'portfolio sheet'!$H$9,L330/100,'portfolio sheet'!$H$11,'portfolio sheet'!$H$12,'portfolio sheet'!$H$13)*'portfolio sheet'!$H$6/100 - 'portfolio sheet'!$H$15</f>
        <v>-22267.56424</v>
      </c>
      <c r="V330" s="88">
        <f t="shared" si="10"/>
        <v>1234370.674</v>
      </c>
      <c r="X330" s="147">
        <f t="shared" ref="X330:Z330" si="652">S330/$V330</f>
        <v>0.9434161059</v>
      </c>
      <c r="Y330" s="147">
        <f t="shared" si="652"/>
        <v>0.07462350304</v>
      </c>
      <c r="Z330" s="147">
        <f t="shared" si="652"/>
        <v>-0.01803960894</v>
      </c>
    </row>
    <row r="331">
      <c r="A331" s="12">
        <f>'Parametric Var'!A312</f>
        <v>44402</v>
      </c>
      <c r="B331" s="88">
        <f>'Parametric Var'!B312</f>
        <v>0.0786</v>
      </c>
      <c r="C331" s="88">
        <f>'Parametric Var'!C312</f>
        <v>1.0321</v>
      </c>
      <c r="D331" s="88">
        <f>'Parametric Var'!D312</f>
        <v>0.7166</v>
      </c>
      <c r="E331" s="88">
        <f>'Parametric Var'!E312</f>
        <v>1.283</v>
      </c>
      <c r="F331" s="88">
        <f>'Parametric Var'!F312</f>
        <v>4063.04</v>
      </c>
      <c r="G331" s="88">
        <f>'Parametric Var'!G312</f>
        <v>20.67</v>
      </c>
      <c r="I331" s="7">
        <f t="shared" si="12"/>
        <v>323</v>
      </c>
      <c r="J331" s="88">
        <f t="shared" ref="J331:O331" si="653">B$637*EXP(LN(B331/B332))</f>
        <v>3.280830423</v>
      </c>
      <c r="K331" s="88">
        <f t="shared" si="653"/>
        <v>2.680942683</v>
      </c>
      <c r="L331" s="88">
        <f t="shared" si="653"/>
        <v>2.667169017</v>
      </c>
      <c r="M331" s="88">
        <f t="shared" si="653"/>
        <v>2.645258687</v>
      </c>
      <c r="N331" s="88">
        <f t="shared" si="653"/>
        <v>4080.616044</v>
      </c>
      <c r="O331" s="88">
        <f t="shared" si="653"/>
        <v>21.88045161</v>
      </c>
      <c r="S331" s="146">
        <f>(N331*'portfolio sheet'!$D$15/'portfolio sheet'!$D$7) -'portfolio sheet'!$D$15</f>
        <v>1092623.612</v>
      </c>
      <c r="T331" s="146">
        <f>O331*'portfolio sheet'!$F$15/'portfolio sheet'!$F$11-'portfolio sheet'!$F$15</f>
        <v>92163.91532</v>
      </c>
      <c r="U331" s="146">
        <f>PRICE('portfolio sheet'!$H$7,'portfolio sheet'!$H$8,'portfolio sheet'!$H$9,L331/100,'portfolio sheet'!$H$11,'portfolio sheet'!$H$12,'portfolio sheet'!$H$13)*'portfolio sheet'!$H$6/100 - 'portfolio sheet'!$H$15</f>
        <v>-21727.04021</v>
      </c>
      <c r="V331" s="88">
        <f t="shared" si="10"/>
        <v>1163060.487</v>
      </c>
      <c r="X331" s="147">
        <f t="shared" ref="X331:Z331" si="654">S331/$V331</f>
        <v>0.9394383389</v>
      </c>
      <c r="Y331" s="147">
        <f t="shared" si="654"/>
        <v>0.07924258137</v>
      </c>
      <c r="Z331" s="147">
        <f t="shared" si="654"/>
        <v>-0.01868092025</v>
      </c>
    </row>
    <row r="332">
      <c r="A332" s="12">
        <f>'Parametric Var'!A311</f>
        <v>44403</v>
      </c>
      <c r="B332" s="88">
        <f>'Parametric Var'!B311</f>
        <v>0.071</v>
      </c>
      <c r="C332" s="88">
        <f>'Parametric Var'!C311</f>
        <v>1.0414</v>
      </c>
      <c r="D332" s="88">
        <f>'Parametric Var'!D311</f>
        <v>0.7262</v>
      </c>
      <c r="E332" s="88">
        <f>'Parametric Var'!E311</f>
        <v>1.295</v>
      </c>
      <c r="F332" s="88">
        <f>'Parametric Var'!F311</f>
        <v>4112.5</v>
      </c>
      <c r="G332" s="88">
        <f>'Parametric Var'!G311</f>
        <v>20.15</v>
      </c>
      <c r="I332" s="7">
        <f t="shared" si="12"/>
        <v>324</v>
      </c>
      <c r="J332" s="88">
        <f t="shared" ref="J332:O332" si="655">B$637*EXP(LN(B332/B333))</f>
        <v>3.094347059</v>
      </c>
      <c r="K332" s="88">
        <f t="shared" si="655"/>
        <v>2.818782409</v>
      </c>
      <c r="L332" s="88">
        <f t="shared" si="655"/>
        <v>2.796076895</v>
      </c>
      <c r="M332" s="88">
        <f t="shared" si="655"/>
        <v>2.790677966</v>
      </c>
      <c r="N332" s="88">
        <f t="shared" si="655"/>
        <v>4069.580274</v>
      </c>
      <c r="O332" s="88">
        <f t="shared" si="655"/>
        <v>23.35866848</v>
      </c>
      <c r="S332" s="146">
        <f>(N332*'portfolio sheet'!$D$15/'portfolio sheet'!$D$7) -'portfolio sheet'!$D$15</f>
        <v>1086964.243</v>
      </c>
      <c r="T332" s="146">
        <f>O332*'portfolio sheet'!$F$15/'portfolio sheet'!$F$11-'portfolio sheet'!$F$15</f>
        <v>92089.32469</v>
      </c>
      <c r="U332" s="146">
        <f>PRICE('portfolio sheet'!$H$7,'portfolio sheet'!$H$8,'portfolio sheet'!$H$9,L332/100,'portfolio sheet'!$H$11,'portfolio sheet'!$H$12,'portfolio sheet'!$H$13)*'portfolio sheet'!$H$6/100 - 'portfolio sheet'!$H$15</f>
        <v>-24663.59769</v>
      </c>
      <c r="V332" s="88">
        <f t="shared" si="10"/>
        <v>1154389.97</v>
      </c>
      <c r="X332" s="147">
        <f t="shared" ref="X332:Z332" si="656">S332/$V332</f>
        <v>0.9415918981</v>
      </c>
      <c r="Y332" s="147">
        <f t="shared" si="656"/>
        <v>0.0797731504</v>
      </c>
      <c r="Z332" s="147">
        <f t="shared" si="656"/>
        <v>-0.0213650485</v>
      </c>
    </row>
    <row r="333">
      <c r="A333" s="12">
        <f>'Parametric Var'!A310</f>
        <v>44404</v>
      </c>
      <c r="B333" s="88">
        <f>'Parametric Var'!B310</f>
        <v>0.068</v>
      </c>
      <c r="C333" s="88">
        <f>'Parametric Var'!C310</f>
        <v>0.9994</v>
      </c>
      <c r="D333" s="88">
        <f>'Parametric Var'!D310</f>
        <v>0.702</v>
      </c>
      <c r="E333" s="88">
        <f>'Parametric Var'!E310</f>
        <v>1.239</v>
      </c>
      <c r="F333" s="88">
        <f>'Parametric Var'!F310</f>
        <v>4173.85</v>
      </c>
      <c r="G333" s="88">
        <f>'Parametric Var'!G310</f>
        <v>18.4</v>
      </c>
      <c r="I333" s="7">
        <f t="shared" si="12"/>
        <v>325</v>
      </c>
      <c r="J333" s="88">
        <f t="shared" ref="J333:O333" si="657">B$637*EXP(LN(B333/B334))</f>
        <v>3.053406061</v>
      </c>
      <c r="K333" s="88">
        <f t="shared" si="657"/>
        <v>2.711611775</v>
      </c>
      <c r="L333" s="88">
        <f t="shared" si="657"/>
        <v>2.656356993</v>
      </c>
      <c r="M333" s="88">
        <f t="shared" si="657"/>
        <v>2.672156704</v>
      </c>
      <c r="N333" s="88">
        <f t="shared" si="657"/>
        <v>4140.766297</v>
      </c>
      <c r="O333" s="88">
        <f t="shared" si="657"/>
        <v>20.83184713</v>
      </c>
      <c r="S333" s="146">
        <f>(N333*'portfolio sheet'!$D$15/'portfolio sheet'!$D$7) -'portfolio sheet'!$D$15</f>
        <v>1123469.896</v>
      </c>
      <c r="T333" s="146">
        <f>O333*'portfolio sheet'!$F$15/'portfolio sheet'!$F$11-'portfolio sheet'!$F$15</f>
        <v>92216.82776</v>
      </c>
      <c r="U333" s="146">
        <f>PRICE('portfolio sheet'!$H$7,'portfolio sheet'!$H$8,'portfolio sheet'!$H$9,L333/100,'portfolio sheet'!$H$11,'portfolio sheet'!$H$12,'portfolio sheet'!$H$13)*'portfolio sheet'!$H$6/100 - 'portfolio sheet'!$H$15</f>
        <v>-21479.81804</v>
      </c>
      <c r="V333" s="88">
        <f t="shared" si="10"/>
        <v>1194206.906</v>
      </c>
      <c r="X333" s="147">
        <f t="shared" ref="X333:Z333" si="658">S333/$V333</f>
        <v>0.9407665377</v>
      </c>
      <c r="Y333" s="147">
        <f t="shared" si="658"/>
        <v>0.07722014278</v>
      </c>
      <c r="Z333" s="147">
        <f t="shared" si="658"/>
        <v>-0.01798668048</v>
      </c>
    </row>
    <row r="334">
      <c r="A334" s="12">
        <f>'Parametric Var'!A309</f>
        <v>44405</v>
      </c>
      <c r="B334" s="88">
        <f>'Parametric Var'!B309</f>
        <v>0.066</v>
      </c>
      <c r="C334" s="88">
        <f>'Parametric Var'!C309</f>
        <v>0.997</v>
      </c>
      <c r="D334" s="88">
        <f>'Parametric Var'!D309</f>
        <v>0.7143</v>
      </c>
      <c r="E334" s="88">
        <f>'Parametric Var'!E309</f>
        <v>1.238</v>
      </c>
      <c r="F334" s="88">
        <f>'Parametric Var'!F309</f>
        <v>4163.29</v>
      </c>
      <c r="G334" s="88">
        <f>'Parametric Var'!G309</f>
        <v>18.84</v>
      </c>
      <c r="I334" s="7">
        <f t="shared" si="12"/>
        <v>326</v>
      </c>
      <c r="J334" s="88">
        <f t="shared" ref="J334:O334" si="659">B$637*EXP(LN(B334/B335))</f>
        <v>2.9636</v>
      </c>
      <c r="K334" s="88">
        <f t="shared" si="659"/>
        <v>2.637637848</v>
      </c>
      <c r="L334" s="88">
        <f t="shared" si="659"/>
        <v>2.637903361</v>
      </c>
      <c r="M334" s="88">
        <f t="shared" si="659"/>
        <v>2.610947867</v>
      </c>
      <c r="N334" s="88">
        <f t="shared" si="659"/>
        <v>4165.771133</v>
      </c>
      <c r="O334" s="88">
        <f t="shared" si="659"/>
        <v>23.14845622</v>
      </c>
      <c r="S334" s="146">
        <f>(N334*'portfolio sheet'!$D$15/'portfolio sheet'!$D$7) -'portfolio sheet'!$D$15</f>
        <v>1136292.888</v>
      </c>
      <c r="T334" s="146">
        <f>O334*'portfolio sheet'!$F$15/'portfolio sheet'!$F$11-'portfolio sheet'!$F$15</f>
        <v>92099.93197</v>
      </c>
      <c r="U334" s="146">
        <f>PRICE('portfolio sheet'!$H$7,'portfolio sheet'!$H$8,'portfolio sheet'!$H$9,L334/100,'portfolio sheet'!$H$11,'portfolio sheet'!$H$12,'portfolio sheet'!$H$13)*'portfolio sheet'!$H$6/100 - 'portfolio sheet'!$H$15</f>
        <v>-21057.53643</v>
      </c>
      <c r="V334" s="88">
        <f t="shared" si="10"/>
        <v>1207335.284</v>
      </c>
      <c r="X334" s="147">
        <f t="shared" ref="X334:Z334" si="660">S334/$V334</f>
        <v>0.9411576913</v>
      </c>
      <c r="Y334" s="147">
        <f t="shared" si="660"/>
        <v>0.0762836415</v>
      </c>
      <c r="Z334" s="147">
        <f t="shared" si="660"/>
        <v>-0.01744133275</v>
      </c>
    </row>
    <row r="335">
      <c r="A335" s="12">
        <f>'Parametric Var'!A308</f>
        <v>44406</v>
      </c>
      <c r="B335" s="88">
        <f>'Parametric Var'!B308</f>
        <v>0.066</v>
      </c>
      <c r="C335" s="88">
        <f>'Parametric Var'!C308</f>
        <v>1.0225</v>
      </c>
      <c r="D335" s="88">
        <f>'Parametric Var'!D308</f>
        <v>0.7319</v>
      </c>
      <c r="E335" s="88">
        <f>'Parametric Var'!E308</f>
        <v>1.266</v>
      </c>
      <c r="F335" s="88">
        <f>'Parametric Var'!F308</f>
        <v>4127.83</v>
      </c>
      <c r="G335" s="88">
        <f>'Parametric Var'!G308</f>
        <v>17.36</v>
      </c>
      <c r="I335" s="7">
        <f t="shared" si="12"/>
        <v>327</v>
      </c>
      <c r="J335" s="88">
        <f t="shared" ref="J335:O335" si="661">B$637*EXP(LN(B335/B336))</f>
        <v>2.9636</v>
      </c>
      <c r="K335" s="88">
        <f t="shared" si="661"/>
        <v>2.76596475</v>
      </c>
      <c r="L335" s="88">
        <f t="shared" si="661"/>
        <v>2.8525631</v>
      </c>
      <c r="M335" s="88">
        <f t="shared" si="661"/>
        <v>2.757112561</v>
      </c>
      <c r="N335" s="88">
        <f t="shared" si="661"/>
        <v>4142.483131</v>
      </c>
      <c r="O335" s="88">
        <f t="shared" si="661"/>
        <v>22.12</v>
      </c>
      <c r="S335" s="146">
        <f>(N335*'portfolio sheet'!$D$15/'portfolio sheet'!$D$7) -'portfolio sheet'!$D$15</f>
        <v>1124350.323</v>
      </c>
      <c r="T335" s="146">
        <f>O335*'portfolio sheet'!$F$15/'portfolio sheet'!$F$11-'portfolio sheet'!$F$15</f>
        <v>92151.82774</v>
      </c>
      <c r="U335" s="146">
        <f>PRICE('portfolio sheet'!$H$7,'portfolio sheet'!$H$8,'portfolio sheet'!$H$9,L335/100,'portfolio sheet'!$H$11,'portfolio sheet'!$H$12,'portfolio sheet'!$H$13)*'portfolio sheet'!$H$6/100 - 'portfolio sheet'!$H$15</f>
        <v>-25944.00746</v>
      </c>
      <c r="V335" s="88">
        <f t="shared" si="10"/>
        <v>1190558.144</v>
      </c>
      <c r="X335" s="147">
        <f t="shared" ref="X335:Z335" si="662">S335/$V335</f>
        <v>0.9443892592</v>
      </c>
      <c r="Y335" s="147">
        <f t="shared" si="662"/>
        <v>0.07740220688</v>
      </c>
      <c r="Z335" s="147">
        <f t="shared" si="662"/>
        <v>-0.02179146613</v>
      </c>
    </row>
    <row r="336">
      <c r="A336" s="12">
        <f>'Parametric Var'!A307</f>
        <v>44407</v>
      </c>
      <c r="B336" s="88">
        <f>'Parametric Var'!B307</f>
        <v>0.066</v>
      </c>
      <c r="C336" s="88">
        <f>'Parametric Var'!C307</f>
        <v>1</v>
      </c>
      <c r="D336" s="88">
        <f>'Parametric Var'!D307</f>
        <v>0.6935</v>
      </c>
      <c r="E336" s="88">
        <f>'Parametric Var'!E307</f>
        <v>1.226</v>
      </c>
      <c r="F336" s="88">
        <f>'Parametric Var'!F307</f>
        <v>4115.68</v>
      </c>
      <c r="G336" s="88">
        <f>'Parametric Var'!G307</f>
        <v>16.74</v>
      </c>
      <c r="I336" s="7">
        <f t="shared" si="12"/>
        <v>328</v>
      </c>
      <c r="J336" s="88">
        <f t="shared" ref="J336:O336" si="663">B$637*EXP(LN(B336/B337))</f>
        <v>2.876435294</v>
      </c>
      <c r="K336" s="88">
        <f t="shared" si="663"/>
        <v>2.836426549</v>
      </c>
      <c r="L336" s="88">
        <f t="shared" si="663"/>
        <v>2.860462613</v>
      </c>
      <c r="M336" s="88">
        <f t="shared" si="663"/>
        <v>2.776437659</v>
      </c>
      <c r="N336" s="88">
        <f t="shared" si="663"/>
        <v>4087.151115</v>
      </c>
      <c r="O336" s="88">
        <f t="shared" si="663"/>
        <v>21.30454654</v>
      </c>
      <c r="S336" s="146">
        <f>(N336*'portfolio sheet'!$D$15/'portfolio sheet'!$D$7) -'portfolio sheet'!$D$15</f>
        <v>1095974.931</v>
      </c>
      <c r="T336" s="146">
        <f>O336*'portfolio sheet'!$F$15/'portfolio sheet'!$F$11-'portfolio sheet'!$F$15</f>
        <v>92192.97541</v>
      </c>
      <c r="U336" s="146">
        <f>PRICE('portfolio sheet'!$H$7,'portfolio sheet'!$H$8,'portfolio sheet'!$H$9,L336/100,'portfolio sheet'!$H$11,'portfolio sheet'!$H$12,'portfolio sheet'!$H$13)*'portfolio sheet'!$H$6/100 - 'portfolio sheet'!$H$15</f>
        <v>-26122.76306</v>
      </c>
      <c r="V336" s="88">
        <f t="shared" si="10"/>
        <v>1162045.143</v>
      </c>
      <c r="X336" s="147">
        <f t="shared" ref="X336:Z336" si="664">S336/$V336</f>
        <v>0.9431431621</v>
      </c>
      <c r="Y336" s="147">
        <f t="shared" si="664"/>
        <v>0.07933682778</v>
      </c>
      <c r="Z336" s="147">
        <f t="shared" si="664"/>
        <v>-0.02247998988</v>
      </c>
    </row>
    <row r="337">
      <c r="A337" s="12">
        <f>'Parametric Var'!A306</f>
        <v>44410</v>
      </c>
      <c r="B337" s="88">
        <f>'Parametric Var'!B306</f>
        <v>0.068</v>
      </c>
      <c r="C337" s="88">
        <f>'Parametric Var'!C306</f>
        <v>0.9537</v>
      </c>
      <c r="D337" s="88">
        <f>'Parametric Var'!D306</f>
        <v>0.6553</v>
      </c>
      <c r="E337" s="88">
        <f>'Parametric Var'!E306</f>
        <v>1.179</v>
      </c>
      <c r="F337" s="88">
        <f>'Parametric Var'!F306</f>
        <v>4159.12</v>
      </c>
      <c r="G337" s="88">
        <f>'Parametric Var'!G306</f>
        <v>16.76</v>
      </c>
      <c r="I337" s="7">
        <f t="shared" si="12"/>
        <v>329</v>
      </c>
      <c r="J337" s="88">
        <f t="shared" ref="J337:O337" si="665">B$637*EXP(LN(B337/B338))</f>
        <v>3.053406061</v>
      </c>
      <c r="K337" s="88">
        <f t="shared" si="665"/>
        <v>2.731738532</v>
      </c>
      <c r="L337" s="88">
        <f t="shared" si="665"/>
        <v>2.736305222</v>
      </c>
      <c r="M337" s="88">
        <f t="shared" si="665"/>
        <v>2.68137138</v>
      </c>
      <c r="N337" s="88">
        <f t="shared" si="665"/>
        <v>4133.529942</v>
      </c>
      <c r="O337" s="88">
        <f t="shared" si="665"/>
        <v>19.97155307</v>
      </c>
      <c r="S337" s="146">
        <f>(N337*'portfolio sheet'!$D$15/'portfolio sheet'!$D$7) -'portfolio sheet'!$D$15</f>
        <v>1119758.945</v>
      </c>
      <c r="T337" s="146">
        <f>O337*'portfolio sheet'!$F$15/'portfolio sheet'!$F$11-'portfolio sheet'!$F$15</f>
        <v>92260.23809</v>
      </c>
      <c r="U337" s="146">
        <f>PRICE('portfolio sheet'!$H$7,'portfolio sheet'!$H$8,'portfolio sheet'!$H$9,L337/100,'portfolio sheet'!$H$11,'portfolio sheet'!$H$12,'portfolio sheet'!$H$13)*'portfolio sheet'!$H$6/100 - 'portfolio sheet'!$H$15</f>
        <v>-23304.49839</v>
      </c>
      <c r="V337" s="88">
        <f t="shared" si="10"/>
        <v>1188714.684</v>
      </c>
      <c r="X337" s="147">
        <f t="shared" ref="X337:Z337" si="666">S337/$V337</f>
        <v>0.9419913453</v>
      </c>
      <c r="Y337" s="147">
        <f t="shared" si="666"/>
        <v>0.0776134419</v>
      </c>
      <c r="Z337" s="147">
        <f t="shared" si="666"/>
        <v>-0.01960478717</v>
      </c>
    </row>
    <row r="338">
      <c r="A338" s="12">
        <f>'Parametric Var'!A305</f>
        <v>44411</v>
      </c>
      <c r="B338" s="88">
        <f>'Parametric Var'!B305</f>
        <v>0.066</v>
      </c>
      <c r="C338" s="88">
        <f>'Parametric Var'!C305</f>
        <v>0.9444</v>
      </c>
      <c r="D338" s="88">
        <f>'Parametric Var'!D305</f>
        <v>0.6473</v>
      </c>
      <c r="E338" s="88">
        <f>'Parametric Var'!E305</f>
        <v>1.174</v>
      </c>
      <c r="F338" s="88">
        <f>'Parametric Var'!F305</f>
        <v>4155.86</v>
      </c>
      <c r="G338" s="88">
        <f>'Parametric Var'!G305</f>
        <v>17.9</v>
      </c>
      <c r="I338" s="7">
        <f t="shared" si="12"/>
        <v>330</v>
      </c>
      <c r="J338" s="88">
        <f t="shared" ref="J338:O338" si="667">B$637*EXP(LN(B338/B339))</f>
        <v>2.9636</v>
      </c>
      <c r="K338" s="88">
        <f t="shared" si="667"/>
        <v>2.646805263</v>
      </c>
      <c r="L338" s="88">
        <f t="shared" si="667"/>
        <v>2.593902402</v>
      </c>
      <c r="M338" s="88">
        <f t="shared" si="667"/>
        <v>2.656423729</v>
      </c>
      <c r="N338" s="88">
        <f t="shared" si="667"/>
        <v>4089.755185</v>
      </c>
      <c r="O338" s="88">
        <f t="shared" si="667"/>
        <v>21.84250572</v>
      </c>
      <c r="S338" s="146">
        <f>(N338*'portfolio sheet'!$D$15/'portfolio sheet'!$D$7) -'portfolio sheet'!$D$15</f>
        <v>1097310.351</v>
      </c>
      <c r="T338" s="146">
        <f>O338*'portfolio sheet'!$F$15/'portfolio sheet'!$F$11-'portfolio sheet'!$F$15</f>
        <v>92165.83006</v>
      </c>
      <c r="U338" s="146">
        <f>PRICE('portfolio sheet'!$H$7,'portfolio sheet'!$H$8,'portfolio sheet'!$H$9,L338/100,'portfolio sheet'!$H$11,'portfolio sheet'!$H$12,'portfolio sheet'!$H$13)*'portfolio sheet'!$H$6/100 - 'portfolio sheet'!$H$15</f>
        <v>-20048.96196</v>
      </c>
      <c r="V338" s="88">
        <f t="shared" si="10"/>
        <v>1169427.219</v>
      </c>
      <c r="X338" s="147">
        <f t="shared" ref="X338:Z338" si="668">S338/$V338</f>
        <v>0.938331461</v>
      </c>
      <c r="Y338" s="147">
        <f t="shared" si="668"/>
        <v>0.07881279701</v>
      </c>
      <c r="Z338" s="147">
        <f t="shared" si="668"/>
        <v>-0.017144258</v>
      </c>
    </row>
    <row r="339">
      <c r="A339" s="12">
        <f>'Parametric Var'!A304</f>
        <v>44412</v>
      </c>
      <c r="B339" s="88">
        <f>'Parametric Var'!B304</f>
        <v>0.066</v>
      </c>
      <c r="C339" s="88">
        <f>'Parametric Var'!C304</f>
        <v>0.9652</v>
      </c>
      <c r="D339" s="88">
        <f>'Parametric Var'!D304</f>
        <v>0.6745</v>
      </c>
      <c r="E339" s="88">
        <f>'Parametric Var'!E304</f>
        <v>1.18</v>
      </c>
      <c r="F339" s="88">
        <f>'Parametric Var'!F304</f>
        <v>4197.05</v>
      </c>
      <c r="G339" s="88">
        <f>'Parametric Var'!G304</f>
        <v>17.48</v>
      </c>
      <c r="I339" s="7">
        <f t="shared" si="12"/>
        <v>331</v>
      </c>
      <c r="J339" s="88">
        <f t="shared" ref="J339:O339" si="669">B$637*EXP(LN(B339/B340))</f>
        <v>2.754895775</v>
      </c>
      <c r="K339" s="88">
        <f t="shared" si="669"/>
        <v>2.569086411</v>
      </c>
      <c r="L339" s="88">
        <f t="shared" si="669"/>
        <v>2.512203459</v>
      </c>
      <c r="M339" s="88">
        <f t="shared" si="669"/>
        <v>2.571918367</v>
      </c>
      <c r="N339" s="88">
        <f t="shared" si="669"/>
        <v>4139.086811</v>
      </c>
      <c r="O339" s="88">
        <f t="shared" si="669"/>
        <v>20.6678714</v>
      </c>
      <c r="S339" s="146">
        <f>(N339*'portfolio sheet'!$D$15/'portfolio sheet'!$D$7) -'portfolio sheet'!$D$15</f>
        <v>1122608.621</v>
      </c>
      <c r="T339" s="146">
        <f>O339*'portfolio sheet'!$F$15/'portfolio sheet'!$F$11-'portfolio sheet'!$F$15</f>
        <v>92225.10196</v>
      </c>
      <c r="U339" s="146">
        <f>PRICE('portfolio sheet'!$H$7,'portfolio sheet'!$H$8,'portfolio sheet'!$H$9,L339/100,'portfolio sheet'!$H$11,'portfolio sheet'!$H$12,'portfolio sheet'!$H$13)*'portfolio sheet'!$H$6/100 - 'portfolio sheet'!$H$15</f>
        <v>-18169.97865</v>
      </c>
      <c r="V339" s="88">
        <f t="shared" si="10"/>
        <v>1196663.744</v>
      </c>
      <c r="X339" s="147">
        <f t="shared" ref="X339:Z339" si="670">S339/$V339</f>
        <v>0.9381153447</v>
      </c>
      <c r="Y339" s="147">
        <f t="shared" si="670"/>
        <v>0.07706851854</v>
      </c>
      <c r="Z339" s="147">
        <f t="shared" si="670"/>
        <v>-0.01518386325</v>
      </c>
    </row>
    <row r="340">
      <c r="A340" s="12">
        <f>'Parametric Var'!A303</f>
        <v>44413</v>
      </c>
      <c r="B340" s="88">
        <f>'Parametric Var'!B303</f>
        <v>0.071</v>
      </c>
      <c r="C340" s="88">
        <f>'Parametric Var'!C303</f>
        <v>1.0163</v>
      </c>
      <c r="D340" s="88">
        <f>'Parametric Var'!D303</f>
        <v>0.7257</v>
      </c>
      <c r="E340" s="88">
        <f>'Parametric Var'!E303</f>
        <v>1.225</v>
      </c>
      <c r="F340" s="88">
        <f>'Parametric Var'!F303</f>
        <v>4188.13</v>
      </c>
      <c r="G340" s="88">
        <f>'Parametric Var'!G303</f>
        <v>18.04</v>
      </c>
      <c r="I340" s="7">
        <f t="shared" si="12"/>
        <v>332</v>
      </c>
      <c r="J340" s="88">
        <f t="shared" ref="J340:O340" si="671">B$637*EXP(LN(B340/B341))</f>
        <v>2.843454054</v>
      </c>
      <c r="K340" s="88">
        <f t="shared" si="671"/>
        <v>2.544606748</v>
      </c>
      <c r="L340" s="88">
        <f t="shared" si="671"/>
        <v>2.533903281</v>
      </c>
      <c r="M340" s="88">
        <f t="shared" si="671"/>
        <v>2.506321839</v>
      </c>
      <c r="N340" s="88">
        <f t="shared" si="671"/>
        <v>4122.55307</v>
      </c>
      <c r="O340" s="88">
        <f t="shared" si="671"/>
        <v>23.43442144</v>
      </c>
      <c r="S340" s="146">
        <f>(N340*'portfolio sheet'!$D$15/'portfolio sheet'!$D$7) -'portfolio sheet'!$D$15</f>
        <v>1114129.78</v>
      </c>
      <c r="T340" s="146">
        <f>O340*'portfolio sheet'!$F$15/'portfolio sheet'!$F$11-'portfolio sheet'!$F$15</f>
        <v>92085.50221</v>
      </c>
      <c r="U340" s="146">
        <f>PRICE('portfolio sheet'!$H$7,'portfolio sheet'!$H$8,'portfolio sheet'!$H$9,L340/100,'portfolio sheet'!$H$11,'portfolio sheet'!$H$12,'portfolio sheet'!$H$13)*'portfolio sheet'!$H$6/100 - 'portfolio sheet'!$H$15</f>
        <v>-18669.85151</v>
      </c>
      <c r="V340" s="88">
        <f t="shared" si="10"/>
        <v>1187545.43</v>
      </c>
      <c r="X340" s="147">
        <f t="shared" ref="X340:Z340" si="672">S340/$V340</f>
        <v>0.9381786593</v>
      </c>
      <c r="Y340" s="147">
        <f t="shared" si="672"/>
        <v>0.07754271951</v>
      </c>
      <c r="Z340" s="147">
        <f t="shared" si="672"/>
        <v>-0.01572137877</v>
      </c>
    </row>
    <row r="341">
      <c r="A341" s="12">
        <f>'Parametric Var'!A302</f>
        <v>44414</v>
      </c>
      <c r="B341" s="88">
        <f>'Parametric Var'!B302</f>
        <v>0.074</v>
      </c>
      <c r="C341" s="88">
        <f>'Parametric Var'!C302</f>
        <v>1.0804</v>
      </c>
      <c r="D341" s="88">
        <f>'Parametric Var'!D302</f>
        <v>0.7741</v>
      </c>
      <c r="E341" s="88">
        <f>'Parametric Var'!E302</f>
        <v>1.305</v>
      </c>
      <c r="F341" s="88">
        <f>'Parametric Var'!F302</f>
        <v>4195.99</v>
      </c>
      <c r="G341" s="88">
        <f>'Parametric Var'!G302</f>
        <v>16.42</v>
      </c>
      <c r="I341" s="7">
        <f t="shared" si="12"/>
        <v>333</v>
      </c>
      <c r="J341" s="88">
        <f t="shared" ref="J341:O341" si="673">B$637*EXP(LN(B341/B342))</f>
        <v>2.885610526</v>
      </c>
      <c r="K341" s="88">
        <f t="shared" si="673"/>
        <v>2.650394523</v>
      </c>
      <c r="L341" s="88">
        <f t="shared" si="673"/>
        <v>2.620634882</v>
      </c>
      <c r="M341" s="88">
        <f t="shared" si="673"/>
        <v>2.629698113</v>
      </c>
      <c r="N341" s="88">
        <f t="shared" si="673"/>
        <v>4125.48217</v>
      </c>
      <c r="O341" s="88">
        <f t="shared" si="673"/>
        <v>21.33</v>
      </c>
      <c r="S341" s="146">
        <f>(N341*'portfolio sheet'!$D$15/'portfolio sheet'!$D$7) -'portfolio sheet'!$D$15</f>
        <v>1115631.882</v>
      </c>
      <c r="T341" s="146">
        <f>O341*'portfolio sheet'!$F$15/'portfolio sheet'!$F$11-'portfolio sheet'!$F$15</f>
        <v>92191.69103</v>
      </c>
      <c r="U341" s="146">
        <f>PRICE('portfolio sheet'!$H$7,'portfolio sheet'!$H$8,'portfolio sheet'!$H$9,L341/100,'portfolio sheet'!$H$11,'portfolio sheet'!$H$12,'portfolio sheet'!$H$13)*'portfolio sheet'!$H$6/100 - 'portfolio sheet'!$H$15</f>
        <v>-20661.99745</v>
      </c>
      <c r="V341" s="88">
        <f t="shared" si="10"/>
        <v>1187161.575</v>
      </c>
      <c r="X341" s="147">
        <f t="shared" ref="X341:Z341" si="674">S341/$V341</f>
        <v>0.9397472972</v>
      </c>
      <c r="Y341" s="147">
        <f t="shared" si="674"/>
        <v>0.0776572397</v>
      </c>
      <c r="Z341" s="147">
        <f t="shared" si="674"/>
        <v>-0.0174045369</v>
      </c>
    </row>
    <row r="342">
      <c r="A342" s="12">
        <f>'Parametric Var'!A301</f>
        <v>44417</v>
      </c>
      <c r="B342" s="88">
        <f>'Parametric Var'!B301</f>
        <v>0.076</v>
      </c>
      <c r="C342" s="88">
        <f>'Parametric Var'!C301</f>
        <v>1.1027</v>
      </c>
      <c r="D342" s="88">
        <f>'Parametric Var'!D301</f>
        <v>0.7984</v>
      </c>
      <c r="E342" s="88">
        <f>'Parametric Var'!E301</f>
        <v>1.325</v>
      </c>
      <c r="F342" s="88">
        <f>'Parametric Var'!F301</f>
        <v>4200.88</v>
      </c>
      <c r="G342" s="88">
        <f>'Parametric Var'!G301</f>
        <v>16.42</v>
      </c>
      <c r="I342" s="7">
        <f t="shared" si="12"/>
        <v>334</v>
      </c>
      <c r="J342" s="88">
        <f t="shared" ref="J342:O342" si="675">B$637*EXP(LN(B342/B343))</f>
        <v>2.9636</v>
      </c>
      <c r="K342" s="88">
        <f t="shared" si="675"/>
        <v>2.637645919</v>
      </c>
      <c r="L342" s="88">
        <f t="shared" si="675"/>
        <v>2.602502846</v>
      </c>
      <c r="M342" s="88">
        <f t="shared" si="675"/>
        <v>2.612813885</v>
      </c>
      <c r="N342" s="88">
        <f t="shared" si="675"/>
        <v>4127.116716</v>
      </c>
      <c r="O342" s="88">
        <f t="shared" si="675"/>
        <v>20.51778559</v>
      </c>
      <c r="S342" s="146">
        <f>(N342*'portfolio sheet'!$D$15/'portfolio sheet'!$D$7) -'portfolio sheet'!$D$15</f>
        <v>1116470.111</v>
      </c>
      <c r="T342" s="146">
        <f>O342*'portfolio sheet'!$F$15/'portfolio sheet'!$F$11-'portfolio sheet'!$F$15</f>
        <v>92232.67527</v>
      </c>
      <c r="U342" s="146">
        <f>PRICE('portfolio sheet'!$H$7,'portfolio sheet'!$H$8,'portfolio sheet'!$H$9,L342/100,'portfolio sheet'!$H$11,'portfolio sheet'!$H$12,'portfolio sheet'!$H$13)*'portfolio sheet'!$H$6/100 - 'portfolio sheet'!$H$15</f>
        <v>-20246.28502</v>
      </c>
      <c r="V342" s="88">
        <f t="shared" si="10"/>
        <v>1188456.501</v>
      </c>
      <c r="X342" s="147">
        <f t="shared" ref="X342:Z342" si="676">S342/$V342</f>
        <v>0.9394286706</v>
      </c>
      <c r="Y342" s="147">
        <f t="shared" si="676"/>
        <v>0.07760711074</v>
      </c>
      <c r="Z342" s="147">
        <f t="shared" si="676"/>
        <v>-0.01703578129</v>
      </c>
    </row>
    <row r="343">
      <c r="A343" s="12">
        <f>'Parametric Var'!A300</f>
        <v>44418</v>
      </c>
      <c r="B343" s="88">
        <f>'Parametric Var'!B300</f>
        <v>0.076</v>
      </c>
      <c r="C343" s="88">
        <f>'Parametric Var'!C300</f>
        <v>1.1309</v>
      </c>
      <c r="D343" s="88">
        <f>'Parametric Var'!D300</f>
        <v>0.8292</v>
      </c>
      <c r="E343" s="88">
        <f>'Parametric Var'!E300</f>
        <v>1.354</v>
      </c>
      <c r="F343" s="88">
        <f>'Parametric Var'!F300</f>
        <v>4204.11</v>
      </c>
      <c r="G343" s="88">
        <f>'Parametric Var'!G300</f>
        <v>17.07</v>
      </c>
      <c r="I343" s="7">
        <f t="shared" si="12"/>
        <v>335</v>
      </c>
      <c r="J343" s="88">
        <f t="shared" ref="J343:O343" si="677">B$637*EXP(LN(B343/B344))</f>
        <v>2.780661728</v>
      </c>
      <c r="K343" s="88">
        <f t="shared" si="677"/>
        <v>2.744905868</v>
      </c>
      <c r="L343" s="88">
        <f t="shared" si="677"/>
        <v>2.778287691</v>
      </c>
      <c r="M343" s="88">
        <f t="shared" si="677"/>
        <v>2.708</v>
      </c>
      <c r="N343" s="88">
        <f t="shared" si="677"/>
        <v>4132.324655</v>
      </c>
      <c r="O343" s="88">
        <f t="shared" si="677"/>
        <v>20.35232532</v>
      </c>
      <c r="S343" s="146">
        <f>(N343*'portfolio sheet'!$D$15/'portfolio sheet'!$D$7) -'portfolio sheet'!$D$15</f>
        <v>1119140.849</v>
      </c>
      <c r="T343" s="146">
        <f>O343*'portfolio sheet'!$F$15/'portfolio sheet'!$F$11-'portfolio sheet'!$F$15</f>
        <v>92241.02437</v>
      </c>
      <c r="U343" s="146">
        <f>PRICE('portfolio sheet'!$H$7,'portfolio sheet'!$H$8,'portfolio sheet'!$H$9,L343/100,'portfolio sheet'!$H$11,'portfolio sheet'!$H$12,'portfolio sheet'!$H$13)*'portfolio sheet'!$H$6/100 - 'portfolio sheet'!$H$15</f>
        <v>-24259.55724</v>
      </c>
      <c r="V343" s="88">
        <f t="shared" si="10"/>
        <v>1187122.316</v>
      </c>
      <c r="X343" s="147">
        <f t="shared" ref="X343:Z343" si="678">S343/$V343</f>
        <v>0.9427342354</v>
      </c>
      <c r="Y343" s="147">
        <f t="shared" si="678"/>
        <v>0.07770136502</v>
      </c>
      <c r="Z343" s="147">
        <f t="shared" si="678"/>
        <v>-0.02043560038</v>
      </c>
    </row>
    <row r="344">
      <c r="A344" s="12">
        <f>'Parametric Var'!A299</f>
        <v>44419</v>
      </c>
      <c r="B344" s="88">
        <f>'Parametric Var'!B299</f>
        <v>0.081</v>
      </c>
      <c r="C344" s="88">
        <f>'Parametric Var'!C299</f>
        <v>1.1145</v>
      </c>
      <c r="D344" s="88">
        <f>'Parametric Var'!D299</f>
        <v>0.8067</v>
      </c>
      <c r="E344" s="88">
        <f>'Parametric Var'!E299</f>
        <v>1.335</v>
      </c>
      <c r="F344" s="88">
        <f>'Parametric Var'!F299</f>
        <v>4202.04</v>
      </c>
      <c r="G344" s="88">
        <f>'Parametric Var'!G299</f>
        <v>17.89</v>
      </c>
      <c r="I344" s="7">
        <f t="shared" si="12"/>
        <v>336</v>
      </c>
      <c r="J344" s="88">
        <f t="shared" ref="J344:O344" si="679">B$637*EXP(LN(B344/B345))</f>
        <v>3.038627848</v>
      </c>
      <c r="K344" s="88">
        <f t="shared" si="679"/>
        <v>2.665635676</v>
      </c>
      <c r="L344" s="88">
        <f t="shared" si="679"/>
        <v>2.63400511</v>
      </c>
      <c r="M344" s="88">
        <f t="shared" si="679"/>
        <v>2.618993387</v>
      </c>
      <c r="N344" s="88">
        <f t="shared" si="679"/>
        <v>4124.322451</v>
      </c>
      <c r="O344" s="88">
        <f t="shared" si="679"/>
        <v>23.70147205</v>
      </c>
      <c r="S344" s="146">
        <f>(N344*'portfolio sheet'!$D$15/'portfolio sheet'!$D$7) -'portfolio sheet'!$D$15</f>
        <v>1115037.154</v>
      </c>
      <c r="T344" s="146">
        <f>O344*'portfolio sheet'!$F$15/'portfolio sheet'!$F$11-'portfolio sheet'!$F$15</f>
        <v>92072.02687</v>
      </c>
      <c r="U344" s="146">
        <f>PRICE('portfolio sheet'!$H$7,'portfolio sheet'!$H$8,'portfolio sheet'!$H$9,L344/100,'portfolio sheet'!$H$11,'portfolio sheet'!$H$12,'portfolio sheet'!$H$13)*'portfolio sheet'!$H$6/100 - 'portfolio sheet'!$H$15</f>
        <v>-20968.27791</v>
      </c>
      <c r="V344" s="88">
        <f t="shared" si="10"/>
        <v>1186140.903</v>
      </c>
      <c r="X344" s="147">
        <f t="shared" ref="X344:Z344" si="680">S344/$V344</f>
        <v>0.940054551</v>
      </c>
      <c r="Y344" s="147">
        <f t="shared" si="680"/>
        <v>0.07762317834</v>
      </c>
      <c r="Z344" s="147">
        <f t="shared" si="680"/>
        <v>-0.01767772939</v>
      </c>
    </row>
    <row r="345">
      <c r="A345" s="12">
        <f>'Parametric Var'!A298</f>
        <v>44420</v>
      </c>
      <c r="B345" s="88">
        <f>'Parametric Var'!B298</f>
        <v>0.079</v>
      </c>
      <c r="C345" s="88">
        <f>'Parametric Var'!C298</f>
        <v>1.131</v>
      </c>
      <c r="D345" s="88">
        <f>'Parametric Var'!D298</f>
        <v>0.8278</v>
      </c>
      <c r="E345" s="88">
        <f>'Parametric Var'!E298</f>
        <v>1.361</v>
      </c>
      <c r="F345" s="88">
        <f>'Parametric Var'!F298</f>
        <v>4208.12</v>
      </c>
      <c r="G345" s="88">
        <f>'Parametric Var'!G298</f>
        <v>16.1</v>
      </c>
      <c r="I345" s="7">
        <f t="shared" si="12"/>
        <v>337</v>
      </c>
      <c r="J345" s="88">
        <f t="shared" ref="J345:O345" si="681">B$637*EXP(LN(B345/B346))</f>
        <v>3.163843243</v>
      </c>
      <c r="K345" s="88">
        <f t="shared" si="681"/>
        <v>2.877874236</v>
      </c>
      <c r="L345" s="88">
        <f t="shared" si="681"/>
        <v>2.882211284</v>
      </c>
      <c r="M345" s="88">
        <f t="shared" si="681"/>
        <v>2.832322681</v>
      </c>
      <c r="N345" s="88">
        <f t="shared" si="681"/>
        <v>4145.332162</v>
      </c>
      <c r="O345" s="88">
        <f t="shared" si="681"/>
        <v>21.94332268</v>
      </c>
      <c r="S345" s="146">
        <f>(N345*'portfolio sheet'!$D$15/'portfolio sheet'!$D$7) -'portfolio sheet'!$D$15</f>
        <v>1125811.365</v>
      </c>
      <c r="T345" s="146">
        <f>O345*'portfolio sheet'!$F$15/'portfolio sheet'!$F$11-'portfolio sheet'!$F$15</f>
        <v>92160.74285</v>
      </c>
      <c r="U345" s="146">
        <f>PRICE('portfolio sheet'!$H$7,'portfolio sheet'!$H$8,'portfolio sheet'!$H$9,L345/100,'portfolio sheet'!$H$11,'portfolio sheet'!$H$12,'portfolio sheet'!$H$13)*'portfolio sheet'!$H$6/100 - 'portfolio sheet'!$H$15</f>
        <v>-26614.51739</v>
      </c>
      <c r="V345" s="88">
        <f t="shared" si="10"/>
        <v>1191357.591</v>
      </c>
      <c r="X345" s="147">
        <f t="shared" ref="X345:Z345" si="682">S345/$V345</f>
        <v>0.9449819047</v>
      </c>
      <c r="Y345" s="147">
        <f t="shared" si="682"/>
        <v>0.07735775017</v>
      </c>
      <c r="Z345" s="147">
        <f t="shared" si="682"/>
        <v>-0.02233965486</v>
      </c>
    </row>
    <row r="346">
      <c r="A346" s="12">
        <f>'Parametric Var'!A297</f>
        <v>44421</v>
      </c>
      <c r="B346" s="88">
        <f>'Parametric Var'!B297</f>
        <v>0.074</v>
      </c>
      <c r="C346" s="88">
        <f>'Parametric Var'!C297</f>
        <v>1.0631</v>
      </c>
      <c r="D346" s="88">
        <f>'Parametric Var'!D297</f>
        <v>0.7763</v>
      </c>
      <c r="E346" s="88">
        <f>'Parametric Var'!E297</f>
        <v>1.283</v>
      </c>
      <c r="F346" s="88">
        <f>'Parametric Var'!F297</f>
        <v>4192.85</v>
      </c>
      <c r="G346" s="88">
        <f>'Parametric Var'!G297</f>
        <v>15.65</v>
      </c>
      <c r="I346" s="7">
        <f t="shared" si="12"/>
        <v>338</v>
      </c>
      <c r="J346" s="88">
        <f t="shared" ref="J346:O346" si="683">B$637*EXP(LN(B346/B347))</f>
        <v>2.88181866</v>
      </c>
      <c r="K346" s="88">
        <f t="shared" si="683"/>
        <v>2.708156898</v>
      </c>
      <c r="L346" s="88">
        <f t="shared" si="683"/>
        <v>2.697340622</v>
      </c>
      <c r="M346" s="88">
        <f t="shared" si="683"/>
        <v>2.67</v>
      </c>
      <c r="N346" s="88">
        <f t="shared" si="683"/>
        <v>4094.12217</v>
      </c>
      <c r="O346" s="88">
        <f t="shared" si="683"/>
        <v>20.36696156</v>
      </c>
      <c r="S346" s="146">
        <f>(N346*'portfolio sheet'!$D$15/'portfolio sheet'!$D$7) -'portfolio sheet'!$D$15</f>
        <v>1099549.831</v>
      </c>
      <c r="T346" s="146">
        <f>O346*'portfolio sheet'!$F$15/'portfolio sheet'!$F$11-'portfolio sheet'!$F$15</f>
        <v>92240.28583</v>
      </c>
      <c r="U346" s="146">
        <f>PRICE('portfolio sheet'!$H$7,'portfolio sheet'!$H$8,'portfolio sheet'!$H$9,L346/100,'portfolio sheet'!$H$11,'portfolio sheet'!$H$12,'portfolio sheet'!$H$13)*'portfolio sheet'!$H$6/100 - 'portfolio sheet'!$H$15</f>
        <v>-22416.17306</v>
      </c>
      <c r="V346" s="88">
        <f t="shared" si="10"/>
        <v>1169373.944</v>
      </c>
      <c r="X346" s="147">
        <f t="shared" ref="X346:Z346" si="684">S346/$V346</f>
        <v>0.9402893205</v>
      </c>
      <c r="Y346" s="147">
        <f t="shared" si="684"/>
        <v>0.07888005914</v>
      </c>
      <c r="Z346" s="147">
        <f t="shared" si="684"/>
        <v>-0.01916937964</v>
      </c>
    </row>
    <row r="347">
      <c r="A347" s="12">
        <f>'Parametric Var'!A296</f>
        <v>44423</v>
      </c>
      <c r="B347" s="88">
        <f>'Parametric Var'!B296</f>
        <v>0.0761</v>
      </c>
      <c r="C347" s="88">
        <f>'Parametric Var'!C296</f>
        <v>1.0619</v>
      </c>
      <c r="D347" s="88">
        <f>'Parametric Var'!D296</f>
        <v>0.7779</v>
      </c>
      <c r="E347" s="88">
        <f>'Parametric Var'!E296</f>
        <v>1.283</v>
      </c>
      <c r="F347" s="88">
        <f>'Parametric Var'!F296</f>
        <v>4229.89</v>
      </c>
      <c r="G347" s="88">
        <f>'Parametric Var'!G296</f>
        <v>16.39</v>
      </c>
      <c r="I347" s="7">
        <f t="shared" si="12"/>
        <v>339</v>
      </c>
      <c r="J347" s="88">
        <f t="shared" ref="J347:O347" si="685">B$637*EXP(LN(B347/B348))</f>
        <v>3.047702162</v>
      </c>
      <c r="K347" s="88">
        <f t="shared" si="685"/>
        <v>2.744383004</v>
      </c>
      <c r="L347" s="88">
        <f t="shared" si="685"/>
        <v>2.76002351</v>
      </c>
      <c r="M347" s="88">
        <f t="shared" si="685"/>
        <v>2.701585174</v>
      </c>
      <c r="N347" s="88">
        <f t="shared" si="685"/>
        <v>4133.583271</v>
      </c>
      <c r="O347" s="88">
        <f t="shared" si="685"/>
        <v>20.54046416</v>
      </c>
      <c r="S347" s="146">
        <f>(N347*'portfolio sheet'!$D$15/'portfolio sheet'!$D$7) -'portfolio sheet'!$D$15</f>
        <v>1119786.293</v>
      </c>
      <c r="T347" s="146">
        <f>O347*'portfolio sheet'!$F$15/'portfolio sheet'!$F$11-'portfolio sheet'!$F$15</f>
        <v>92231.53091</v>
      </c>
      <c r="U347" s="146">
        <f>PRICE('portfolio sheet'!$H$7,'portfolio sheet'!$H$8,'portfolio sheet'!$H$9,L347/100,'portfolio sheet'!$H$11,'portfolio sheet'!$H$12,'portfolio sheet'!$H$13)*'portfolio sheet'!$H$6/100 - 'portfolio sheet'!$H$15</f>
        <v>-23844.32892</v>
      </c>
      <c r="V347" s="88">
        <f t="shared" si="10"/>
        <v>1188173.495</v>
      </c>
      <c r="X347" s="147">
        <f t="shared" ref="X347:Z347" si="686">S347/$V347</f>
        <v>0.9424434207</v>
      </c>
      <c r="Y347" s="147">
        <f t="shared" si="686"/>
        <v>0.07762463251</v>
      </c>
      <c r="Z347" s="147">
        <f t="shared" si="686"/>
        <v>-0.02006805321</v>
      </c>
    </row>
    <row r="348">
      <c r="A348" s="12">
        <f>'Parametric Var'!A295</f>
        <v>44424</v>
      </c>
      <c r="B348" s="88">
        <f>'Parametric Var'!B295</f>
        <v>0.074</v>
      </c>
      <c r="C348" s="88">
        <f>'Parametric Var'!C295</f>
        <v>1.0467</v>
      </c>
      <c r="D348" s="88">
        <f>'Parametric Var'!D295</f>
        <v>0.7618</v>
      </c>
      <c r="E348" s="88">
        <f>'Parametric Var'!E295</f>
        <v>1.268</v>
      </c>
      <c r="F348" s="88">
        <f>'Parametric Var'!F295</f>
        <v>4226.52</v>
      </c>
      <c r="G348" s="88">
        <f>'Parametric Var'!G295</f>
        <v>17.02</v>
      </c>
      <c r="I348" s="7">
        <f t="shared" si="12"/>
        <v>340</v>
      </c>
      <c r="J348" s="88">
        <f t="shared" ref="J348:O348" si="687">B$637*EXP(LN(B348/B349))</f>
        <v>3.088822535</v>
      </c>
      <c r="K348" s="88">
        <f t="shared" si="687"/>
        <v>2.699168894</v>
      </c>
      <c r="L348" s="88">
        <f t="shared" si="687"/>
        <v>2.67411587</v>
      </c>
      <c r="M348" s="88">
        <f t="shared" si="687"/>
        <v>2.67210734</v>
      </c>
      <c r="N348" s="88">
        <f t="shared" si="687"/>
        <v>4129.566975</v>
      </c>
      <c r="O348" s="88">
        <f t="shared" si="687"/>
        <v>20.00201653</v>
      </c>
      <c r="S348" s="146">
        <f>(N348*'portfolio sheet'!$D$15/'portfolio sheet'!$D$7) -'portfolio sheet'!$D$15</f>
        <v>1117726.654</v>
      </c>
      <c r="T348" s="146">
        <f>O348*'portfolio sheet'!$F$15/'portfolio sheet'!$F$11-'portfolio sheet'!$F$15</f>
        <v>92258.7009</v>
      </c>
      <c r="U348" s="146">
        <f>PRICE('portfolio sheet'!$H$7,'portfolio sheet'!$H$8,'portfolio sheet'!$H$9,L348/100,'portfolio sheet'!$H$11,'portfolio sheet'!$H$12,'portfolio sheet'!$H$13)*'portfolio sheet'!$H$6/100 - 'portfolio sheet'!$H$15</f>
        <v>-21885.80797</v>
      </c>
      <c r="V348" s="88">
        <f t="shared" si="10"/>
        <v>1188099.547</v>
      </c>
      <c r="X348" s="147">
        <f t="shared" ref="X348:Z348" si="688">S348/$V348</f>
        <v>0.9407685214</v>
      </c>
      <c r="Y348" s="147">
        <f t="shared" si="688"/>
        <v>0.07765233238</v>
      </c>
      <c r="Z348" s="147">
        <f t="shared" si="688"/>
        <v>-0.01842085373</v>
      </c>
    </row>
    <row r="349">
      <c r="A349" s="12">
        <f>'Parametric Var'!A294</f>
        <v>44425</v>
      </c>
      <c r="B349" s="88">
        <f>'Parametric Var'!B294</f>
        <v>0.071</v>
      </c>
      <c r="C349" s="88">
        <f>'Parametric Var'!C294</f>
        <v>1.049</v>
      </c>
      <c r="D349" s="88">
        <f>'Parametric Var'!D294</f>
        <v>0.77</v>
      </c>
      <c r="E349" s="88">
        <f>'Parametric Var'!E294</f>
        <v>1.267</v>
      </c>
      <c r="F349" s="88">
        <f>'Parametric Var'!F294</f>
        <v>4227.26</v>
      </c>
      <c r="G349" s="88">
        <f>'Parametric Var'!G294</f>
        <v>18.15</v>
      </c>
      <c r="I349" s="7">
        <f t="shared" si="12"/>
        <v>341</v>
      </c>
      <c r="J349" s="88">
        <f t="shared" ref="J349:O349" si="689">B$637*EXP(LN(B349/B350))</f>
        <v>3.094347059</v>
      </c>
      <c r="K349" s="88">
        <f t="shared" si="689"/>
        <v>2.723272457</v>
      </c>
      <c r="L349" s="88">
        <f t="shared" si="689"/>
        <v>2.708175667</v>
      </c>
      <c r="M349" s="88">
        <f t="shared" si="689"/>
        <v>2.684833333</v>
      </c>
      <c r="N349" s="88">
        <f t="shared" si="689"/>
        <v>4137.836903</v>
      </c>
      <c r="O349" s="88">
        <f t="shared" si="689"/>
        <v>21.81067606</v>
      </c>
      <c r="S349" s="146">
        <f>(N349*'portfolio sheet'!$D$15/'portfolio sheet'!$D$7) -'portfolio sheet'!$D$15</f>
        <v>1121967.643</v>
      </c>
      <c r="T349" s="146">
        <f>O349*'portfolio sheet'!$F$15/'portfolio sheet'!$F$11-'portfolio sheet'!$F$15</f>
        <v>92167.43618</v>
      </c>
      <c r="U349" s="146">
        <f>PRICE('portfolio sheet'!$H$7,'portfolio sheet'!$H$8,'portfolio sheet'!$H$9,L349/100,'portfolio sheet'!$H$11,'portfolio sheet'!$H$12,'portfolio sheet'!$H$13)*'portfolio sheet'!$H$6/100 - 'portfolio sheet'!$H$15</f>
        <v>-22663.37909</v>
      </c>
      <c r="V349" s="88">
        <f t="shared" si="10"/>
        <v>1191471.7</v>
      </c>
      <c r="X349" s="147">
        <f t="shared" ref="X349:Z349" si="690">S349/$V349</f>
        <v>0.9416653731</v>
      </c>
      <c r="Y349" s="147">
        <f t="shared" si="690"/>
        <v>0.07735595919</v>
      </c>
      <c r="Z349" s="147">
        <f t="shared" si="690"/>
        <v>-0.01902133226</v>
      </c>
    </row>
    <row r="350">
      <c r="A350" s="12">
        <f>'Parametric Var'!A293</f>
        <v>44426</v>
      </c>
      <c r="B350" s="88">
        <f>'Parametric Var'!B293</f>
        <v>0.068</v>
      </c>
      <c r="C350" s="88">
        <f>'Parametric Var'!C293</f>
        <v>1.042</v>
      </c>
      <c r="D350" s="88">
        <f>'Parametric Var'!D293</f>
        <v>0.7685</v>
      </c>
      <c r="E350" s="88">
        <f>'Parametric Var'!E293</f>
        <v>1.26</v>
      </c>
      <c r="F350" s="88">
        <f>'Parametric Var'!F293</f>
        <v>4219.55</v>
      </c>
      <c r="G350" s="88">
        <f>'Parametric Var'!G293</f>
        <v>17.75</v>
      </c>
      <c r="I350" s="7">
        <f t="shared" si="12"/>
        <v>342</v>
      </c>
      <c r="J350" s="88">
        <f t="shared" ref="J350:O350" si="691">B$637*EXP(LN(B350/B351))</f>
        <v>3.053406061</v>
      </c>
      <c r="K350" s="88">
        <f t="shared" si="691"/>
        <v>2.720241459</v>
      </c>
      <c r="L350" s="88">
        <f t="shared" si="691"/>
        <v>2.696934108</v>
      </c>
      <c r="M350" s="88">
        <f t="shared" si="691"/>
        <v>2.706516492</v>
      </c>
      <c r="N350" s="88">
        <f t="shared" si="691"/>
        <v>4111.164227</v>
      </c>
      <c r="O350" s="88">
        <f t="shared" si="691"/>
        <v>18.29021739</v>
      </c>
      <c r="S350" s="146">
        <f>(N350*'portfolio sheet'!$D$15/'portfolio sheet'!$D$7) -'portfolio sheet'!$D$15</f>
        <v>1108289.347</v>
      </c>
      <c r="T350" s="146">
        <f>O350*'portfolio sheet'!$F$15/'portfolio sheet'!$F$11-'portfolio sheet'!$F$15</f>
        <v>92345.07806</v>
      </c>
      <c r="U350" s="146">
        <f>PRICE('portfolio sheet'!$H$7,'portfolio sheet'!$H$8,'portfolio sheet'!$H$9,L350/100,'portfolio sheet'!$H$11,'portfolio sheet'!$H$12,'portfolio sheet'!$H$13)*'portfolio sheet'!$H$6/100 - 'portfolio sheet'!$H$15</f>
        <v>-22406.89548</v>
      </c>
      <c r="V350" s="88">
        <f t="shared" si="10"/>
        <v>1178227.53</v>
      </c>
      <c r="X350" s="147">
        <f t="shared" ref="X350:Z350" si="692">S350/$V350</f>
        <v>0.9406411913</v>
      </c>
      <c r="Y350" s="147">
        <f t="shared" si="692"/>
        <v>0.07837626919</v>
      </c>
      <c r="Z350" s="147">
        <f t="shared" si="692"/>
        <v>-0.01901746048</v>
      </c>
    </row>
    <row r="351">
      <c r="A351" s="12">
        <f>'Parametric Var'!A292</f>
        <v>44427</v>
      </c>
      <c r="B351" s="88">
        <f>'Parametric Var'!B292</f>
        <v>0.066</v>
      </c>
      <c r="C351" s="88">
        <f>'Parametric Var'!C292</f>
        <v>1.0362</v>
      </c>
      <c r="D351" s="88">
        <f>'Parametric Var'!D292</f>
        <v>0.7702</v>
      </c>
      <c r="E351" s="88">
        <f>'Parametric Var'!E292</f>
        <v>1.243</v>
      </c>
      <c r="F351" s="88">
        <f>'Parametric Var'!F292</f>
        <v>4239.18</v>
      </c>
      <c r="G351" s="88">
        <f>'Parametric Var'!G292</f>
        <v>20.7</v>
      </c>
      <c r="I351" s="7">
        <f t="shared" si="12"/>
        <v>343</v>
      </c>
      <c r="J351" s="88">
        <f t="shared" ref="J351:O351" si="693">B$637*EXP(LN(B351/B352))</f>
        <v>3.10472381</v>
      </c>
      <c r="K351" s="88">
        <f t="shared" si="693"/>
        <v>2.662700313</v>
      </c>
      <c r="L351" s="88">
        <f t="shared" si="693"/>
        <v>2.657357136</v>
      </c>
      <c r="M351" s="88">
        <f t="shared" si="693"/>
        <v>2.64447012</v>
      </c>
      <c r="N351" s="88">
        <f t="shared" si="693"/>
        <v>4122.257822</v>
      </c>
      <c r="O351" s="88">
        <f t="shared" si="693"/>
        <v>24.6803242</v>
      </c>
      <c r="S351" s="146">
        <f>(N351*'portfolio sheet'!$D$15/'portfolio sheet'!$D$7) -'portfolio sheet'!$D$15</f>
        <v>1113978.37</v>
      </c>
      <c r="T351" s="146">
        <f>O351*'portfolio sheet'!$F$15/'portfolio sheet'!$F$11-'portfolio sheet'!$F$15</f>
        <v>92022.63412</v>
      </c>
      <c r="U351" s="146">
        <f>PRICE('portfolio sheet'!$H$7,'portfolio sheet'!$H$8,'portfolio sheet'!$H$9,L351/100,'portfolio sheet'!$H$11,'portfolio sheet'!$H$12,'portfolio sheet'!$H$13)*'portfolio sheet'!$H$6/100 - 'portfolio sheet'!$H$15</f>
        <v>-21502.69279</v>
      </c>
      <c r="V351" s="88">
        <f t="shared" si="10"/>
        <v>1184498.311</v>
      </c>
      <c r="X351" s="147">
        <f t="shared" ref="X351:Z351" si="694">S351/$V351</f>
        <v>0.9404642956</v>
      </c>
      <c r="Y351" s="147">
        <f t="shared" si="694"/>
        <v>0.07768912225</v>
      </c>
      <c r="Z351" s="147">
        <f t="shared" si="694"/>
        <v>-0.01815341785</v>
      </c>
    </row>
    <row r="352">
      <c r="A352" s="12">
        <f>'Parametric Var'!A291</f>
        <v>44428</v>
      </c>
      <c r="B352" s="88">
        <f>'Parametric Var'!B291</f>
        <v>0.063</v>
      </c>
      <c r="C352" s="88">
        <f>'Parametric Var'!C291</f>
        <v>1.0527</v>
      </c>
      <c r="D352" s="88">
        <f>'Parametric Var'!D291</f>
        <v>0.7834</v>
      </c>
      <c r="E352" s="88">
        <f>'Parametric Var'!E291</f>
        <v>1.255</v>
      </c>
      <c r="F352" s="88">
        <f>'Parametric Var'!F291</f>
        <v>4247.44</v>
      </c>
      <c r="G352" s="88">
        <f>'Parametric Var'!G291</f>
        <v>17.89</v>
      </c>
      <c r="I352" s="7">
        <f t="shared" si="12"/>
        <v>344</v>
      </c>
      <c r="J352" s="88">
        <f t="shared" ref="J352:O352" si="695">B$637*EXP(LN(B352/B353))</f>
        <v>2.833183612</v>
      </c>
      <c r="K352" s="88">
        <f t="shared" si="695"/>
        <v>2.693076196</v>
      </c>
      <c r="L352" s="88">
        <f t="shared" si="695"/>
        <v>2.691904221</v>
      </c>
      <c r="M352" s="88">
        <f t="shared" si="695"/>
        <v>2.659404762</v>
      </c>
      <c r="N352" s="88">
        <f t="shared" si="695"/>
        <v>4122.806237</v>
      </c>
      <c r="O352" s="88">
        <f t="shared" si="695"/>
        <v>22.90478391</v>
      </c>
      <c r="S352" s="146">
        <f>(N352*'portfolio sheet'!$D$15/'portfolio sheet'!$D$7) -'portfolio sheet'!$D$15</f>
        <v>1114259.609</v>
      </c>
      <c r="T352" s="146">
        <f>O352*'portfolio sheet'!$F$15/'portfolio sheet'!$F$11-'portfolio sheet'!$F$15</f>
        <v>92112.22765</v>
      </c>
      <c r="U352" s="146">
        <f>PRICE('portfolio sheet'!$H$7,'portfolio sheet'!$H$8,'portfolio sheet'!$H$9,L352/100,'portfolio sheet'!$H$11,'portfolio sheet'!$H$12,'portfolio sheet'!$H$13)*'portfolio sheet'!$H$6/100 - 'portfolio sheet'!$H$15</f>
        <v>-22292.08535</v>
      </c>
      <c r="V352" s="88">
        <f t="shared" si="10"/>
        <v>1184079.751</v>
      </c>
      <c r="X352" s="147">
        <f t="shared" ref="X352:Z352" si="696">S352/$V352</f>
        <v>0.941034257</v>
      </c>
      <c r="Y352" s="147">
        <f t="shared" si="696"/>
        <v>0.07779224971</v>
      </c>
      <c r="Z352" s="147">
        <f t="shared" si="696"/>
        <v>-0.01882650669</v>
      </c>
    </row>
    <row r="353">
      <c r="A353" s="12">
        <f>'Parametric Var'!A290</f>
        <v>44430</v>
      </c>
      <c r="B353" s="88">
        <f>'Parametric Var'!B290</f>
        <v>0.0659</v>
      </c>
      <c r="C353" s="88">
        <f>'Parametric Var'!C290</f>
        <v>1.0574</v>
      </c>
      <c r="D353" s="88">
        <f>'Parametric Var'!D290</f>
        <v>0.7866</v>
      </c>
      <c r="E353" s="88">
        <f>'Parametric Var'!E290</f>
        <v>1.26</v>
      </c>
      <c r="F353" s="88">
        <f>'Parametric Var'!F290</f>
        <v>4255.15</v>
      </c>
      <c r="G353" s="88">
        <f>'Parametric Var'!G290</f>
        <v>16.66</v>
      </c>
      <c r="I353" s="7">
        <f t="shared" si="12"/>
        <v>345</v>
      </c>
      <c r="J353" s="88">
        <f t="shared" ref="J353:O353" si="697">B$637*EXP(LN(B353/B354))</f>
        <v>3.100019683</v>
      </c>
      <c r="K353" s="88">
        <f t="shared" si="697"/>
        <v>2.738509086</v>
      </c>
      <c r="L353" s="88">
        <f t="shared" si="697"/>
        <v>2.759378507</v>
      </c>
      <c r="M353" s="88">
        <f t="shared" si="697"/>
        <v>2.684916201</v>
      </c>
      <c r="N353" s="88">
        <f t="shared" si="697"/>
        <v>4138.61557</v>
      </c>
      <c r="O353" s="88">
        <f t="shared" si="697"/>
        <v>21.774375</v>
      </c>
      <c r="S353" s="146">
        <f>(N353*'portfolio sheet'!$D$15/'portfolio sheet'!$D$7) -'portfolio sheet'!$D$15</f>
        <v>1122366.959</v>
      </c>
      <c r="T353" s="146">
        <f>O353*'portfolio sheet'!$F$15/'portfolio sheet'!$F$11-'portfolio sheet'!$F$15</f>
        <v>92169.26793</v>
      </c>
      <c r="U353" s="146">
        <f>PRICE('portfolio sheet'!$H$7,'portfolio sheet'!$H$8,'portfolio sheet'!$H$9,L353/100,'portfolio sheet'!$H$11,'portfolio sheet'!$H$12,'portfolio sheet'!$H$13)*'portfolio sheet'!$H$6/100 - 'portfolio sheet'!$H$15</f>
        <v>-23829.65765</v>
      </c>
      <c r="V353" s="88">
        <f t="shared" si="10"/>
        <v>1190706.569</v>
      </c>
      <c r="X353" s="147">
        <f t="shared" ref="X353:Z353" si="698">S353/$V353</f>
        <v>0.9426058342</v>
      </c>
      <c r="Y353" s="147">
        <f t="shared" si="698"/>
        <v>0.07740720536</v>
      </c>
      <c r="Z353" s="147">
        <f t="shared" si="698"/>
        <v>-0.02001303954</v>
      </c>
    </row>
    <row r="354">
      <c r="A354" s="12">
        <f>'Parametric Var'!A289</f>
        <v>44431</v>
      </c>
      <c r="B354" s="88">
        <f>'Parametric Var'!B289</f>
        <v>0.063</v>
      </c>
      <c r="C354" s="88">
        <f>'Parametric Var'!C289</f>
        <v>1.0445</v>
      </c>
      <c r="D354" s="88">
        <f>'Parametric Var'!D289</f>
        <v>0.7705</v>
      </c>
      <c r="E354" s="88">
        <f>'Parametric Var'!E289</f>
        <v>1.253</v>
      </c>
      <c r="F354" s="88">
        <f>'Parametric Var'!F289</f>
        <v>4246.59</v>
      </c>
      <c r="G354" s="88">
        <f>'Parametric Var'!G289</f>
        <v>16.32</v>
      </c>
      <c r="I354" s="7">
        <f t="shared" si="12"/>
        <v>346</v>
      </c>
      <c r="J354" s="88">
        <f t="shared" ref="J354:O354" si="699">B$637*EXP(LN(B354/B355))</f>
        <v>2.9636</v>
      </c>
      <c r="K354" s="88">
        <f t="shared" si="699"/>
        <v>2.614004024</v>
      </c>
      <c r="L354" s="88">
        <f t="shared" si="699"/>
        <v>2.60910104</v>
      </c>
      <c r="M354" s="88">
        <f t="shared" si="699"/>
        <v>2.579421742</v>
      </c>
      <c r="N354" s="88">
        <f t="shared" si="699"/>
        <v>4152.673772</v>
      </c>
      <c r="O354" s="88">
        <f t="shared" si="699"/>
        <v>21.79747026</v>
      </c>
      <c r="S354" s="146">
        <f>(N354*'portfolio sheet'!$D$15/'portfolio sheet'!$D$7) -'portfolio sheet'!$D$15</f>
        <v>1129576.293</v>
      </c>
      <c r="T354" s="146">
        <f>O354*'portfolio sheet'!$F$15/'portfolio sheet'!$F$11-'portfolio sheet'!$F$15</f>
        <v>92168.10255</v>
      </c>
      <c r="U354" s="146">
        <f>PRICE('portfolio sheet'!$H$7,'portfolio sheet'!$H$8,'portfolio sheet'!$H$9,L354/100,'portfolio sheet'!$H$11,'portfolio sheet'!$H$12,'portfolio sheet'!$H$13)*'portfolio sheet'!$H$6/100 - 'portfolio sheet'!$H$15</f>
        <v>-20397.6082</v>
      </c>
      <c r="V354" s="88">
        <f t="shared" si="10"/>
        <v>1201346.788</v>
      </c>
      <c r="X354" s="147">
        <f t="shared" ref="X354:Z354" si="700">S354/$V354</f>
        <v>0.9402583042</v>
      </c>
      <c r="Y354" s="147">
        <f t="shared" si="700"/>
        <v>0.07672064677</v>
      </c>
      <c r="Z354" s="147">
        <f t="shared" si="700"/>
        <v>-0.01697895097</v>
      </c>
    </row>
    <row r="355">
      <c r="A355" s="12">
        <f>'Parametric Var'!A288</f>
        <v>44432</v>
      </c>
      <c r="B355" s="88">
        <f>'Parametric Var'!B288</f>
        <v>0.063</v>
      </c>
      <c r="C355" s="88">
        <f>'Parametric Var'!C288</f>
        <v>1.0809</v>
      </c>
      <c r="D355" s="88">
        <f>'Parametric Var'!D288</f>
        <v>0.7982</v>
      </c>
      <c r="E355" s="88">
        <f>'Parametric Var'!E288</f>
        <v>1.297</v>
      </c>
      <c r="F355" s="88">
        <f>'Parametric Var'!F288</f>
        <v>4223.7</v>
      </c>
      <c r="G355" s="88">
        <f>'Parametric Var'!G288</f>
        <v>15.97</v>
      </c>
      <c r="I355" s="7">
        <f t="shared" si="12"/>
        <v>347</v>
      </c>
      <c r="J355" s="88">
        <f t="shared" ref="J355:O355" si="701">B$637*EXP(LN(B355/B356))</f>
        <v>2.828890909</v>
      </c>
      <c r="K355" s="88">
        <f t="shared" si="701"/>
        <v>2.597443893</v>
      </c>
      <c r="L355" s="88">
        <f t="shared" si="701"/>
        <v>2.617317457</v>
      </c>
      <c r="M355" s="88">
        <f t="shared" si="701"/>
        <v>2.567079318</v>
      </c>
      <c r="N355" s="88">
        <f t="shared" si="701"/>
        <v>4132.090091</v>
      </c>
      <c r="O355" s="88">
        <f t="shared" si="701"/>
        <v>21.80794494</v>
      </c>
      <c r="S355" s="146">
        <f>(N355*'portfolio sheet'!$D$15/'portfolio sheet'!$D$7) -'portfolio sheet'!$D$15</f>
        <v>1119020.56</v>
      </c>
      <c r="T355" s="146">
        <f>O355*'portfolio sheet'!$F$15/'portfolio sheet'!$F$11-'portfolio sheet'!$F$15</f>
        <v>92167.574</v>
      </c>
      <c r="U355" s="146">
        <f>PRICE('portfolio sheet'!$H$7,'portfolio sheet'!$H$8,'portfolio sheet'!$H$9,L355/100,'portfolio sheet'!$H$11,'portfolio sheet'!$H$12,'portfolio sheet'!$H$13)*'portfolio sheet'!$H$6/100 - 'portfolio sheet'!$H$15</f>
        <v>-20585.96912</v>
      </c>
      <c r="V355" s="88">
        <f t="shared" si="10"/>
        <v>1190602.165</v>
      </c>
      <c r="X355" s="147">
        <f t="shared" ref="X355:Z355" si="702">S355/$V355</f>
        <v>0.9398778139</v>
      </c>
      <c r="Y355" s="147">
        <f t="shared" si="702"/>
        <v>0.0774125705</v>
      </c>
      <c r="Z355" s="147">
        <f t="shared" si="702"/>
        <v>-0.01729038442</v>
      </c>
    </row>
    <row r="356">
      <c r="A356" s="12">
        <f>'Parametric Var'!A287</f>
        <v>44433</v>
      </c>
      <c r="B356" s="88">
        <f>'Parametric Var'!B287</f>
        <v>0.066</v>
      </c>
      <c r="C356" s="88">
        <f>'Parametric Var'!C287</f>
        <v>1.1257</v>
      </c>
      <c r="D356" s="88">
        <f>'Parametric Var'!D287</f>
        <v>0.8243</v>
      </c>
      <c r="E356" s="88">
        <f>'Parametric Var'!E287</f>
        <v>1.349</v>
      </c>
      <c r="F356" s="88">
        <f>'Parametric Var'!F287</f>
        <v>4221.86</v>
      </c>
      <c r="G356" s="88">
        <f>'Parametric Var'!G287</f>
        <v>15.62</v>
      </c>
      <c r="I356" s="7">
        <f t="shared" si="12"/>
        <v>348</v>
      </c>
      <c r="J356" s="88">
        <f t="shared" ref="J356:O356" si="703">B$637*EXP(LN(B356/B357))</f>
        <v>2.9636</v>
      </c>
      <c r="K356" s="88">
        <f t="shared" si="703"/>
        <v>2.682462183</v>
      </c>
      <c r="L356" s="88">
        <f t="shared" si="703"/>
        <v>2.618712353</v>
      </c>
      <c r="M356" s="88">
        <f t="shared" si="703"/>
        <v>2.660140325</v>
      </c>
      <c r="N356" s="88">
        <f t="shared" si="703"/>
        <v>4185.219105</v>
      </c>
      <c r="O356" s="88">
        <f t="shared" si="703"/>
        <v>21.1405203</v>
      </c>
      <c r="S356" s="146">
        <f>(N356*'portfolio sheet'!$D$15/'portfolio sheet'!$D$7) -'portfolio sheet'!$D$15</f>
        <v>1146266.208</v>
      </c>
      <c r="T356" s="146">
        <f>O356*'portfolio sheet'!$F$15/'portfolio sheet'!$F$11-'portfolio sheet'!$F$15</f>
        <v>92201.25215</v>
      </c>
      <c r="U356" s="146">
        <f>PRICE('portfolio sheet'!$H$7,'portfolio sheet'!$H$8,'portfolio sheet'!$H$9,L356/100,'portfolio sheet'!$H$11,'portfolio sheet'!$H$12,'portfolio sheet'!$H$13)*'portfolio sheet'!$H$6/100 - 'portfolio sheet'!$H$15</f>
        <v>-20617.93881</v>
      </c>
      <c r="V356" s="88">
        <f t="shared" si="10"/>
        <v>1217849.521</v>
      </c>
      <c r="X356" s="147">
        <f t="shared" ref="X356:Z356" si="704">S356/$V356</f>
        <v>0.9412215449</v>
      </c>
      <c r="Y356" s="147">
        <f t="shared" si="704"/>
        <v>0.07570824685</v>
      </c>
      <c r="Z356" s="147">
        <f t="shared" si="704"/>
        <v>-0.01692979178</v>
      </c>
    </row>
    <row r="357">
      <c r="A357" s="12">
        <f>'Parametric Var'!A286</f>
        <v>44434</v>
      </c>
      <c r="B357" s="88">
        <f>'Parametric Var'!B286</f>
        <v>0.066</v>
      </c>
      <c r="C357" s="88">
        <f>'Parametric Var'!C286</f>
        <v>1.1352</v>
      </c>
      <c r="D357" s="88">
        <f>'Parametric Var'!D286</f>
        <v>0.8508</v>
      </c>
      <c r="E357" s="88">
        <f>'Parametric Var'!E286</f>
        <v>1.354</v>
      </c>
      <c r="F357" s="88">
        <f>'Parametric Var'!F286</f>
        <v>4166.45</v>
      </c>
      <c r="G357" s="88">
        <f>'Parametric Var'!G286</f>
        <v>15.76</v>
      </c>
      <c r="I357" s="7">
        <f t="shared" si="12"/>
        <v>349</v>
      </c>
      <c r="J357" s="88">
        <f t="shared" ref="J357:O357" si="705">B$637*EXP(LN(B357/B358))</f>
        <v>2.876435294</v>
      </c>
      <c r="K357" s="88">
        <f t="shared" si="705"/>
        <v>2.799042494</v>
      </c>
      <c r="L357" s="88">
        <f t="shared" si="705"/>
        <v>2.870587093</v>
      </c>
      <c r="M357" s="88">
        <f t="shared" si="705"/>
        <v>2.759679389</v>
      </c>
      <c r="N357" s="88">
        <f t="shared" si="705"/>
        <v>4073.254948</v>
      </c>
      <c r="O357" s="88">
        <f t="shared" si="705"/>
        <v>20.98382022</v>
      </c>
      <c r="S357" s="146">
        <f>(N357*'portfolio sheet'!$D$15/'portfolio sheet'!$D$7) -'portfolio sheet'!$D$15</f>
        <v>1088848.691</v>
      </c>
      <c r="T357" s="146">
        <f>O357*'portfolio sheet'!$F$15/'portfolio sheet'!$F$11-'portfolio sheet'!$F$15</f>
        <v>92209.15922</v>
      </c>
      <c r="U357" s="146">
        <f>PRICE('portfolio sheet'!$H$7,'portfolio sheet'!$H$8,'portfolio sheet'!$H$9,L357/100,'portfolio sheet'!$H$11,'portfolio sheet'!$H$12,'portfolio sheet'!$H$13)*'portfolio sheet'!$H$6/100 - 'portfolio sheet'!$H$15</f>
        <v>-26351.75649</v>
      </c>
      <c r="V357" s="88">
        <f t="shared" si="10"/>
        <v>1154706.094</v>
      </c>
      <c r="X357" s="147">
        <f t="shared" ref="X357:Z357" si="706">S357/$V357</f>
        <v>0.9429660906</v>
      </c>
      <c r="Y357" s="147">
        <f t="shared" si="706"/>
        <v>0.07985509015</v>
      </c>
      <c r="Z357" s="147">
        <f t="shared" si="706"/>
        <v>-0.02282118076</v>
      </c>
    </row>
    <row r="358">
      <c r="A358" s="12">
        <f>'Parametric Var'!A285</f>
        <v>44435</v>
      </c>
      <c r="B358" s="88">
        <f>'Parametric Var'!B285</f>
        <v>0.068</v>
      </c>
      <c r="C358" s="88">
        <f>'Parametric Var'!C285</f>
        <v>1.0971</v>
      </c>
      <c r="D358" s="88">
        <f>'Parametric Var'!D285</f>
        <v>0.8011</v>
      </c>
      <c r="E358" s="88">
        <f>'Parametric Var'!E285</f>
        <v>1.31</v>
      </c>
      <c r="F358" s="88">
        <f>'Parametric Var'!F285</f>
        <v>4224.79</v>
      </c>
      <c r="G358" s="88">
        <f>'Parametric Var'!G285</f>
        <v>16.02</v>
      </c>
      <c r="I358" s="7">
        <f t="shared" si="12"/>
        <v>350</v>
      </c>
      <c r="J358" s="88">
        <f t="shared" ref="J358:O358" si="707">B$637*EXP(LN(B358/B359))</f>
        <v>2.838377465</v>
      </c>
      <c r="K358" s="88">
        <f t="shared" si="707"/>
        <v>2.710782983</v>
      </c>
      <c r="L358" s="88">
        <f t="shared" si="707"/>
        <v>2.719192754</v>
      </c>
      <c r="M358" s="88">
        <f t="shared" si="707"/>
        <v>2.672039725</v>
      </c>
      <c r="N358" s="88">
        <f t="shared" si="707"/>
        <v>4109.232178</v>
      </c>
      <c r="O358" s="88">
        <f t="shared" si="707"/>
        <v>21.5860139</v>
      </c>
      <c r="S358" s="146">
        <f>(N358*'portfolio sheet'!$D$15/'portfolio sheet'!$D$7) -'portfolio sheet'!$D$15</f>
        <v>1107298.553</v>
      </c>
      <c r="T358" s="146">
        <f>O358*'portfolio sheet'!$F$15/'portfolio sheet'!$F$11-'portfolio sheet'!$F$15</f>
        <v>92178.77261</v>
      </c>
      <c r="U358" s="146">
        <f>PRICE('portfolio sheet'!$H$7,'portfolio sheet'!$H$8,'portfolio sheet'!$H$9,L358/100,'portfolio sheet'!$H$11,'portfolio sheet'!$H$12,'portfolio sheet'!$H$13)*'portfolio sheet'!$H$6/100 - 'portfolio sheet'!$H$15</f>
        <v>-22914.59168</v>
      </c>
      <c r="V358" s="88">
        <f t="shared" si="10"/>
        <v>1176562.734</v>
      </c>
      <c r="X358" s="147">
        <f t="shared" ref="X358:Z358" si="708">S358/$V358</f>
        <v>0.9411300571</v>
      </c>
      <c r="Y358" s="147">
        <f t="shared" si="708"/>
        <v>0.07834582039</v>
      </c>
      <c r="Z358" s="147">
        <f t="shared" si="708"/>
        <v>-0.01947587751</v>
      </c>
    </row>
    <row r="359">
      <c r="A359" s="12">
        <f>'Parametric Var'!A284</f>
        <v>44437</v>
      </c>
      <c r="B359" s="88">
        <f>'Parametric Var'!B284</f>
        <v>0.071</v>
      </c>
      <c r="C359" s="88">
        <f>'Parametric Var'!C284</f>
        <v>1.0948</v>
      </c>
      <c r="D359" s="88">
        <f>'Parametric Var'!D284</f>
        <v>0.7963</v>
      </c>
      <c r="E359" s="88">
        <f>'Parametric Var'!E284</f>
        <v>1.309</v>
      </c>
      <c r="F359" s="88">
        <f>'Parametric Var'!F284</f>
        <v>4246.44</v>
      </c>
      <c r="G359" s="88">
        <f>'Parametric Var'!G284</f>
        <v>15.83</v>
      </c>
      <c r="I359" s="7">
        <f t="shared" si="12"/>
        <v>351</v>
      </c>
      <c r="J359" s="88">
        <f t="shared" ref="J359:O359" si="709">B$637*EXP(LN(B359/B360))</f>
        <v>3.188115152</v>
      </c>
      <c r="K359" s="88">
        <f t="shared" si="709"/>
        <v>2.781836821</v>
      </c>
      <c r="L359" s="88">
        <f t="shared" si="709"/>
        <v>2.804324782</v>
      </c>
      <c r="M359" s="88">
        <f t="shared" si="709"/>
        <v>2.730492188</v>
      </c>
      <c r="N359" s="88">
        <f t="shared" si="709"/>
        <v>4134.769031</v>
      </c>
      <c r="O359" s="88">
        <f t="shared" si="709"/>
        <v>21.81226744</v>
      </c>
      <c r="S359" s="146">
        <f>(N359*'portfolio sheet'!$D$15/'portfolio sheet'!$D$7) -'portfolio sheet'!$D$15</f>
        <v>1120394.375</v>
      </c>
      <c r="T359" s="146">
        <f>O359*'portfolio sheet'!$F$15/'portfolio sheet'!$F$11-'portfolio sheet'!$F$15</f>
        <v>92167.35588</v>
      </c>
      <c r="U359" s="146">
        <f>PRICE('portfolio sheet'!$H$7,'portfolio sheet'!$H$8,'portfolio sheet'!$H$9,L359/100,'portfolio sheet'!$H$11,'portfolio sheet'!$H$12,'portfolio sheet'!$H$13)*'portfolio sheet'!$H$6/100 - 'portfolio sheet'!$H$15</f>
        <v>-24850.799</v>
      </c>
      <c r="V359" s="88">
        <f t="shared" si="10"/>
        <v>1187710.932</v>
      </c>
      <c r="X359" s="147">
        <f t="shared" ref="X359:Z359" si="710">S359/$V359</f>
        <v>0.9433224406</v>
      </c>
      <c r="Y359" s="147">
        <f t="shared" si="710"/>
        <v>0.07760083149</v>
      </c>
      <c r="Z359" s="147">
        <f t="shared" si="710"/>
        <v>-0.02092327209</v>
      </c>
    </row>
    <row r="360">
      <c r="A360" s="12">
        <f>'Parametric Var'!A283</f>
        <v>44438</v>
      </c>
      <c r="B360" s="88">
        <f>'Parametric Var'!B283</f>
        <v>0.066</v>
      </c>
      <c r="C360" s="88">
        <f>'Parametric Var'!C283</f>
        <v>1.0646</v>
      </c>
      <c r="D360" s="88">
        <f>'Parametric Var'!D283</f>
        <v>0.7675</v>
      </c>
      <c r="E360" s="88">
        <f>'Parametric Var'!E283</f>
        <v>1.28</v>
      </c>
      <c r="F360" s="88">
        <f>'Parametric Var'!F283</f>
        <v>4241.84</v>
      </c>
      <c r="G360" s="88">
        <f>'Parametric Var'!G283</f>
        <v>15.48</v>
      </c>
      <c r="I360" s="7">
        <f t="shared" si="12"/>
        <v>352</v>
      </c>
      <c r="J360" s="88">
        <f t="shared" ref="J360:O360" si="711">B$637*EXP(LN(B360/B361))</f>
        <v>2.876435294</v>
      </c>
      <c r="K360" s="88">
        <f t="shared" si="711"/>
        <v>2.653016545</v>
      </c>
      <c r="L360" s="88">
        <f t="shared" si="711"/>
        <v>2.675017086</v>
      </c>
      <c r="M360" s="88">
        <f t="shared" si="711"/>
        <v>2.614843152</v>
      </c>
      <c r="N360" s="88">
        <f t="shared" si="711"/>
        <v>4106.426907</v>
      </c>
      <c r="O360" s="88">
        <f t="shared" si="711"/>
        <v>21.91031188</v>
      </c>
      <c r="S360" s="146">
        <f>(N360*'portfolio sheet'!$D$15/'portfolio sheet'!$D$7) -'portfolio sheet'!$D$15</f>
        <v>1105859.952</v>
      </c>
      <c r="T360" s="146">
        <f>O360*'portfolio sheet'!$F$15/'portfolio sheet'!$F$11-'portfolio sheet'!$F$15</f>
        <v>92162.40857</v>
      </c>
      <c r="U360" s="146">
        <f>PRICE('portfolio sheet'!$H$7,'portfolio sheet'!$H$8,'portfolio sheet'!$H$9,L360/100,'portfolio sheet'!$H$11,'portfolio sheet'!$H$12,'portfolio sheet'!$H$13)*'portfolio sheet'!$H$6/100 - 'portfolio sheet'!$H$15</f>
        <v>-21906.40059</v>
      </c>
      <c r="V360" s="88">
        <f t="shared" si="10"/>
        <v>1176115.96</v>
      </c>
      <c r="X360" s="147">
        <f t="shared" ref="X360:Z360" si="712">S360/$V360</f>
        <v>0.9402643869</v>
      </c>
      <c r="Y360" s="147">
        <f t="shared" si="712"/>
        <v>0.07836166815</v>
      </c>
      <c r="Z360" s="147">
        <f t="shared" si="712"/>
        <v>-0.01862605503</v>
      </c>
    </row>
    <row r="361">
      <c r="A361" s="12">
        <f>'Parametric Var'!A282</f>
        <v>44439</v>
      </c>
      <c r="B361" s="88">
        <f>'Parametric Var'!B282</f>
        <v>0.068</v>
      </c>
      <c r="C361" s="88">
        <f>'Parametric Var'!C282</f>
        <v>1.0855</v>
      </c>
      <c r="D361" s="88">
        <f>'Parametric Var'!D282</f>
        <v>0.7755</v>
      </c>
      <c r="E361" s="88">
        <f>'Parametric Var'!E282</f>
        <v>1.307</v>
      </c>
      <c r="F361" s="88">
        <f>'Parametric Var'!F282</f>
        <v>4266.49</v>
      </c>
      <c r="G361" s="88">
        <f>'Parametric Var'!G282</f>
        <v>15.07</v>
      </c>
      <c r="I361" s="7">
        <f t="shared" si="12"/>
        <v>353</v>
      </c>
      <c r="J361" s="88">
        <f t="shared" ref="J361:O361" si="713">B$637*EXP(LN(B361/B362))</f>
        <v>2.9636</v>
      </c>
      <c r="K361" s="88">
        <f t="shared" si="713"/>
        <v>2.725690198</v>
      </c>
      <c r="L361" s="88">
        <f t="shared" si="713"/>
        <v>2.702551509</v>
      </c>
      <c r="M361" s="88">
        <f t="shared" si="713"/>
        <v>2.686443418</v>
      </c>
      <c r="N361" s="88">
        <f t="shared" si="713"/>
        <v>4116.579294</v>
      </c>
      <c r="O361" s="88">
        <f t="shared" si="713"/>
        <v>19.5525</v>
      </c>
      <c r="S361" s="146">
        <f>(N361*'portfolio sheet'!$D$15/'portfolio sheet'!$D$7) -'portfolio sheet'!$D$15</f>
        <v>1111066.304</v>
      </c>
      <c r="T361" s="146">
        <f>O361*'portfolio sheet'!$F$15/'portfolio sheet'!$F$11-'portfolio sheet'!$F$15</f>
        <v>92281.38345</v>
      </c>
      <c r="U361" s="146">
        <f>PRICE('portfolio sheet'!$H$7,'portfolio sheet'!$H$8,'portfolio sheet'!$H$9,L361/100,'portfolio sheet'!$H$11,'portfolio sheet'!$H$12,'portfolio sheet'!$H$13)*'portfolio sheet'!$H$6/100 - 'portfolio sheet'!$H$15</f>
        <v>-22535.07946</v>
      </c>
      <c r="V361" s="88">
        <f t="shared" si="10"/>
        <v>1180812.608</v>
      </c>
      <c r="X361" s="147">
        <f t="shared" ref="X361:Z361" si="714">S361/$V361</f>
        <v>0.9409336388</v>
      </c>
      <c r="Y361" s="147">
        <f t="shared" si="714"/>
        <v>0.07815074364</v>
      </c>
      <c r="Z361" s="147">
        <f t="shared" si="714"/>
        <v>-0.01908438249</v>
      </c>
    </row>
    <row r="362">
      <c r="A362" s="12">
        <f>'Parametric Var'!A281</f>
        <v>44440</v>
      </c>
      <c r="B362" s="88">
        <f>'Parametric Var'!B281</f>
        <v>0.068</v>
      </c>
      <c r="C362" s="88">
        <f>'Parametric Var'!C281</f>
        <v>1.0773</v>
      </c>
      <c r="D362" s="88">
        <f>'Parametric Var'!D281</f>
        <v>0.7756</v>
      </c>
      <c r="E362" s="88">
        <f>'Parametric Var'!E281</f>
        <v>1.299</v>
      </c>
      <c r="F362" s="88">
        <f>'Parametric Var'!F281</f>
        <v>4280.7</v>
      </c>
      <c r="G362" s="88">
        <f>'Parametric Var'!G281</f>
        <v>16.44</v>
      </c>
      <c r="I362" s="7">
        <f t="shared" si="12"/>
        <v>354</v>
      </c>
      <c r="J362" s="88">
        <f t="shared" ref="J362:O362" si="715">B$637*EXP(LN(B362/B363))</f>
        <v>3.053406061</v>
      </c>
      <c r="K362" s="88">
        <f t="shared" si="715"/>
        <v>2.728655646</v>
      </c>
      <c r="L362" s="88">
        <f t="shared" si="715"/>
        <v>2.725389028</v>
      </c>
      <c r="M362" s="88">
        <f t="shared" si="715"/>
        <v>2.699089494</v>
      </c>
      <c r="N362" s="88">
        <f t="shared" si="715"/>
        <v>4120.75029</v>
      </c>
      <c r="O362" s="88">
        <f t="shared" si="715"/>
        <v>21.646</v>
      </c>
      <c r="S362" s="146">
        <f>(N362*'portfolio sheet'!$D$15/'portfolio sheet'!$D$7) -'portfolio sheet'!$D$15</f>
        <v>1113205.277</v>
      </c>
      <c r="T362" s="146">
        <f>O362*'portfolio sheet'!$F$15/'portfolio sheet'!$F$11-'portfolio sheet'!$F$15</f>
        <v>92175.74572</v>
      </c>
      <c r="U362" s="146">
        <f>PRICE('portfolio sheet'!$H$7,'portfolio sheet'!$H$8,'portfolio sheet'!$H$9,L362/100,'portfolio sheet'!$H$11,'portfolio sheet'!$H$12,'portfolio sheet'!$H$13)*'portfolio sheet'!$H$6/100 - 'portfolio sheet'!$H$15</f>
        <v>-23055.81466</v>
      </c>
      <c r="V362" s="88">
        <f t="shared" si="10"/>
        <v>1182325.208</v>
      </c>
      <c r="X362" s="147">
        <f t="shared" ref="X362:Z362" si="716">S362/$V362</f>
        <v>0.9415389856</v>
      </c>
      <c r="Y362" s="147">
        <f t="shared" si="716"/>
        <v>0.07796141458</v>
      </c>
      <c r="Z362" s="147">
        <f t="shared" si="716"/>
        <v>-0.01950040015</v>
      </c>
    </row>
    <row r="363">
      <c r="A363" s="12">
        <f>'Parametric Var'!A280</f>
        <v>44441</v>
      </c>
      <c r="B363" s="88">
        <f>'Parametric Var'!B280</f>
        <v>0.066</v>
      </c>
      <c r="C363" s="88">
        <f>'Parametric Var'!C280</f>
        <v>1.068</v>
      </c>
      <c r="D363" s="88">
        <f>'Parametric Var'!D280</f>
        <v>0.7692</v>
      </c>
      <c r="E363" s="88">
        <f>'Parametric Var'!E280</f>
        <v>1.285</v>
      </c>
      <c r="F363" s="88">
        <f>'Parametric Var'!F280</f>
        <v>4290.61</v>
      </c>
      <c r="G363" s="88">
        <f>'Parametric Var'!G280</f>
        <v>16.2</v>
      </c>
      <c r="I363" s="7">
        <f t="shared" si="12"/>
        <v>355</v>
      </c>
      <c r="J363" s="88">
        <f t="shared" ref="J363:O363" si="717">B$637*EXP(LN(B363/B364))</f>
        <v>2.9636</v>
      </c>
      <c r="K363" s="88">
        <f t="shared" si="717"/>
        <v>2.639121951</v>
      </c>
      <c r="L363" s="88">
        <f t="shared" si="717"/>
        <v>2.647485903</v>
      </c>
      <c r="M363" s="88">
        <f t="shared" si="717"/>
        <v>2.587443439</v>
      </c>
      <c r="N363" s="88">
        <f t="shared" si="717"/>
        <v>4129.144782</v>
      </c>
      <c r="O363" s="88">
        <f t="shared" si="717"/>
        <v>18.18663158</v>
      </c>
      <c r="S363" s="146">
        <f>(N363*'portfolio sheet'!$D$15/'portfolio sheet'!$D$7) -'portfolio sheet'!$D$15</f>
        <v>1117510.145</v>
      </c>
      <c r="T363" s="146">
        <f>O363*'portfolio sheet'!$F$15/'portfolio sheet'!$F$11-'portfolio sheet'!$F$15</f>
        <v>92350.30499</v>
      </c>
      <c r="U363" s="146">
        <f>PRICE('portfolio sheet'!$H$7,'portfolio sheet'!$H$8,'portfolio sheet'!$H$9,L363/100,'portfolio sheet'!$H$11,'portfolio sheet'!$H$12,'portfolio sheet'!$H$13)*'portfolio sheet'!$H$6/100 - 'portfolio sheet'!$H$15</f>
        <v>-21276.86948</v>
      </c>
      <c r="V363" s="88">
        <f t="shared" si="10"/>
        <v>1188583.58</v>
      </c>
      <c r="X363" s="147">
        <f t="shared" ref="X363:Z363" si="718">S363/$V363</f>
        <v>0.9402032498</v>
      </c>
      <c r="Y363" s="147">
        <f t="shared" si="718"/>
        <v>0.07769777954</v>
      </c>
      <c r="Z363" s="147">
        <f t="shared" si="718"/>
        <v>-0.01790102929</v>
      </c>
    </row>
    <row r="364">
      <c r="A364" s="12">
        <f>'Parametric Var'!A279</f>
        <v>44442</v>
      </c>
      <c r="B364" s="88">
        <f>'Parametric Var'!B279</f>
        <v>0.066</v>
      </c>
      <c r="C364" s="88">
        <f>'Parametric Var'!C279</f>
        <v>1.0947</v>
      </c>
      <c r="D364" s="88">
        <f>'Parametric Var'!D279</f>
        <v>0.7853</v>
      </c>
      <c r="E364" s="88">
        <f>'Parametric Var'!E279</f>
        <v>1.326</v>
      </c>
      <c r="F364" s="88">
        <f>'Parametric Var'!F279</f>
        <v>4291.8</v>
      </c>
      <c r="G364" s="88">
        <f>'Parametric Var'!G279</f>
        <v>19</v>
      </c>
      <c r="I364" s="7">
        <f t="shared" si="12"/>
        <v>356</v>
      </c>
      <c r="J364" s="88">
        <f t="shared" ref="J364:O364" si="719">B$637*EXP(LN(B364/B365))</f>
        <v>2.855439416</v>
      </c>
      <c r="K364" s="88">
        <f t="shared" si="719"/>
        <v>2.682312473</v>
      </c>
      <c r="L364" s="88">
        <f t="shared" si="719"/>
        <v>2.686479395</v>
      </c>
      <c r="M364" s="88">
        <f t="shared" si="719"/>
        <v>2.65001497</v>
      </c>
      <c r="N364" s="88">
        <f t="shared" si="719"/>
        <v>4124.811779</v>
      </c>
      <c r="O364" s="88">
        <f t="shared" si="719"/>
        <v>25.04758962</v>
      </c>
      <c r="S364" s="146">
        <f>(N364*'portfolio sheet'!$D$15/'portfolio sheet'!$D$7) -'portfolio sheet'!$D$15</f>
        <v>1115288.092</v>
      </c>
      <c r="T364" s="146">
        <f>O364*'portfolio sheet'!$F$15/'portfolio sheet'!$F$11-'portfolio sheet'!$F$15</f>
        <v>92004.10196</v>
      </c>
      <c r="U364" s="146">
        <f>PRICE('portfolio sheet'!$H$7,'portfolio sheet'!$H$8,'portfolio sheet'!$H$9,L364/100,'portfolio sheet'!$H$11,'portfolio sheet'!$H$12,'portfolio sheet'!$H$13)*'portfolio sheet'!$H$6/100 - 'portfolio sheet'!$H$15</f>
        <v>-22168.22589</v>
      </c>
      <c r="V364" s="88">
        <f t="shared" si="10"/>
        <v>1185123.968</v>
      </c>
      <c r="X364" s="147">
        <f t="shared" ref="X364:Z364" si="720">S364/$V364</f>
        <v>0.9410729359</v>
      </c>
      <c r="Y364" s="147">
        <f t="shared" si="720"/>
        <v>0.07763247089</v>
      </c>
      <c r="Z364" s="147">
        <f t="shared" si="720"/>
        <v>-0.01870540676</v>
      </c>
    </row>
    <row r="365">
      <c r="A365" s="12">
        <f>'Parametric Var'!A278</f>
        <v>44445</v>
      </c>
      <c r="B365" s="88">
        <f>'Parametric Var'!B278</f>
        <v>0.0685</v>
      </c>
      <c r="C365" s="88">
        <f>'Parametric Var'!C278</f>
        <v>1.104</v>
      </c>
      <c r="D365" s="88">
        <f>'Parametric Var'!D278</f>
        <v>0.7901</v>
      </c>
      <c r="E365" s="88">
        <f>'Parametric Var'!E278</f>
        <v>1.336</v>
      </c>
      <c r="F365" s="88">
        <f>'Parametric Var'!F278</f>
        <v>4297.5</v>
      </c>
      <c r="G365" s="88">
        <f>'Parametric Var'!G278</f>
        <v>16.18</v>
      </c>
      <c r="I365" s="7">
        <f t="shared" si="12"/>
        <v>357</v>
      </c>
      <c r="J365" s="88">
        <f t="shared" ref="J365:O365" si="721">B$637*EXP(LN(B365/B366))</f>
        <v>3.075857576</v>
      </c>
      <c r="K365" s="88">
        <f t="shared" si="721"/>
        <v>2.616691843</v>
      </c>
      <c r="L365" s="88">
        <f t="shared" si="721"/>
        <v>2.592329801</v>
      </c>
      <c r="M365" s="88">
        <f t="shared" si="721"/>
        <v>2.590501089</v>
      </c>
      <c r="N365" s="88">
        <f t="shared" si="721"/>
        <v>4108.83514</v>
      </c>
      <c r="O365" s="88">
        <f t="shared" si="721"/>
        <v>21.34319109</v>
      </c>
      <c r="S365" s="146">
        <f>(N365*'portfolio sheet'!$D$15/'portfolio sheet'!$D$7) -'portfolio sheet'!$D$15</f>
        <v>1107094.944</v>
      </c>
      <c r="T365" s="146">
        <f>O365*'portfolio sheet'!$F$15/'portfolio sheet'!$F$11-'portfolio sheet'!$F$15</f>
        <v>92191.02541</v>
      </c>
      <c r="U365" s="146">
        <f>PRICE('portfolio sheet'!$H$7,'portfolio sheet'!$H$8,'portfolio sheet'!$H$9,L365/100,'portfolio sheet'!$H$11,'portfolio sheet'!$H$12,'portfolio sheet'!$H$13)*'portfolio sheet'!$H$6/100 - 'portfolio sheet'!$H$15</f>
        <v>-20012.8714</v>
      </c>
      <c r="V365" s="88">
        <f t="shared" si="10"/>
        <v>1179273.098</v>
      </c>
      <c r="X365" s="147">
        <f t="shared" ref="X365:Z365" si="722">S365/$V365</f>
        <v>0.938794369</v>
      </c>
      <c r="Y365" s="147">
        <f t="shared" si="722"/>
        <v>0.07817614563</v>
      </c>
      <c r="Z365" s="147">
        <f t="shared" si="722"/>
        <v>-0.01697051467</v>
      </c>
    </row>
    <row r="366">
      <c r="A366" s="12">
        <f>'Parametric Var'!A277</f>
        <v>44446</v>
      </c>
      <c r="B366" s="88">
        <f>'Parametric Var'!B277</f>
        <v>0.066</v>
      </c>
      <c r="C366" s="88">
        <f>'Parametric Var'!C277</f>
        <v>1.1413</v>
      </c>
      <c r="D366" s="88">
        <f>'Parametric Var'!D277</f>
        <v>0.8238</v>
      </c>
      <c r="E366" s="88">
        <f>'Parametric Var'!E277</f>
        <v>1.377</v>
      </c>
      <c r="F366" s="88">
        <f>'Parametric Var'!F277</f>
        <v>4319.94</v>
      </c>
      <c r="G366" s="88">
        <f>'Parametric Var'!G277</f>
        <v>16.17</v>
      </c>
      <c r="I366" s="7">
        <f t="shared" si="12"/>
        <v>358</v>
      </c>
      <c r="J366" s="88">
        <f t="shared" ref="J366:O366" si="723">B$637*EXP(LN(B366/B367))</f>
        <v>2.643210811</v>
      </c>
      <c r="K366" s="88">
        <f t="shared" si="723"/>
        <v>2.778875455</v>
      </c>
      <c r="L366" s="88">
        <f t="shared" si="723"/>
        <v>2.7619065</v>
      </c>
      <c r="M366" s="88">
        <f t="shared" si="723"/>
        <v>2.751938623</v>
      </c>
      <c r="N366" s="88">
        <f t="shared" si="723"/>
        <v>4099.543</v>
      </c>
      <c r="O366" s="88">
        <f t="shared" si="723"/>
        <v>20.14638435</v>
      </c>
      <c r="S366" s="146">
        <f>(N366*'portfolio sheet'!$D$15/'portfolio sheet'!$D$7) -'portfolio sheet'!$D$15</f>
        <v>1102329.744</v>
      </c>
      <c r="T366" s="146">
        <f>O366*'portfolio sheet'!$F$15/'portfolio sheet'!$F$11-'portfolio sheet'!$F$15</f>
        <v>92251.41612</v>
      </c>
      <c r="U366" s="146">
        <f>PRICE('portfolio sheet'!$H$7,'portfolio sheet'!$H$8,'portfolio sheet'!$H$9,L366/100,'portfolio sheet'!$H$11,'portfolio sheet'!$H$12,'portfolio sheet'!$H$13)*'portfolio sheet'!$H$6/100 - 'portfolio sheet'!$H$15</f>
        <v>-23887.15662</v>
      </c>
      <c r="V366" s="88">
        <f t="shared" si="10"/>
        <v>1170694.003</v>
      </c>
      <c r="X366" s="147">
        <f t="shared" ref="X366:Z366" si="724">S366/$V366</f>
        <v>0.9416036477</v>
      </c>
      <c r="Y366" s="147">
        <f t="shared" si="724"/>
        <v>0.07880062242</v>
      </c>
      <c r="Z366" s="147">
        <f t="shared" si="724"/>
        <v>-0.02040427008</v>
      </c>
    </row>
    <row r="367">
      <c r="A367" s="12">
        <f>'Parametric Var'!A276</f>
        <v>44447</v>
      </c>
      <c r="B367" s="88">
        <f>'Parametric Var'!B276</f>
        <v>0.074</v>
      </c>
      <c r="C367" s="88">
        <f>'Parametric Var'!C276</f>
        <v>1.111</v>
      </c>
      <c r="D367" s="88">
        <f>'Parametric Var'!D276</f>
        <v>0.8062</v>
      </c>
      <c r="E367" s="88">
        <f>'Parametric Var'!E276</f>
        <v>1.336</v>
      </c>
      <c r="F367" s="88">
        <f>'Parametric Var'!F276</f>
        <v>4352.34</v>
      </c>
      <c r="G367" s="88">
        <f>'Parametric Var'!G276</f>
        <v>17.12</v>
      </c>
      <c r="I367" s="7">
        <f t="shared" si="12"/>
        <v>359</v>
      </c>
      <c r="J367" s="88">
        <f t="shared" ref="J367:O367" si="725">B$637*EXP(LN(B367/B368))</f>
        <v>2.9636</v>
      </c>
      <c r="K367" s="88">
        <f t="shared" si="725"/>
        <v>2.780943925</v>
      </c>
      <c r="L367" s="88">
        <f t="shared" si="725"/>
        <v>2.763573849</v>
      </c>
      <c r="M367" s="88">
        <f t="shared" si="725"/>
        <v>2.750285274</v>
      </c>
      <c r="N367" s="88">
        <f t="shared" si="725"/>
        <v>4138.657956</v>
      </c>
      <c r="O367" s="88">
        <f t="shared" si="725"/>
        <v>22.3618861</v>
      </c>
      <c r="S367" s="146">
        <f>(N367*'portfolio sheet'!$D$15/'portfolio sheet'!$D$7) -'portfolio sheet'!$D$15</f>
        <v>1122388.695</v>
      </c>
      <c r="T367" s="146">
        <f>O367*'portfolio sheet'!$F$15/'portfolio sheet'!$F$11-'portfolio sheet'!$F$15</f>
        <v>92139.6222</v>
      </c>
      <c r="U367" s="146">
        <f>PRICE('portfolio sheet'!$H$7,'portfolio sheet'!$H$8,'portfolio sheet'!$H$9,L367/100,'portfolio sheet'!$H$11,'portfolio sheet'!$H$12,'portfolio sheet'!$H$13)*'portfolio sheet'!$H$6/100 - 'portfolio sheet'!$H$15</f>
        <v>-23925.0761</v>
      </c>
      <c r="V367" s="88">
        <f t="shared" si="10"/>
        <v>1190603.242</v>
      </c>
      <c r="X367" s="147">
        <f t="shared" ref="X367:Z367" si="726">S367/$V367</f>
        <v>0.9427058959</v>
      </c>
      <c r="Y367" s="147">
        <f t="shared" si="726"/>
        <v>0.07738902347</v>
      </c>
      <c r="Z367" s="147">
        <f t="shared" si="726"/>
        <v>-0.02009491934</v>
      </c>
    </row>
    <row r="368">
      <c r="A368" s="12">
        <f>'Parametric Var'!A275</f>
        <v>44448</v>
      </c>
      <c r="B368" s="88">
        <f>'Parametric Var'!B275</f>
        <v>0.074</v>
      </c>
      <c r="C368" s="88">
        <f>'Parametric Var'!C275</f>
        <v>1.0807</v>
      </c>
      <c r="D368" s="88">
        <f>'Parametric Var'!D275</f>
        <v>0.7885</v>
      </c>
      <c r="E368" s="88">
        <f>'Parametric Var'!E275</f>
        <v>1.297</v>
      </c>
      <c r="F368" s="88">
        <f>'Parametric Var'!F275</f>
        <v>4343.54</v>
      </c>
      <c r="G368" s="88">
        <f>'Parametric Var'!G275</f>
        <v>16.33</v>
      </c>
      <c r="I368" s="7">
        <f t="shared" si="12"/>
        <v>360</v>
      </c>
      <c r="J368" s="88">
        <f t="shared" ref="J368:O368" si="727">B$637*EXP(LN(B368/B369))</f>
        <v>3.088822535</v>
      </c>
      <c r="K368" s="88">
        <f t="shared" si="727"/>
        <v>2.604134661</v>
      </c>
      <c r="L368" s="88">
        <f t="shared" si="727"/>
        <v>2.61180962</v>
      </c>
      <c r="M368" s="88">
        <f t="shared" si="727"/>
        <v>2.578548027</v>
      </c>
      <c r="N368" s="88">
        <f t="shared" si="727"/>
        <v>4116.462755</v>
      </c>
      <c r="O368" s="88">
        <f t="shared" si="727"/>
        <v>20.47730159</v>
      </c>
      <c r="S368" s="146">
        <f>(N368*'portfolio sheet'!$D$15/'portfolio sheet'!$D$7) -'portfolio sheet'!$D$15</f>
        <v>1111006.541</v>
      </c>
      <c r="T368" s="146">
        <f>O368*'portfolio sheet'!$F$15/'portfolio sheet'!$F$11-'portfolio sheet'!$F$15</f>
        <v>92234.71808</v>
      </c>
      <c r="U368" s="146">
        <f>PRICE('portfolio sheet'!$H$7,'portfolio sheet'!$H$8,'portfolio sheet'!$H$9,L368/100,'portfolio sheet'!$H$11,'portfolio sheet'!$H$12,'portfolio sheet'!$H$13)*'portfolio sheet'!$H$6/100 - 'portfolio sheet'!$H$15</f>
        <v>-20459.7114</v>
      </c>
      <c r="V368" s="88">
        <f t="shared" si="10"/>
        <v>1182781.548</v>
      </c>
      <c r="X368" s="147">
        <f t="shared" ref="X368:Z368" si="728">S368/$V368</f>
        <v>0.9393167683</v>
      </c>
      <c r="Y368" s="147">
        <f t="shared" si="728"/>
        <v>0.07798119463</v>
      </c>
      <c r="Z368" s="147">
        <f t="shared" si="728"/>
        <v>-0.01729796296</v>
      </c>
    </row>
    <row r="369">
      <c r="A369" s="12">
        <f>'Parametric Var'!A274</f>
        <v>44449</v>
      </c>
      <c r="B369" s="88">
        <f>'Parametric Var'!B274</f>
        <v>0.071</v>
      </c>
      <c r="C369" s="88">
        <f>'Parametric Var'!C274</f>
        <v>1.1226</v>
      </c>
      <c r="D369" s="88">
        <f>'Parametric Var'!D274</f>
        <v>0.816</v>
      </c>
      <c r="E369" s="88">
        <f>'Parametric Var'!E274</f>
        <v>1.343</v>
      </c>
      <c r="F369" s="88">
        <f>'Parametric Var'!F274</f>
        <v>4358.13</v>
      </c>
      <c r="G369" s="88">
        <f>'Parametric Var'!G274</f>
        <v>17.01</v>
      </c>
      <c r="I369" s="7">
        <f t="shared" si="12"/>
        <v>361</v>
      </c>
      <c r="J369" s="88">
        <f t="shared" ref="J369:O369" si="729">B$637*EXP(LN(B369/B370))</f>
        <v>2.862797279</v>
      </c>
      <c r="K369" s="88">
        <f t="shared" si="729"/>
        <v>2.7051</v>
      </c>
      <c r="L369" s="88">
        <f t="shared" si="729"/>
        <v>2.697610568</v>
      </c>
      <c r="M369" s="88">
        <f t="shared" si="729"/>
        <v>2.673982103</v>
      </c>
      <c r="N369" s="88">
        <f t="shared" si="729"/>
        <v>4165.954786</v>
      </c>
      <c r="O369" s="88">
        <f t="shared" si="729"/>
        <v>19.66521951</v>
      </c>
      <c r="S369" s="146">
        <f>(N369*'portfolio sheet'!$D$15/'portfolio sheet'!$D$7) -'portfolio sheet'!$D$15</f>
        <v>1136387.07</v>
      </c>
      <c r="T369" s="146">
        <f>O369*'portfolio sheet'!$F$15/'portfolio sheet'!$F$11-'portfolio sheet'!$F$15</f>
        <v>92275.69564</v>
      </c>
      <c r="U369" s="146">
        <f>PRICE('portfolio sheet'!$H$7,'portfolio sheet'!$H$8,'portfolio sheet'!$H$9,L369/100,'portfolio sheet'!$H$11,'portfolio sheet'!$H$12,'portfolio sheet'!$H$13)*'portfolio sheet'!$H$6/100 - 'portfolio sheet'!$H$15</f>
        <v>-22422.33372</v>
      </c>
      <c r="V369" s="88">
        <f t="shared" si="10"/>
        <v>1206240.432</v>
      </c>
      <c r="X369" s="147">
        <f t="shared" ref="X369:Z369" si="730">S369/$V369</f>
        <v>0.9420900178</v>
      </c>
      <c r="Y369" s="147">
        <f t="shared" si="730"/>
        <v>0.07649859284</v>
      </c>
      <c r="Z369" s="147">
        <f t="shared" si="730"/>
        <v>-0.01858861064</v>
      </c>
    </row>
    <row r="370">
      <c r="A370" s="12">
        <f>'Parametric Var'!A273</f>
        <v>44451</v>
      </c>
      <c r="B370" s="88">
        <f>'Parametric Var'!B273</f>
        <v>0.0735</v>
      </c>
      <c r="C370" s="88">
        <f>'Parametric Var'!C273</f>
        <v>1.1226</v>
      </c>
      <c r="D370" s="88">
        <f>'Parametric Var'!D273</f>
        <v>0.8176</v>
      </c>
      <c r="E370" s="88">
        <f>'Parametric Var'!E273</f>
        <v>1.341</v>
      </c>
      <c r="F370" s="88">
        <f>'Parametric Var'!F273</f>
        <v>4320.82</v>
      </c>
      <c r="G370" s="88">
        <f>'Parametric Var'!G273</f>
        <v>18.45</v>
      </c>
      <c r="I370" s="7">
        <f t="shared" si="12"/>
        <v>362</v>
      </c>
      <c r="J370" s="88">
        <f t="shared" ref="J370:O370" si="731">B$637*EXP(LN(B370/B371))</f>
        <v>2.943575676</v>
      </c>
      <c r="K370" s="88">
        <f t="shared" si="731"/>
        <v>2.744956395</v>
      </c>
      <c r="L370" s="88">
        <f t="shared" si="731"/>
        <v>2.740780156</v>
      </c>
      <c r="M370" s="88">
        <f t="shared" si="731"/>
        <v>2.70020362</v>
      </c>
      <c r="N370" s="88">
        <f t="shared" si="731"/>
        <v>4084.22827</v>
      </c>
      <c r="O370" s="88">
        <f t="shared" si="731"/>
        <v>17.4906</v>
      </c>
      <c r="S370" s="146">
        <f>(N370*'portfolio sheet'!$D$15/'portfolio sheet'!$D$7) -'portfolio sheet'!$D$15</f>
        <v>1094476.036</v>
      </c>
      <c r="T370" s="146">
        <f>O370*'portfolio sheet'!$F$15/'portfolio sheet'!$F$11-'portfolio sheet'!$F$15</f>
        <v>92385.42665</v>
      </c>
      <c r="U370" s="146">
        <f>PRICE('portfolio sheet'!$H$7,'portfolio sheet'!$H$8,'portfolio sheet'!$H$9,L370/100,'portfolio sheet'!$H$11,'portfolio sheet'!$H$12,'portfolio sheet'!$H$13)*'portfolio sheet'!$H$6/100 - 'portfolio sheet'!$H$15</f>
        <v>-23406.40073</v>
      </c>
      <c r="V370" s="88">
        <f t="shared" si="10"/>
        <v>1163455.062</v>
      </c>
      <c r="X370" s="147">
        <f t="shared" ref="X370:Z370" si="732">S370/$V370</f>
        <v>0.9407119121</v>
      </c>
      <c r="Y370" s="147">
        <f t="shared" si="732"/>
        <v>0.07940609799</v>
      </c>
      <c r="Z370" s="147">
        <f t="shared" si="732"/>
        <v>-0.02011801014</v>
      </c>
    </row>
    <row r="371">
      <c r="A371" s="12">
        <f>'Parametric Var'!A272</f>
        <v>44452</v>
      </c>
      <c r="B371" s="88">
        <f>'Parametric Var'!B272</f>
        <v>0.074</v>
      </c>
      <c r="C371" s="88">
        <f>'Parametric Var'!C272</f>
        <v>1.1063</v>
      </c>
      <c r="D371" s="88">
        <f>'Parametric Var'!D272</f>
        <v>0.8063</v>
      </c>
      <c r="E371" s="88">
        <f>'Parametric Var'!E272</f>
        <v>1.326</v>
      </c>
      <c r="F371" s="88">
        <f>'Parametric Var'!F272</f>
        <v>4369.55</v>
      </c>
      <c r="G371" s="88">
        <f>'Parametric Var'!G272</f>
        <v>22.5</v>
      </c>
      <c r="I371" s="7">
        <f t="shared" si="12"/>
        <v>363</v>
      </c>
      <c r="J371" s="88">
        <f t="shared" ref="J371:O371" si="733">B$637*EXP(LN(B371/B372))</f>
        <v>3.088822535</v>
      </c>
      <c r="K371" s="88">
        <f t="shared" si="733"/>
        <v>2.781533721</v>
      </c>
      <c r="L371" s="88">
        <f t="shared" si="733"/>
        <v>2.77482591</v>
      </c>
      <c r="M371" s="88">
        <f t="shared" si="733"/>
        <v>2.757336449</v>
      </c>
      <c r="N371" s="88">
        <f t="shared" si="733"/>
        <v>4116.084748</v>
      </c>
      <c r="O371" s="88">
        <f t="shared" si="733"/>
        <v>24.32463254</v>
      </c>
      <c r="S371" s="146">
        <f>(N371*'portfolio sheet'!$D$15/'portfolio sheet'!$D$7) -'portfolio sheet'!$D$15</f>
        <v>1110812.691</v>
      </c>
      <c r="T371" s="146">
        <f>O371*'portfolio sheet'!$F$15/'portfolio sheet'!$F$11-'portfolio sheet'!$F$15</f>
        <v>92040.58227</v>
      </c>
      <c r="U371" s="146">
        <f>PRICE('portfolio sheet'!$H$7,'portfolio sheet'!$H$8,'portfolio sheet'!$H$9,L371/100,'portfolio sheet'!$H$11,'portfolio sheet'!$H$12,'portfolio sheet'!$H$13)*'portfolio sheet'!$H$6/100 - 'portfolio sheet'!$H$15</f>
        <v>-24180.88628</v>
      </c>
      <c r="V371" s="88">
        <f t="shared" si="10"/>
        <v>1178672.387</v>
      </c>
      <c r="X371" s="147">
        <f t="shared" ref="X371:Z371" si="734">S371/$V371</f>
        <v>0.9424270079</v>
      </c>
      <c r="Y371" s="147">
        <f t="shared" si="734"/>
        <v>0.0780883503</v>
      </c>
      <c r="Z371" s="147">
        <f t="shared" si="734"/>
        <v>-0.02051535825</v>
      </c>
    </row>
    <row r="372">
      <c r="A372" s="12">
        <f>'Parametric Var'!A271</f>
        <v>44453</v>
      </c>
      <c r="B372" s="88">
        <f>'Parametric Var'!B271</f>
        <v>0.071</v>
      </c>
      <c r="C372" s="88">
        <f>'Parametric Var'!C271</f>
        <v>1.0759</v>
      </c>
      <c r="D372" s="88">
        <f>'Parametric Var'!D271</f>
        <v>0.7854</v>
      </c>
      <c r="E372" s="88">
        <f>'Parametric Var'!E271</f>
        <v>1.284</v>
      </c>
      <c r="F372" s="88">
        <f>'Parametric Var'!F271</f>
        <v>4384.63</v>
      </c>
      <c r="G372" s="88">
        <f>'Parametric Var'!G271</f>
        <v>19.73</v>
      </c>
      <c r="I372" s="7">
        <f t="shared" si="12"/>
        <v>364</v>
      </c>
      <c r="J372" s="88">
        <f t="shared" ref="J372:O372" si="735">B$637*EXP(LN(B372/B373))</f>
        <v>2.9636</v>
      </c>
      <c r="K372" s="88">
        <f t="shared" si="735"/>
        <v>2.658886433</v>
      </c>
      <c r="L372" s="88">
        <f t="shared" si="735"/>
        <v>2.653903813</v>
      </c>
      <c r="M372" s="88">
        <f t="shared" si="735"/>
        <v>2.62904908</v>
      </c>
      <c r="N372" s="88">
        <f t="shared" si="735"/>
        <v>4144.866793</v>
      </c>
      <c r="O372" s="88">
        <f t="shared" si="735"/>
        <v>23.49753769</v>
      </c>
      <c r="S372" s="146">
        <f>(N372*'portfolio sheet'!$D$15/'portfolio sheet'!$D$7) -'portfolio sheet'!$D$15</f>
        <v>1125572.715</v>
      </c>
      <c r="T372" s="146">
        <f>O372*'portfolio sheet'!$F$15/'portfolio sheet'!$F$11-'portfolio sheet'!$F$15</f>
        <v>92082.31737</v>
      </c>
      <c r="U372" s="146">
        <f>PRICE('portfolio sheet'!$H$7,'portfolio sheet'!$H$8,'portfolio sheet'!$H$9,L372/100,'portfolio sheet'!$H$11,'portfolio sheet'!$H$12,'portfolio sheet'!$H$13)*'portfolio sheet'!$H$6/100 - 'portfolio sheet'!$H$15</f>
        <v>-21423.70499</v>
      </c>
      <c r="V372" s="88">
        <f t="shared" si="10"/>
        <v>1196231.327</v>
      </c>
      <c r="X372" s="147">
        <f t="shared" ref="X372:Z372" si="736">S372/$V372</f>
        <v>0.9409323174</v>
      </c>
      <c r="Y372" s="147">
        <f t="shared" si="736"/>
        <v>0.07697701548</v>
      </c>
      <c r="Z372" s="147">
        <f t="shared" si="736"/>
        <v>-0.01790933284</v>
      </c>
    </row>
    <row r="373">
      <c r="A373" s="12">
        <f>'Parametric Var'!A270</f>
        <v>44454</v>
      </c>
      <c r="B373" s="88">
        <f>'Parametric Var'!B270</f>
        <v>0.071</v>
      </c>
      <c r="C373" s="88">
        <f>'Parametric Var'!C270</f>
        <v>1.0946</v>
      </c>
      <c r="D373" s="88">
        <f>'Parametric Var'!D270</f>
        <v>0.7999</v>
      </c>
      <c r="E373" s="88">
        <f>'Parametric Var'!E270</f>
        <v>1.304</v>
      </c>
      <c r="F373" s="88">
        <f>'Parametric Var'!F270</f>
        <v>4369.21</v>
      </c>
      <c r="G373" s="88">
        <f>'Parametric Var'!G270</f>
        <v>17.91</v>
      </c>
      <c r="I373" s="7">
        <f t="shared" si="12"/>
        <v>365</v>
      </c>
      <c r="J373" s="88">
        <f t="shared" ref="J373:O373" si="737">B$637*EXP(LN(B373/B374))</f>
        <v>2.9636</v>
      </c>
      <c r="K373" s="88">
        <f t="shared" si="737"/>
        <v>2.610192578</v>
      </c>
      <c r="L373" s="88">
        <f t="shared" si="737"/>
        <v>2.572643634</v>
      </c>
      <c r="M373" s="88">
        <f t="shared" si="737"/>
        <v>2.606047904</v>
      </c>
      <c r="N373" s="88">
        <f t="shared" si="737"/>
        <v>4125.483934</v>
      </c>
      <c r="O373" s="88">
        <f t="shared" si="737"/>
        <v>21.59526851</v>
      </c>
      <c r="S373" s="146">
        <f>(N373*'portfolio sheet'!$D$15/'portfolio sheet'!$D$7) -'portfolio sheet'!$D$15</f>
        <v>1115632.786</v>
      </c>
      <c r="T373" s="146">
        <f>O373*'portfolio sheet'!$F$15/'portfolio sheet'!$F$11-'portfolio sheet'!$F$15</f>
        <v>92178.30562</v>
      </c>
      <c r="U373" s="146">
        <f>PRICE('portfolio sheet'!$H$7,'portfolio sheet'!$H$8,'portfolio sheet'!$H$9,L373/100,'portfolio sheet'!$H$11,'portfolio sheet'!$H$12,'portfolio sheet'!$H$13)*'portfolio sheet'!$H$6/100 - 'portfolio sheet'!$H$15</f>
        <v>-19560.8247</v>
      </c>
      <c r="V373" s="88">
        <f t="shared" si="10"/>
        <v>1188250.267</v>
      </c>
      <c r="X373" s="147">
        <f t="shared" ref="X373:Z373" si="738">S373/$V373</f>
        <v>0.9388870485</v>
      </c>
      <c r="Y373" s="147">
        <f t="shared" si="738"/>
        <v>0.07757482422</v>
      </c>
      <c r="Z373" s="147">
        <f t="shared" si="738"/>
        <v>-0.01646187275</v>
      </c>
    </row>
    <row r="374">
      <c r="A374" s="12">
        <f>'Parametric Var'!A269</f>
        <v>44455</v>
      </c>
      <c r="B374" s="88">
        <f>'Parametric Var'!B269</f>
        <v>0.071</v>
      </c>
      <c r="C374" s="88">
        <f>'Parametric Var'!C269</f>
        <v>1.1344</v>
      </c>
      <c r="D374" s="88">
        <f>'Parametric Var'!D269</f>
        <v>0.8404</v>
      </c>
      <c r="E374" s="88">
        <f>'Parametric Var'!E269</f>
        <v>1.336</v>
      </c>
      <c r="F374" s="88">
        <f>'Parametric Var'!F269</f>
        <v>4374.3</v>
      </c>
      <c r="G374" s="88">
        <f>'Parametric Var'!G269</f>
        <v>17.69</v>
      </c>
      <c r="I374" s="7">
        <f t="shared" si="12"/>
        <v>366</v>
      </c>
      <c r="J374" s="88">
        <f t="shared" ref="J374:O374" si="739">B$637*EXP(LN(B374/B375))</f>
        <v>2.9636</v>
      </c>
      <c r="K374" s="88">
        <f t="shared" si="739"/>
        <v>2.639485154</v>
      </c>
      <c r="L374" s="88">
        <f t="shared" si="739"/>
        <v>2.636394104</v>
      </c>
      <c r="M374" s="88">
        <f t="shared" si="739"/>
        <v>2.617109318</v>
      </c>
      <c r="N374" s="88">
        <f t="shared" si="739"/>
        <v>4143.808081</v>
      </c>
      <c r="O374" s="88">
        <f t="shared" si="739"/>
        <v>21.93765698</v>
      </c>
      <c r="S374" s="146">
        <f>(N374*'portfolio sheet'!$D$15/'portfolio sheet'!$D$7) -'portfolio sheet'!$D$15</f>
        <v>1125029.785</v>
      </c>
      <c r="T374" s="146">
        <f>O374*'portfolio sheet'!$F$15/'portfolio sheet'!$F$11-'portfolio sheet'!$F$15</f>
        <v>92161.02874</v>
      </c>
      <c r="U374" s="146">
        <f>PRICE('portfolio sheet'!$H$7,'portfolio sheet'!$H$8,'portfolio sheet'!$H$9,L374/100,'portfolio sheet'!$H$11,'portfolio sheet'!$H$12,'portfolio sheet'!$H$13)*'portfolio sheet'!$H$6/100 - 'portfolio sheet'!$H$15</f>
        <v>-21022.98108</v>
      </c>
      <c r="V374" s="88">
        <f t="shared" si="10"/>
        <v>1196167.833</v>
      </c>
      <c r="X374" s="147">
        <f t="shared" ref="X374:Z374" si="740">S374/$V374</f>
        <v>0.9405283726</v>
      </c>
      <c r="Y374" s="147">
        <f t="shared" si="740"/>
        <v>0.07704690447</v>
      </c>
      <c r="Z374" s="147">
        <f t="shared" si="740"/>
        <v>-0.01757527706</v>
      </c>
    </row>
    <row r="375">
      <c r="A375" s="12">
        <f>'Parametric Var'!A268</f>
        <v>44456</v>
      </c>
      <c r="B375" s="88">
        <f>'Parametric Var'!B268</f>
        <v>0.071</v>
      </c>
      <c r="C375" s="88">
        <f>'Parametric Var'!C268</f>
        <v>1.1626</v>
      </c>
      <c r="D375" s="88">
        <f>'Parametric Var'!D268</f>
        <v>0.8616</v>
      </c>
      <c r="E375" s="88">
        <f>'Parametric Var'!E268</f>
        <v>1.363</v>
      </c>
      <c r="F375" s="88">
        <f>'Parametric Var'!F268</f>
        <v>4360.03</v>
      </c>
      <c r="G375" s="88">
        <f>'Parametric Var'!G268</f>
        <v>17.2</v>
      </c>
      <c r="I375" s="7">
        <f t="shared" si="12"/>
        <v>367</v>
      </c>
      <c r="J375" s="88">
        <f t="shared" ref="J375:O375" si="741">B$637*EXP(LN(B375/B376))</f>
        <v>2.9636</v>
      </c>
      <c r="K375" s="88">
        <f t="shared" si="741"/>
        <v>2.7051</v>
      </c>
      <c r="L375" s="88">
        <f t="shared" si="741"/>
        <v>2.7029</v>
      </c>
      <c r="M375" s="88">
        <f t="shared" si="741"/>
        <v>2.67</v>
      </c>
      <c r="N375" s="88">
        <f t="shared" si="741"/>
        <v>4161.664535</v>
      </c>
      <c r="O375" s="88">
        <f t="shared" si="741"/>
        <v>20.86894198</v>
      </c>
      <c r="S375" s="146">
        <f>(N375*'portfolio sheet'!$D$15/'portfolio sheet'!$D$7) -'portfolio sheet'!$D$15</f>
        <v>1134186.941</v>
      </c>
      <c r="T375" s="146">
        <f>O375*'portfolio sheet'!$F$15/'portfolio sheet'!$F$11-'portfolio sheet'!$F$15</f>
        <v>92214.95596</v>
      </c>
      <c r="U375" s="146">
        <f>PRICE('portfolio sheet'!$H$7,'portfolio sheet'!$H$8,'portfolio sheet'!$H$9,L375/100,'portfolio sheet'!$H$11,'portfolio sheet'!$H$12,'portfolio sheet'!$H$13)*'portfolio sheet'!$H$6/100 - 'portfolio sheet'!$H$15</f>
        <v>-22543.03045</v>
      </c>
      <c r="V375" s="88">
        <f t="shared" si="10"/>
        <v>1203858.866</v>
      </c>
      <c r="X375" s="147">
        <f t="shared" ref="X375:Z375" si="742">S375/$V375</f>
        <v>0.9421261682</v>
      </c>
      <c r="Y375" s="147">
        <f t="shared" si="742"/>
        <v>0.07659947402</v>
      </c>
      <c r="Z375" s="147">
        <f t="shared" si="742"/>
        <v>-0.01872564225</v>
      </c>
    </row>
    <row r="376">
      <c r="A376" s="12">
        <f>'Parametric Var'!A267</f>
        <v>44458</v>
      </c>
      <c r="B376" s="88">
        <f>'Parametric Var'!B267</f>
        <v>0.071</v>
      </c>
      <c r="C376" s="88">
        <f>'Parametric Var'!C267</f>
        <v>1.1626</v>
      </c>
      <c r="D376" s="88">
        <f>'Parametric Var'!D267</f>
        <v>0.8616</v>
      </c>
      <c r="E376" s="88">
        <f>'Parametric Var'!E267</f>
        <v>1.363</v>
      </c>
      <c r="F376" s="88">
        <f>'Parametric Var'!F267</f>
        <v>4327.16</v>
      </c>
      <c r="G376" s="88">
        <f>'Parametric Var'!G267</f>
        <v>17.58</v>
      </c>
      <c r="I376" s="7">
        <f t="shared" si="12"/>
        <v>368</v>
      </c>
      <c r="J376" s="88">
        <f t="shared" ref="J376:O376" si="743">B$637*EXP(LN(B376/B377))</f>
        <v>3.094347059</v>
      </c>
      <c r="K376" s="88">
        <f t="shared" si="743"/>
        <v>2.81906531</v>
      </c>
      <c r="L376" s="88">
        <f t="shared" si="743"/>
        <v>2.819393027</v>
      </c>
      <c r="M376" s="88">
        <f t="shared" si="743"/>
        <v>2.77378811</v>
      </c>
      <c r="N376" s="88">
        <f t="shared" si="743"/>
        <v>4196.754749</v>
      </c>
      <c r="O376" s="88">
        <f t="shared" si="743"/>
        <v>19.36887397</v>
      </c>
      <c r="S376" s="146">
        <f>(N376*'portfolio sheet'!$D$15/'portfolio sheet'!$D$7) -'portfolio sheet'!$D$15</f>
        <v>1152181.923</v>
      </c>
      <c r="T376" s="146">
        <f>O376*'portfolio sheet'!$F$15/'portfolio sheet'!$F$11-'portfolio sheet'!$F$15</f>
        <v>92290.64919</v>
      </c>
      <c r="U376" s="146">
        <f>PRICE('portfolio sheet'!$H$7,'portfolio sheet'!$H$8,'portfolio sheet'!$H$9,L376/100,'portfolio sheet'!$H$11,'portfolio sheet'!$H$12,'portfolio sheet'!$H$13)*'portfolio sheet'!$H$6/100 - 'portfolio sheet'!$H$15</f>
        <v>-25192.58814</v>
      </c>
      <c r="V376" s="88">
        <f t="shared" si="10"/>
        <v>1219279.984</v>
      </c>
      <c r="X376" s="147">
        <f t="shared" ref="X376:Z376" si="744">S376/$V376</f>
        <v>0.9449691113</v>
      </c>
      <c r="Y376" s="147">
        <f t="shared" si="744"/>
        <v>0.07569274526</v>
      </c>
      <c r="Z376" s="147">
        <f t="shared" si="744"/>
        <v>-0.02066185657</v>
      </c>
    </row>
    <row r="377">
      <c r="A377" s="12">
        <f>'Parametric Var'!A266</f>
        <v>44459</v>
      </c>
      <c r="B377" s="88">
        <f>'Parametric Var'!B266</f>
        <v>0.068</v>
      </c>
      <c r="C377" s="88">
        <f>'Parametric Var'!C266</f>
        <v>1.1156</v>
      </c>
      <c r="D377" s="88">
        <f>'Parametric Var'!D266</f>
        <v>0.826</v>
      </c>
      <c r="E377" s="88">
        <f>'Parametric Var'!E266</f>
        <v>1.312</v>
      </c>
      <c r="F377" s="88">
        <f>'Parametric Var'!F266</f>
        <v>4258.63</v>
      </c>
      <c r="G377" s="88">
        <f>'Parametric Var'!G266</f>
        <v>19.36</v>
      </c>
      <c r="I377" s="7">
        <f t="shared" si="12"/>
        <v>369</v>
      </c>
      <c r="J377" s="88">
        <f t="shared" ref="J377:O377" si="745">B$637*EXP(LN(B377/B378))</f>
        <v>2.9636</v>
      </c>
      <c r="K377" s="88">
        <f t="shared" si="745"/>
        <v>2.677024359</v>
      </c>
      <c r="L377" s="88">
        <f t="shared" si="745"/>
        <v>2.67665196</v>
      </c>
      <c r="M377" s="88">
        <f t="shared" si="745"/>
        <v>2.637831325</v>
      </c>
      <c r="N377" s="88">
        <f t="shared" si="745"/>
        <v>4068.591834</v>
      </c>
      <c r="O377" s="88">
        <f t="shared" si="745"/>
        <v>22.55318405</v>
      </c>
      <c r="S377" s="146">
        <f>(N377*'portfolio sheet'!$D$15/'portfolio sheet'!$D$7) -'portfolio sheet'!$D$15</f>
        <v>1086457.351</v>
      </c>
      <c r="T377" s="146">
        <f>O377*'portfolio sheet'!$F$15/'portfolio sheet'!$F$11-'portfolio sheet'!$F$15</f>
        <v>92129.96933</v>
      </c>
      <c r="U377" s="146">
        <f>PRICE('portfolio sheet'!$H$7,'portfolio sheet'!$H$8,'portfolio sheet'!$H$9,L377/100,'portfolio sheet'!$H$11,'portfolio sheet'!$H$12,'portfolio sheet'!$H$13)*'portfolio sheet'!$H$6/100 - 'portfolio sheet'!$H$15</f>
        <v>-21943.75467</v>
      </c>
      <c r="V377" s="88">
        <f t="shared" si="10"/>
        <v>1156643.565</v>
      </c>
      <c r="X377" s="147">
        <f t="shared" ref="X377:Z377" si="746">S377/$V377</f>
        <v>0.9393190636</v>
      </c>
      <c r="Y377" s="147">
        <f t="shared" si="746"/>
        <v>0.07965286116</v>
      </c>
      <c r="Z377" s="147">
        <f t="shared" si="746"/>
        <v>-0.01897192474</v>
      </c>
    </row>
    <row r="378">
      <c r="A378" s="12">
        <f>'Parametric Var'!A265</f>
        <v>44460</v>
      </c>
      <c r="B378" s="88">
        <f>'Parametric Var'!B265</f>
        <v>0.068</v>
      </c>
      <c r="C378" s="88">
        <f>'Parametric Var'!C265</f>
        <v>1.1273</v>
      </c>
      <c r="D378" s="88">
        <f>'Parametric Var'!D265</f>
        <v>0.8341</v>
      </c>
      <c r="E378" s="88">
        <f>'Parametric Var'!E265</f>
        <v>1.328</v>
      </c>
      <c r="F378" s="88">
        <f>'Parametric Var'!F265</f>
        <v>4323.21</v>
      </c>
      <c r="G378" s="88">
        <f>'Parametric Var'!G265</f>
        <v>18.31</v>
      </c>
      <c r="I378" s="7">
        <f t="shared" si="12"/>
        <v>370</v>
      </c>
      <c r="J378" s="88">
        <f t="shared" ref="J378:O378" si="747">B$637*EXP(LN(B378/B379))</f>
        <v>2.651642105</v>
      </c>
      <c r="K378" s="88">
        <f t="shared" si="747"/>
        <v>2.710630427</v>
      </c>
      <c r="L378" s="88">
        <f t="shared" si="747"/>
        <v>2.641153807</v>
      </c>
      <c r="M378" s="88">
        <f t="shared" si="747"/>
        <v>2.719141104</v>
      </c>
      <c r="N378" s="88">
        <f t="shared" si="747"/>
        <v>4096.66919</v>
      </c>
      <c r="O378" s="88">
        <f t="shared" si="747"/>
        <v>22.06510169</v>
      </c>
      <c r="S378" s="146">
        <f>(N378*'portfolio sheet'!$D$15/'portfolio sheet'!$D$7) -'portfolio sheet'!$D$15</f>
        <v>1100855.995</v>
      </c>
      <c r="T378" s="146">
        <f>O378*'portfolio sheet'!$F$15/'portfolio sheet'!$F$11-'portfolio sheet'!$F$15</f>
        <v>92154.5979</v>
      </c>
      <c r="U378" s="146">
        <f>PRICE('portfolio sheet'!$H$7,'portfolio sheet'!$H$8,'portfolio sheet'!$H$9,L378/100,'portfolio sheet'!$H$11,'portfolio sheet'!$H$12,'portfolio sheet'!$H$13)*'portfolio sheet'!$H$6/100 - 'portfolio sheet'!$H$15</f>
        <v>-21131.9479</v>
      </c>
      <c r="V378" s="88">
        <f t="shared" si="10"/>
        <v>1171878.645</v>
      </c>
      <c r="X378" s="147">
        <f t="shared" ref="X378:Z378" si="748">S378/$V378</f>
        <v>0.9393941938</v>
      </c>
      <c r="Y378" s="147">
        <f t="shared" si="748"/>
        <v>0.07863834563</v>
      </c>
      <c r="Z378" s="147">
        <f t="shared" si="748"/>
        <v>-0.01803253946</v>
      </c>
    </row>
    <row r="379">
      <c r="A379" s="12">
        <f>'Parametric Var'!A264</f>
        <v>44461</v>
      </c>
      <c r="B379" s="88">
        <f>'Parametric Var'!B264</f>
        <v>0.076</v>
      </c>
      <c r="C379" s="88">
        <f>'Parametric Var'!C264</f>
        <v>1.125</v>
      </c>
      <c r="D379" s="88">
        <f>'Parametric Var'!D264</f>
        <v>0.8536</v>
      </c>
      <c r="E379" s="88">
        <f>'Parametric Var'!E264</f>
        <v>1.304</v>
      </c>
      <c r="F379" s="88">
        <f>'Parametric Var'!F264</f>
        <v>4358.69</v>
      </c>
      <c r="G379" s="88">
        <f>'Parametric Var'!G264</f>
        <v>17.7</v>
      </c>
      <c r="I379" s="7">
        <f t="shared" si="12"/>
        <v>371</v>
      </c>
      <c r="J379" s="88">
        <f t="shared" ref="J379:O379" si="749">B$637*EXP(LN(B379/B380))</f>
        <v>3.043697297</v>
      </c>
      <c r="K379" s="88">
        <f t="shared" si="749"/>
        <v>2.448497466</v>
      </c>
      <c r="L379" s="88">
        <f t="shared" si="749"/>
        <v>2.433237123</v>
      </c>
      <c r="M379" s="88">
        <f t="shared" si="749"/>
        <v>2.42625784</v>
      </c>
      <c r="N379" s="88">
        <f t="shared" si="749"/>
        <v>4121.977369</v>
      </c>
      <c r="O379" s="88">
        <f t="shared" si="749"/>
        <v>20.69851974</v>
      </c>
      <c r="S379" s="146">
        <f>(N379*'portfolio sheet'!$D$15/'portfolio sheet'!$D$7) -'portfolio sheet'!$D$15</f>
        <v>1113834.548</v>
      </c>
      <c r="T379" s="146">
        <f>O379*'portfolio sheet'!$F$15/'portfolio sheet'!$F$11-'portfolio sheet'!$F$15</f>
        <v>92223.55544</v>
      </c>
      <c r="U379" s="146">
        <f>PRICE('portfolio sheet'!$H$7,'portfolio sheet'!$H$8,'portfolio sheet'!$H$9,L379/100,'portfolio sheet'!$H$11,'portfolio sheet'!$H$12,'portfolio sheet'!$H$13)*'portfolio sheet'!$H$6/100 - 'portfolio sheet'!$H$15</f>
        <v>-16346.0167</v>
      </c>
      <c r="V379" s="88">
        <f t="shared" si="10"/>
        <v>1189712.087</v>
      </c>
      <c r="X379" s="147">
        <f t="shared" ref="X379:Z379" si="750">S379/$V379</f>
        <v>0.9362219317</v>
      </c>
      <c r="Y379" s="147">
        <f t="shared" si="750"/>
        <v>0.07751754097</v>
      </c>
      <c r="Z379" s="147">
        <f t="shared" si="750"/>
        <v>-0.01373947267</v>
      </c>
    </row>
    <row r="380">
      <c r="A380" s="12">
        <f>'Parametric Var'!A263</f>
        <v>44462</v>
      </c>
      <c r="B380" s="88">
        <f>'Parametric Var'!B263</f>
        <v>0.074</v>
      </c>
      <c r="C380" s="88">
        <f>'Parametric Var'!C263</f>
        <v>1.2429</v>
      </c>
      <c r="D380" s="88">
        <f>'Parametric Var'!D263</f>
        <v>0.9482</v>
      </c>
      <c r="E380" s="88">
        <f>'Parametric Var'!E263</f>
        <v>1.435</v>
      </c>
      <c r="F380" s="88">
        <f>'Parametric Var'!F263</f>
        <v>4367.48</v>
      </c>
      <c r="G380" s="88">
        <f>'Parametric Var'!G263</f>
        <v>18.24</v>
      </c>
      <c r="I380" s="7">
        <f t="shared" si="12"/>
        <v>372</v>
      </c>
      <c r="J380" s="88">
        <f t="shared" ref="J380:O380" si="751">B$637*EXP(LN(B380/B381))</f>
        <v>2.77603038</v>
      </c>
      <c r="K380" s="88">
        <f t="shared" si="751"/>
        <v>2.684366299</v>
      </c>
      <c r="L380" s="88">
        <f t="shared" si="751"/>
        <v>2.702045103</v>
      </c>
      <c r="M380" s="88">
        <f t="shared" si="751"/>
        <v>2.636923606</v>
      </c>
      <c r="N380" s="88">
        <f t="shared" si="751"/>
        <v>4088.797989</v>
      </c>
      <c r="O380" s="88">
        <f t="shared" si="751"/>
        <v>19.99276465</v>
      </c>
      <c r="S380" s="146">
        <f>(N380*'portfolio sheet'!$D$15/'portfolio sheet'!$D$7) -'portfolio sheet'!$D$15</f>
        <v>1096819.482</v>
      </c>
      <c r="T380" s="146">
        <f>O380*'portfolio sheet'!$F$15/'portfolio sheet'!$F$11-'portfolio sheet'!$F$15</f>
        <v>92259.16775</v>
      </c>
      <c r="U380" s="146">
        <f>PRICE('portfolio sheet'!$H$7,'portfolio sheet'!$H$8,'portfolio sheet'!$H$9,L380/100,'portfolio sheet'!$H$11,'portfolio sheet'!$H$12,'portfolio sheet'!$H$13)*'portfolio sheet'!$H$6/100 - 'portfolio sheet'!$H$15</f>
        <v>-22523.52532</v>
      </c>
      <c r="V380" s="88">
        <f t="shared" si="10"/>
        <v>1166555.124</v>
      </c>
      <c r="X380" s="147">
        <f t="shared" ref="X380:Z380" si="752">S380/$V380</f>
        <v>0.9402208768</v>
      </c>
      <c r="Y380" s="147">
        <f t="shared" si="752"/>
        <v>0.07908684797</v>
      </c>
      <c r="Z380" s="147">
        <f t="shared" si="752"/>
        <v>-0.01930772482</v>
      </c>
    </row>
    <row r="381">
      <c r="A381" s="12">
        <f>'Parametric Var'!A262</f>
        <v>44463</v>
      </c>
      <c r="B381" s="88">
        <f>'Parametric Var'!B262</f>
        <v>0.079</v>
      </c>
      <c r="C381" s="88">
        <f>'Parametric Var'!C262</f>
        <v>1.2525</v>
      </c>
      <c r="D381" s="88">
        <f>'Parametric Var'!D262</f>
        <v>0.9485</v>
      </c>
      <c r="E381" s="88">
        <f>'Parametric Var'!E262</f>
        <v>1.453</v>
      </c>
      <c r="F381" s="88">
        <f>'Parametric Var'!F262</f>
        <v>4411.8</v>
      </c>
      <c r="G381" s="88">
        <f>'Parametric Var'!G262</f>
        <v>19.46</v>
      </c>
      <c r="I381" s="7">
        <f t="shared" si="12"/>
        <v>373</v>
      </c>
      <c r="J381" s="88">
        <f t="shared" ref="J381:O381" si="753">B$637*EXP(LN(B381/B382))</f>
        <v>2.978681934</v>
      </c>
      <c r="K381" s="88">
        <f t="shared" si="753"/>
        <v>2.682186313</v>
      </c>
      <c r="L381" s="88">
        <f t="shared" si="753"/>
        <v>2.679733093</v>
      </c>
      <c r="M381" s="88">
        <f t="shared" si="753"/>
        <v>2.648129693</v>
      </c>
      <c r="N381" s="88">
        <f t="shared" si="753"/>
        <v>4120.548552</v>
      </c>
      <c r="O381" s="88">
        <f t="shared" si="753"/>
        <v>23.00896896</v>
      </c>
      <c r="S381" s="146">
        <f>(N381*'portfolio sheet'!$D$15/'portfolio sheet'!$D$7) -'portfolio sheet'!$D$15</f>
        <v>1113101.821</v>
      </c>
      <c r="T381" s="146">
        <f>O381*'portfolio sheet'!$F$15/'portfolio sheet'!$F$11-'portfolio sheet'!$F$15</f>
        <v>92106.97048</v>
      </c>
      <c r="U381" s="146">
        <f>PRICE('portfolio sheet'!$H$7,'portfolio sheet'!$H$8,'portfolio sheet'!$H$9,L381/100,'portfolio sheet'!$H$11,'portfolio sheet'!$H$12,'portfolio sheet'!$H$13)*'portfolio sheet'!$H$6/100 - 'portfolio sheet'!$H$15</f>
        <v>-22014.14439</v>
      </c>
      <c r="V381" s="88">
        <f t="shared" si="10"/>
        <v>1183194.648</v>
      </c>
      <c r="X381" s="147">
        <f t="shared" ref="X381:Z381" si="754">S381/$V381</f>
        <v>0.9407596829</v>
      </c>
      <c r="Y381" s="147">
        <f t="shared" si="754"/>
        <v>0.07784599996</v>
      </c>
      <c r="Z381" s="147">
        <f t="shared" si="754"/>
        <v>-0.01860568287</v>
      </c>
    </row>
    <row r="382">
      <c r="A382" s="12">
        <f>'Parametric Var'!A261</f>
        <v>44465</v>
      </c>
      <c r="B382" s="88">
        <f>'Parametric Var'!B261</f>
        <v>0.0786</v>
      </c>
      <c r="C382" s="88">
        <f>'Parametric Var'!C261</f>
        <v>1.2632</v>
      </c>
      <c r="D382" s="88">
        <f>'Parametric Var'!D261</f>
        <v>0.9567</v>
      </c>
      <c r="E382" s="88">
        <f>'Parametric Var'!E261</f>
        <v>1.465</v>
      </c>
      <c r="F382" s="88">
        <f>'Parametric Var'!F261</f>
        <v>4422.23</v>
      </c>
      <c r="G382" s="88">
        <f>'Parametric Var'!G261</f>
        <v>18.04</v>
      </c>
      <c r="I382" s="7">
        <f t="shared" si="12"/>
        <v>374</v>
      </c>
      <c r="J382" s="88">
        <f t="shared" ref="J382:O382" si="755">B$637*EXP(LN(B382/B383))</f>
        <v>2.94859443</v>
      </c>
      <c r="K382" s="88">
        <f t="shared" si="755"/>
        <v>2.628120535</v>
      </c>
      <c r="L382" s="88">
        <f t="shared" si="755"/>
        <v>2.617536623</v>
      </c>
      <c r="M382" s="88">
        <f t="shared" si="755"/>
        <v>2.623440644</v>
      </c>
      <c r="N382" s="88">
        <f t="shared" si="755"/>
        <v>4149.780379</v>
      </c>
      <c r="O382" s="88">
        <f t="shared" si="755"/>
        <v>21.41308848</v>
      </c>
      <c r="S382" s="146">
        <f>(N382*'portfolio sheet'!$D$15/'portfolio sheet'!$D$7) -'portfolio sheet'!$D$15</f>
        <v>1128092.502</v>
      </c>
      <c r="T382" s="146">
        <f>O382*'portfolio sheet'!$F$15/'portfolio sheet'!$F$11-'portfolio sheet'!$F$15</f>
        <v>92187.4984</v>
      </c>
      <c r="U382" s="146">
        <f>PRICE('portfolio sheet'!$H$7,'portfolio sheet'!$H$8,'portfolio sheet'!$H$9,L382/100,'portfolio sheet'!$H$11,'portfolio sheet'!$H$12,'portfolio sheet'!$H$13)*'portfolio sheet'!$H$6/100 - 'portfolio sheet'!$H$15</f>
        <v>-20590.99235</v>
      </c>
      <c r="V382" s="88">
        <f t="shared" si="10"/>
        <v>1199689.008</v>
      </c>
      <c r="X382" s="147">
        <f t="shared" ref="X382:Z382" si="756">S382/$V382</f>
        <v>0.9403207785</v>
      </c>
      <c r="Y382" s="147">
        <f t="shared" si="756"/>
        <v>0.07684282992</v>
      </c>
      <c r="Z382" s="147">
        <f t="shared" si="756"/>
        <v>-0.01716360841</v>
      </c>
    </row>
    <row r="383">
      <c r="A383" s="12">
        <f>'Parametric Var'!A260</f>
        <v>44466</v>
      </c>
      <c r="B383" s="88">
        <f>'Parametric Var'!B260</f>
        <v>0.079</v>
      </c>
      <c r="C383" s="88">
        <f>'Parametric Var'!C260</f>
        <v>1.3002</v>
      </c>
      <c r="D383" s="88">
        <f>'Parametric Var'!D260</f>
        <v>0.9879</v>
      </c>
      <c r="E383" s="88">
        <f>'Parametric Var'!E260</f>
        <v>1.491</v>
      </c>
      <c r="F383" s="88">
        <f>'Parametric Var'!F260</f>
        <v>4401.46</v>
      </c>
      <c r="G383" s="88">
        <f>'Parametric Var'!G260</f>
        <v>17.97</v>
      </c>
      <c r="I383" s="7">
        <f t="shared" si="12"/>
        <v>375</v>
      </c>
      <c r="J383" s="88">
        <f t="shared" ref="J383:O383" si="757">B$637*EXP(LN(B383/B384))</f>
        <v>2.890424691</v>
      </c>
      <c r="K383" s="88">
        <f t="shared" si="757"/>
        <v>2.62318841</v>
      </c>
      <c r="L383" s="88">
        <f t="shared" si="757"/>
        <v>2.606594016</v>
      </c>
      <c r="M383" s="88">
        <f t="shared" si="757"/>
        <v>2.575012937</v>
      </c>
      <c r="N383" s="88">
        <f t="shared" si="757"/>
        <v>4131.050237</v>
      </c>
      <c r="O383" s="88">
        <f t="shared" si="757"/>
        <v>22.18171875</v>
      </c>
      <c r="S383" s="146">
        <f>(N383*'portfolio sheet'!$D$15/'portfolio sheet'!$D$7) -'portfolio sheet'!$D$15</f>
        <v>1118487.301</v>
      </c>
      <c r="T383" s="146">
        <f>O383*'portfolio sheet'!$F$15/'portfolio sheet'!$F$11-'portfolio sheet'!$F$15</f>
        <v>92148.71342</v>
      </c>
      <c r="U383" s="146">
        <f>PRICE('portfolio sheet'!$H$7,'portfolio sheet'!$H$8,'portfolio sheet'!$H$9,L383/100,'portfolio sheet'!$H$11,'portfolio sheet'!$H$12,'portfolio sheet'!$H$13)*'portfolio sheet'!$H$6/100 - 'portfolio sheet'!$H$15</f>
        <v>-20340.11833</v>
      </c>
      <c r="V383" s="88">
        <f t="shared" si="10"/>
        <v>1190295.896</v>
      </c>
      <c r="X383" s="147">
        <f t="shared" ref="X383:Z383" si="758">S383/$V383</f>
        <v>0.9396716436</v>
      </c>
      <c r="Y383" s="147">
        <f t="shared" si="758"/>
        <v>0.07741664383</v>
      </c>
      <c r="Z383" s="147">
        <f t="shared" si="758"/>
        <v>-0.01708828738</v>
      </c>
    </row>
    <row r="384">
      <c r="A384" s="12">
        <f>'Parametric Var'!A259</f>
        <v>44467</v>
      </c>
      <c r="B384" s="88">
        <f>'Parametric Var'!B259</f>
        <v>0.081</v>
      </c>
      <c r="C384" s="88">
        <f>'Parametric Var'!C259</f>
        <v>1.3408</v>
      </c>
      <c r="D384" s="88">
        <f>'Parametric Var'!D259</f>
        <v>1.0244</v>
      </c>
      <c r="E384" s="88">
        <f>'Parametric Var'!E259</f>
        <v>1.546</v>
      </c>
      <c r="F384" s="88">
        <f>'Parametric Var'!F259</f>
        <v>4400.65</v>
      </c>
      <c r="G384" s="88">
        <f>'Parametric Var'!G259</f>
        <v>17.28</v>
      </c>
      <c r="I384" s="7">
        <f t="shared" si="12"/>
        <v>376</v>
      </c>
      <c r="J384" s="88">
        <f t="shared" ref="J384:O384" si="759">B$637*EXP(LN(B384/B385))</f>
        <v>3.038627848</v>
      </c>
      <c r="K384" s="88">
        <f t="shared" si="759"/>
        <v>2.732407775</v>
      </c>
      <c r="L384" s="88">
        <f t="shared" si="759"/>
        <v>2.781646333</v>
      </c>
      <c r="M384" s="88">
        <f t="shared" si="759"/>
        <v>2.708543307</v>
      </c>
      <c r="N384" s="88">
        <f t="shared" si="759"/>
        <v>4112.999262</v>
      </c>
      <c r="O384" s="88">
        <f t="shared" si="759"/>
        <v>22.82243963</v>
      </c>
      <c r="S384" s="146">
        <f>(N384*'portfolio sheet'!$D$15/'portfolio sheet'!$D$7) -'portfolio sheet'!$D$15</f>
        <v>1109230.391</v>
      </c>
      <c r="T384" s="146">
        <f>O384*'portfolio sheet'!$F$15/'portfolio sheet'!$F$11-'portfolio sheet'!$F$15</f>
        <v>92116.38273</v>
      </c>
      <c r="U384" s="146">
        <f>PRICE('portfolio sheet'!$H$7,'portfolio sheet'!$H$8,'portfolio sheet'!$H$9,L384/100,'portfolio sheet'!$H$11,'portfolio sheet'!$H$12,'portfolio sheet'!$H$13)*'portfolio sheet'!$H$6/100 - 'portfolio sheet'!$H$15</f>
        <v>-24335.87043</v>
      </c>
      <c r="V384" s="88">
        <f t="shared" si="10"/>
        <v>1177010.903</v>
      </c>
      <c r="X384" s="147">
        <f t="shared" ref="X384:Z384" si="760">S384/$V384</f>
        <v>0.9424130124</v>
      </c>
      <c r="Y384" s="147">
        <f t="shared" si="760"/>
        <v>0.07826298167</v>
      </c>
      <c r="Z384" s="147">
        <f t="shared" si="760"/>
        <v>-0.02067599405</v>
      </c>
    </row>
    <row r="385">
      <c r="A385" s="12">
        <f>'Parametric Var'!A258</f>
        <v>44468</v>
      </c>
      <c r="B385" s="88">
        <f>'Parametric Var'!B258</f>
        <v>0.079</v>
      </c>
      <c r="C385" s="88">
        <f>'Parametric Var'!C258</f>
        <v>1.3274</v>
      </c>
      <c r="D385" s="88">
        <f>'Parametric Var'!D258</f>
        <v>0.9954</v>
      </c>
      <c r="E385" s="88">
        <f>'Parametric Var'!E258</f>
        <v>1.524</v>
      </c>
      <c r="F385" s="88">
        <f>'Parametric Var'!F258</f>
        <v>4419.15</v>
      </c>
      <c r="G385" s="88">
        <f>'Parametric Var'!G258</f>
        <v>16.15</v>
      </c>
      <c r="I385" s="7">
        <f t="shared" si="12"/>
        <v>377</v>
      </c>
      <c r="J385" s="88">
        <f t="shared" ref="J385:O385" si="761">B$637*EXP(LN(B385/B386))</f>
        <v>2.9636</v>
      </c>
      <c r="K385" s="88">
        <f t="shared" si="761"/>
        <v>2.773850707</v>
      </c>
      <c r="L385" s="88">
        <f t="shared" si="761"/>
        <v>2.769964645</v>
      </c>
      <c r="M385" s="88">
        <f t="shared" si="761"/>
        <v>2.727265416</v>
      </c>
      <c r="N385" s="88">
        <f t="shared" si="761"/>
        <v>4152.739782</v>
      </c>
      <c r="O385" s="88">
        <f t="shared" si="761"/>
        <v>20.60284091</v>
      </c>
      <c r="S385" s="146">
        <f>(N385*'portfolio sheet'!$D$15/'portfolio sheet'!$D$7) -'portfolio sheet'!$D$15</f>
        <v>1129610.145</v>
      </c>
      <c r="T385" s="146">
        <f>O385*'portfolio sheet'!$F$15/'portfolio sheet'!$F$11-'portfolio sheet'!$F$15</f>
        <v>92228.38339</v>
      </c>
      <c r="U385" s="146">
        <f>PRICE('portfolio sheet'!$H$7,'portfolio sheet'!$H$8,'portfolio sheet'!$H$9,L385/100,'portfolio sheet'!$H$11,'portfolio sheet'!$H$12,'portfolio sheet'!$H$13)*'portfolio sheet'!$H$6/100 - 'portfolio sheet'!$H$15</f>
        <v>-24070.38664</v>
      </c>
      <c r="V385" s="88">
        <f t="shared" si="10"/>
        <v>1197768.141</v>
      </c>
      <c r="X385" s="147">
        <f t="shared" ref="X385:Z385" si="762">S385/$V385</f>
        <v>0.9430958343</v>
      </c>
      <c r="Y385" s="147">
        <f t="shared" si="762"/>
        <v>0.07700019746</v>
      </c>
      <c r="Z385" s="147">
        <f t="shared" si="762"/>
        <v>-0.02009603179</v>
      </c>
    </row>
    <row r="386">
      <c r="A386" s="12">
        <f>'Parametric Var'!A257</f>
        <v>44469</v>
      </c>
      <c r="B386" s="88">
        <f>'Parametric Var'!B257</f>
        <v>0.079</v>
      </c>
      <c r="C386" s="88">
        <f>'Parametric Var'!C257</f>
        <v>1.2945</v>
      </c>
      <c r="D386" s="88">
        <f>'Parametric Var'!D257</f>
        <v>0.9713</v>
      </c>
      <c r="E386" s="88">
        <f>'Parametric Var'!E257</f>
        <v>1.492</v>
      </c>
      <c r="F386" s="88">
        <f>'Parametric Var'!F257</f>
        <v>4395.26</v>
      </c>
      <c r="G386" s="88">
        <f>'Parametric Var'!G257</f>
        <v>16.72</v>
      </c>
      <c r="I386" s="7">
        <f t="shared" si="12"/>
        <v>378</v>
      </c>
      <c r="J386" s="88">
        <f t="shared" ref="J386:O386" si="763">B$637*EXP(LN(B386/B387))</f>
        <v>2.9636</v>
      </c>
      <c r="K386" s="88">
        <f t="shared" si="763"/>
        <v>2.785801074</v>
      </c>
      <c r="L386" s="88">
        <f t="shared" si="763"/>
        <v>2.824146698</v>
      </c>
      <c r="M386" s="88">
        <f t="shared" si="763"/>
        <v>2.719208191</v>
      </c>
      <c r="N386" s="88">
        <f t="shared" si="763"/>
        <v>4137.962902</v>
      </c>
      <c r="O386" s="88">
        <f t="shared" si="763"/>
        <v>21.24107207</v>
      </c>
      <c r="S386" s="146">
        <f>(N386*'portfolio sheet'!$D$15/'portfolio sheet'!$D$7) -'portfolio sheet'!$D$15</f>
        <v>1122032.257</v>
      </c>
      <c r="T386" s="146">
        <f>O386*'portfolio sheet'!$F$15/'portfolio sheet'!$F$11-'portfolio sheet'!$F$15</f>
        <v>92196.17833</v>
      </c>
      <c r="U386" s="146">
        <f>PRICE('portfolio sheet'!$H$7,'portfolio sheet'!$H$8,'portfolio sheet'!$H$9,L386/100,'portfolio sheet'!$H$11,'portfolio sheet'!$H$12,'portfolio sheet'!$H$13)*'portfolio sheet'!$H$6/100 - 'portfolio sheet'!$H$15</f>
        <v>-25300.35735</v>
      </c>
      <c r="V386" s="88">
        <f t="shared" si="10"/>
        <v>1188928.078</v>
      </c>
      <c r="X386" s="147">
        <f t="shared" ref="X386:Z386" si="764">S386/$V386</f>
        <v>0.9437343417</v>
      </c>
      <c r="Y386" s="147">
        <f t="shared" si="764"/>
        <v>0.07754563124</v>
      </c>
      <c r="Z386" s="147">
        <f t="shared" si="764"/>
        <v>-0.02127997295</v>
      </c>
    </row>
    <row r="387">
      <c r="A387" s="12">
        <f>'Parametric Var'!A256</f>
        <v>44470</v>
      </c>
      <c r="B387" s="88">
        <f>'Parametric Var'!B256</f>
        <v>0.079</v>
      </c>
      <c r="C387" s="88">
        <f>'Parametric Var'!C256</f>
        <v>1.257</v>
      </c>
      <c r="D387" s="88">
        <f>'Parametric Var'!D256</f>
        <v>0.9296</v>
      </c>
      <c r="E387" s="88">
        <f>'Parametric Var'!E256</f>
        <v>1.465</v>
      </c>
      <c r="F387" s="88">
        <f>'Parametric Var'!F256</f>
        <v>4387.11</v>
      </c>
      <c r="G387" s="88">
        <f>'Parametric Var'!G256</f>
        <v>16.79</v>
      </c>
      <c r="I387" s="7">
        <f t="shared" si="12"/>
        <v>379</v>
      </c>
      <c r="J387" s="88">
        <f t="shared" ref="J387:O387" si="765">B$637*EXP(LN(B387/B388))</f>
        <v>2.978681934</v>
      </c>
      <c r="K387" s="88">
        <f t="shared" si="765"/>
        <v>2.715252495</v>
      </c>
      <c r="L387" s="88">
        <f t="shared" si="765"/>
        <v>2.721637608</v>
      </c>
      <c r="M387" s="88">
        <f t="shared" si="765"/>
        <v>2.679143836</v>
      </c>
      <c r="N387" s="88">
        <f t="shared" si="765"/>
        <v>4096.636235</v>
      </c>
      <c r="O387" s="88">
        <f t="shared" si="765"/>
        <v>22.29954545</v>
      </c>
      <c r="S387" s="146">
        <f>(N387*'portfolio sheet'!$D$15/'portfolio sheet'!$D$7) -'portfolio sheet'!$D$15</f>
        <v>1100839.095</v>
      </c>
      <c r="T387" s="146">
        <f>O387*'portfolio sheet'!$F$15/'portfolio sheet'!$F$11-'portfolio sheet'!$F$15</f>
        <v>92142.7679</v>
      </c>
      <c r="U387" s="146">
        <f>PRICE('portfolio sheet'!$H$7,'portfolio sheet'!$H$8,'portfolio sheet'!$H$9,L387/100,'portfolio sheet'!$H$11,'portfolio sheet'!$H$12,'portfolio sheet'!$H$13)*'portfolio sheet'!$H$6/100 - 'portfolio sheet'!$H$15</f>
        <v>-22970.31941</v>
      </c>
      <c r="V387" s="88">
        <f t="shared" si="10"/>
        <v>1170011.543</v>
      </c>
      <c r="X387" s="147">
        <f t="shared" ref="X387:Z387" si="766">S387/$V387</f>
        <v>0.9408788324</v>
      </c>
      <c r="Y387" s="147">
        <f t="shared" si="766"/>
        <v>0.07875372549</v>
      </c>
      <c r="Z387" s="147">
        <f t="shared" si="766"/>
        <v>-0.01963255794</v>
      </c>
    </row>
    <row r="388">
      <c r="A388" s="12">
        <f>'Parametric Var'!A255</f>
        <v>44472</v>
      </c>
      <c r="B388" s="88">
        <f>'Parametric Var'!B255</f>
        <v>0.0786</v>
      </c>
      <c r="C388" s="88">
        <f>'Parametric Var'!C255</f>
        <v>1.2523</v>
      </c>
      <c r="D388" s="88">
        <f>'Parametric Var'!D255</f>
        <v>0.9232</v>
      </c>
      <c r="E388" s="88">
        <f>'Parametric Var'!E255</f>
        <v>1.46</v>
      </c>
      <c r="F388" s="88">
        <f>'Parametric Var'!F255</f>
        <v>4423.15</v>
      </c>
      <c r="G388" s="88">
        <f>'Parametric Var'!G255</f>
        <v>16.06</v>
      </c>
      <c r="I388" s="7">
        <f t="shared" si="12"/>
        <v>380</v>
      </c>
      <c r="J388" s="88">
        <f t="shared" ref="J388:O388" si="767">B$637*EXP(LN(B388/B389))</f>
        <v>2.94859443</v>
      </c>
      <c r="K388" s="88">
        <f t="shared" si="767"/>
        <v>2.660276999</v>
      </c>
      <c r="L388" s="88">
        <f t="shared" si="767"/>
        <v>2.638592873</v>
      </c>
      <c r="M388" s="88">
        <f t="shared" si="767"/>
        <v>2.632140446</v>
      </c>
      <c r="N388" s="88">
        <f t="shared" si="767"/>
        <v>4149.493539</v>
      </c>
      <c r="O388" s="88">
        <f t="shared" si="767"/>
        <v>21.97304682</v>
      </c>
      <c r="S388" s="146">
        <f>(N388*'portfolio sheet'!$D$15/'portfolio sheet'!$D$7) -'portfolio sheet'!$D$15</f>
        <v>1127945.405</v>
      </c>
      <c r="T388" s="146">
        <f>O388*'portfolio sheet'!$F$15/'portfolio sheet'!$F$11-'portfolio sheet'!$F$15</f>
        <v>92159.24298</v>
      </c>
      <c r="U388" s="146">
        <f>PRICE('portfolio sheet'!$H$7,'portfolio sheet'!$H$8,'portfolio sheet'!$H$9,L388/100,'portfolio sheet'!$H$11,'portfolio sheet'!$H$12,'portfolio sheet'!$H$13)*'portfolio sheet'!$H$6/100 - 'portfolio sheet'!$H$15</f>
        <v>-21073.3223</v>
      </c>
      <c r="V388" s="88">
        <f t="shared" si="10"/>
        <v>1199031.325</v>
      </c>
      <c r="X388" s="147">
        <f t="shared" ref="X388:Z388" si="768">S388/$V388</f>
        <v>0.9407138753</v>
      </c>
      <c r="Y388" s="147">
        <f t="shared" si="768"/>
        <v>0.07686141391</v>
      </c>
      <c r="Z388" s="147">
        <f t="shared" si="768"/>
        <v>-0.0175752892</v>
      </c>
    </row>
    <row r="389">
      <c r="A389" s="12">
        <f>'Parametric Var'!A254</f>
        <v>44473</v>
      </c>
      <c r="B389" s="88">
        <f>'Parametric Var'!B254</f>
        <v>0.079</v>
      </c>
      <c r="C389" s="88">
        <f>'Parametric Var'!C254</f>
        <v>1.2734</v>
      </c>
      <c r="D389" s="88">
        <f>'Parametric Var'!D254</f>
        <v>0.9457</v>
      </c>
      <c r="E389" s="88">
        <f>'Parametric Var'!E254</f>
        <v>1.481</v>
      </c>
      <c r="F389" s="88">
        <f>'Parametric Var'!F254</f>
        <v>4402.68</v>
      </c>
      <c r="G389" s="88">
        <f>'Parametric Var'!G254</f>
        <v>15.59</v>
      </c>
      <c r="I389" s="7">
        <f t="shared" si="12"/>
        <v>381</v>
      </c>
      <c r="J389" s="88">
        <f t="shared" ref="J389:O389" si="769">B$637*EXP(LN(B389/B390))</f>
        <v>2.787195238</v>
      </c>
      <c r="K389" s="88">
        <f t="shared" si="769"/>
        <v>2.627516659</v>
      </c>
      <c r="L389" s="88">
        <f t="shared" si="769"/>
        <v>2.617915332</v>
      </c>
      <c r="M389" s="88">
        <f t="shared" si="769"/>
        <v>2.587873037</v>
      </c>
      <c r="N389" s="88">
        <f t="shared" si="769"/>
        <v>4105.65243</v>
      </c>
      <c r="O389" s="88">
        <f t="shared" si="769"/>
        <v>21.52328155</v>
      </c>
      <c r="S389" s="146">
        <f>(N389*'portfolio sheet'!$D$15/'portfolio sheet'!$D$7) -'portfolio sheet'!$D$15</f>
        <v>1105462.785</v>
      </c>
      <c r="T389" s="146">
        <f>O389*'portfolio sheet'!$F$15/'portfolio sheet'!$F$11-'portfolio sheet'!$F$15</f>
        <v>92181.93807</v>
      </c>
      <c r="U389" s="146">
        <f>PRICE('portfolio sheet'!$H$7,'portfolio sheet'!$H$8,'portfolio sheet'!$H$9,L389/100,'portfolio sheet'!$H$11,'portfolio sheet'!$H$12,'portfolio sheet'!$H$13)*'portfolio sheet'!$H$6/100 - 'portfolio sheet'!$H$15</f>
        <v>-20599.67213</v>
      </c>
      <c r="V389" s="88">
        <f t="shared" si="10"/>
        <v>1177045.05</v>
      </c>
      <c r="X389" s="147">
        <f t="shared" ref="X389:Z389" si="770">S389/$V389</f>
        <v>0.9391847696</v>
      </c>
      <c r="Y389" s="147">
        <f t="shared" si="770"/>
        <v>0.07831640601</v>
      </c>
      <c r="Z389" s="147">
        <f t="shared" si="770"/>
        <v>-0.01750117561</v>
      </c>
    </row>
    <row r="390">
      <c r="A390" s="12">
        <f>'Parametric Var'!A253</f>
        <v>44474</v>
      </c>
      <c r="B390" s="88">
        <f>'Parametric Var'!B253</f>
        <v>0.084</v>
      </c>
      <c r="C390" s="88">
        <f>'Parametric Var'!C253</f>
        <v>1.311</v>
      </c>
      <c r="D390" s="88">
        <f>'Parametric Var'!D253</f>
        <v>0.9764</v>
      </c>
      <c r="E390" s="88">
        <f>'Parametric Var'!E253</f>
        <v>1.528</v>
      </c>
      <c r="F390" s="88">
        <f>'Parametric Var'!F253</f>
        <v>4429.1</v>
      </c>
      <c r="G390" s="88">
        <f>'Parametric Var'!G253</f>
        <v>15.45</v>
      </c>
      <c r="I390" s="7">
        <f t="shared" si="12"/>
        <v>382</v>
      </c>
      <c r="J390" s="88">
        <f t="shared" ref="J390:O390" si="771">B$637*EXP(LN(B390/B391))</f>
        <v>2.735630769</v>
      </c>
      <c r="K390" s="88">
        <f t="shared" si="771"/>
        <v>2.690528867</v>
      </c>
      <c r="L390" s="88">
        <f t="shared" si="771"/>
        <v>2.671706378</v>
      </c>
      <c r="M390" s="88">
        <f t="shared" si="771"/>
        <v>2.67</v>
      </c>
      <c r="N390" s="88">
        <f t="shared" si="771"/>
        <v>4123.382164</v>
      </c>
      <c r="O390" s="88">
        <f t="shared" si="771"/>
        <v>20.44345533</v>
      </c>
      <c r="S390" s="146">
        <f>(N390*'portfolio sheet'!$D$15/'portfolio sheet'!$D$7) -'portfolio sheet'!$D$15</f>
        <v>1114554.956</v>
      </c>
      <c r="T390" s="146">
        <f>O390*'portfolio sheet'!$F$15/'portfolio sheet'!$F$11-'portfolio sheet'!$F$15</f>
        <v>92236.42596</v>
      </c>
      <c r="U390" s="146">
        <f>PRICE('portfolio sheet'!$H$7,'portfolio sheet'!$H$8,'portfolio sheet'!$H$9,L390/100,'portfolio sheet'!$H$11,'portfolio sheet'!$H$12,'portfolio sheet'!$H$13)*'portfolio sheet'!$H$6/100 - 'portfolio sheet'!$H$15</f>
        <v>-21830.7466</v>
      </c>
      <c r="V390" s="88">
        <f t="shared" si="10"/>
        <v>1184960.635</v>
      </c>
      <c r="X390" s="147">
        <f t="shared" ref="X390:Z390" si="772">S390/$V390</f>
        <v>0.9405839508</v>
      </c>
      <c r="Y390" s="147">
        <f t="shared" si="772"/>
        <v>0.07783923213</v>
      </c>
      <c r="Z390" s="147">
        <f t="shared" si="772"/>
        <v>-0.01842318297</v>
      </c>
    </row>
    <row r="391">
      <c r="A391" s="12">
        <f>'Parametric Var'!A252</f>
        <v>44475</v>
      </c>
      <c r="B391" s="88">
        <f>'Parametric Var'!B252</f>
        <v>0.091</v>
      </c>
      <c r="C391" s="88">
        <f>'Parametric Var'!C252</f>
        <v>1.3181</v>
      </c>
      <c r="D391" s="88">
        <f>'Parametric Var'!D252</f>
        <v>0.9878</v>
      </c>
      <c r="E391" s="88">
        <f>'Parametric Var'!E252</f>
        <v>1.528</v>
      </c>
      <c r="F391" s="88">
        <f>'Parametric Var'!F252</f>
        <v>4436.52</v>
      </c>
      <c r="G391" s="88">
        <f>'Parametric Var'!G252</f>
        <v>16.12</v>
      </c>
      <c r="I391" s="7">
        <f t="shared" si="12"/>
        <v>383</v>
      </c>
      <c r="J391" s="88">
        <f t="shared" ref="J391:O391" si="773">B$637*EXP(LN(B391/B392))</f>
        <v>2.869017021</v>
      </c>
      <c r="K391" s="88">
        <f t="shared" si="773"/>
        <v>2.615988489</v>
      </c>
      <c r="L391" s="88">
        <f t="shared" si="773"/>
        <v>2.604550405</v>
      </c>
      <c r="M391" s="88">
        <f t="shared" si="773"/>
        <v>2.588680203</v>
      </c>
      <c r="N391" s="88">
        <f t="shared" si="773"/>
        <v>4134.175819</v>
      </c>
      <c r="O391" s="88">
        <f t="shared" si="773"/>
        <v>19.19819095</v>
      </c>
      <c r="S391" s="146">
        <f>(N391*'portfolio sheet'!$D$15/'portfolio sheet'!$D$7) -'portfolio sheet'!$D$15</f>
        <v>1120090.164</v>
      </c>
      <c r="T391" s="146">
        <f>O391*'portfolio sheet'!$F$15/'portfolio sheet'!$F$11-'portfolio sheet'!$F$15</f>
        <v>92299.26184</v>
      </c>
      <c r="U391" s="146">
        <f>PRICE('portfolio sheet'!$H$7,'portfolio sheet'!$H$8,'portfolio sheet'!$H$9,L391/100,'portfolio sheet'!$H$11,'portfolio sheet'!$H$12,'portfolio sheet'!$H$13)*'portfolio sheet'!$H$6/100 - 'portfolio sheet'!$H$15</f>
        <v>-20293.24952</v>
      </c>
      <c r="V391" s="88">
        <f t="shared" si="10"/>
        <v>1192096.176</v>
      </c>
      <c r="X391" s="147">
        <f t="shared" ref="X391:Z391" si="774">S391/$V391</f>
        <v>0.9395971451</v>
      </c>
      <c r="Y391" s="147">
        <f t="shared" si="774"/>
        <v>0.07742601957</v>
      </c>
      <c r="Z391" s="147">
        <f t="shared" si="774"/>
        <v>-0.01702316468</v>
      </c>
    </row>
    <row r="392">
      <c r="A392" s="12">
        <f>'Parametric Var'!A251</f>
        <v>44476</v>
      </c>
      <c r="B392" s="88">
        <f>'Parametric Var'!B251</f>
        <v>0.094</v>
      </c>
      <c r="C392" s="88">
        <f>'Parametric Var'!C251</f>
        <v>1.363</v>
      </c>
      <c r="D392" s="88">
        <f>'Parametric Var'!D251</f>
        <v>1.0251</v>
      </c>
      <c r="E392" s="88">
        <f>'Parametric Var'!E251</f>
        <v>1.576</v>
      </c>
      <c r="F392" s="88">
        <f>'Parametric Var'!F251</f>
        <v>4432.35</v>
      </c>
      <c r="G392" s="88">
        <f>'Parametric Var'!G251</f>
        <v>17.91</v>
      </c>
      <c r="I392" s="7">
        <f t="shared" si="12"/>
        <v>384</v>
      </c>
      <c r="J392" s="88">
        <f t="shared" ref="J392:O392" si="775">B$637*EXP(LN(B392/B393))</f>
        <v>2.9636</v>
      </c>
      <c r="K392" s="88">
        <f t="shared" si="775"/>
        <v>2.644943544</v>
      </c>
      <c r="L392" s="88">
        <f t="shared" si="775"/>
        <v>2.623064272</v>
      </c>
      <c r="M392" s="88">
        <f t="shared" si="775"/>
        <v>2.610372208</v>
      </c>
      <c r="N392" s="88">
        <f t="shared" si="775"/>
        <v>4126.193922</v>
      </c>
      <c r="O392" s="88">
        <f t="shared" si="775"/>
        <v>17.71072323</v>
      </c>
      <c r="S392" s="146">
        <f>(N392*'portfolio sheet'!$D$15/'portfolio sheet'!$D$7) -'portfolio sheet'!$D$15</f>
        <v>1115996.883</v>
      </c>
      <c r="T392" s="146">
        <f>O392*'portfolio sheet'!$F$15/'portfolio sheet'!$F$11-'portfolio sheet'!$F$15</f>
        <v>92374.31926</v>
      </c>
      <c r="U392" s="146">
        <f>PRICE('portfolio sheet'!$H$7,'portfolio sheet'!$H$8,'portfolio sheet'!$H$9,L392/100,'portfolio sheet'!$H$11,'portfolio sheet'!$H$12,'portfolio sheet'!$H$13)*'portfolio sheet'!$H$6/100 - 'portfolio sheet'!$H$15</f>
        <v>-20717.66532</v>
      </c>
      <c r="V392" s="88">
        <f t="shared" si="10"/>
        <v>1187653.537</v>
      </c>
      <c r="X392" s="147">
        <f t="shared" ref="X392:Z392" si="776">S392/$V392</f>
        <v>0.9396653555</v>
      </c>
      <c r="Y392" s="147">
        <f t="shared" si="776"/>
        <v>0.07777884408</v>
      </c>
      <c r="Z392" s="147">
        <f t="shared" si="776"/>
        <v>-0.01744419958</v>
      </c>
    </row>
    <row r="393">
      <c r="A393" s="12">
        <f>'Parametric Var'!A250</f>
        <v>44477</v>
      </c>
      <c r="B393" s="88">
        <f>'Parametric Var'!B250</f>
        <v>0.094</v>
      </c>
      <c r="C393" s="88">
        <f>'Parametric Var'!C250</f>
        <v>1.394</v>
      </c>
      <c r="D393" s="88">
        <f>'Parametric Var'!D250</f>
        <v>1.0563</v>
      </c>
      <c r="E393" s="88">
        <f>'Parametric Var'!E250</f>
        <v>1.612</v>
      </c>
      <c r="F393" s="88">
        <f>'Parametric Var'!F250</f>
        <v>4436.75</v>
      </c>
      <c r="G393" s="88">
        <f>'Parametric Var'!G250</f>
        <v>21.57</v>
      </c>
      <c r="I393" s="7">
        <f t="shared" si="12"/>
        <v>385</v>
      </c>
      <c r="J393" s="88">
        <f t="shared" ref="J393:O393" si="777">B$637*EXP(LN(B393/B394))</f>
        <v>3.051242059</v>
      </c>
      <c r="K393" s="88">
        <f t="shared" si="777"/>
        <v>2.650902917</v>
      </c>
      <c r="L393" s="88">
        <f t="shared" si="777"/>
        <v>2.614296557</v>
      </c>
      <c r="M393" s="88">
        <f t="shared" si="777"/>
        <v>2.643759214</v>
      </c>
      <c r="N393" s="88">
        <f t="shared" si="777"/>
        <v>4120.121446</v>
      </c>
      <c r="O393" s="88">
        <f t="shared" si="777"/>
        <v>21.23156899</v>
      </c>
      <c r="S393" s="146">
        <f>(N393*'portfolio sheet'!$D$15/'portfolio sheet'!$D$7) -'portfolio sheet'!$D$15</f>
        <v>1112882.793</v>
      </c>
      <c r="T393" s="146">
        <f>O393*'portfolio sheet'!$F$15/'portfolio sheet'!$F$11-'portfolio sheet'!$F$15</f>
        <v>92196.65785</v>
      </c>
      <c r="U393" s="146">
        <f>PRICE('portfolio sheet'!$H$7,'portfolio sheet'!$H$8,'portfolio sheet'!$H$9,L393/100,'portfolio sheet'!$H$11,'portfolio sheet'!$H$12,'portfolio sheet'!$H$13)*'portfolio sheet'!$H$6/100 - 'portfolio sheet'!$H$15</f>
        <v>-20516.72477</v>
      </c>
      <c r="V393" s="88">
        <f t="shared" si="10"/>
        <v>1184562.726</v>
      </c>
      <c r="X393" s="147">
        <f t="shared" ref="X393:Z393" si="778">S393/$V393</f>
        <v>0.9394882757</v>
      </c>
      <c r="Y393" s="147">
        <f t="shared" si="778"/>
        <v>0.07783180731</v>
      </c>
      <c r="Z393" s="147">
        <f t="shared" si="778"/>
        <v>-0.01732008303</v>
      </c>
    </row>
    <row r="394">
      <c r="A394" s="12">
        <f>'Parametric Var'!A249</f>
        <v>44480</v>
      </c>
      <c r="B394" s="88">
        <f>'Parametric Var'!B249</f>
        <v>0.0913</v>
      </c>
      <c r="C394" s="88">
        <f>'Parametric Var'!C249</f>
        <v>1.4225</v>
      </c>
      <c r="D394" s="88">
        <f>'Parametric Var'!D249</f>
        <v>1.0921</v>
      </c>
      <c r="E394" s="88">
        <f>'Parametric Var'!E249</f>
        <v>1.628</v>
      </c>
      <c r="F394" s="88">
        <f>'Parametric Var'!F249</f>
        <v>4447.7</v>
      </c>
      <c r="G394" s="88">
        <f>'Parametric Var'!G249</f>
        <v>21.67</v>
      </c>
      <c r="I394" s="7">
        <f t="shared" si="12"/>
        <v>386</v>
      </c>
      <c r="J394" s="88">
        <f t="shared" ref="J394:O394" si="779">B$637*EXP(LN(B394/B395))</f>
        <v>2.733097778</v>
      </c>
      <c r="K394" s="88">
        <f t="shared" si="779"/>
        <v>2.783971024</v>
      </c>
      <c r="L394" s="88">
        <f t="shared" si="779"/>
        <v>2.756150411</v>
      </c>
      <c r="M394" s="88">
        <f t="shared" si="779"/>
        <v>2.765114504</v>
      </c>
      <c r="N394" s="88">
        <f t="shared" si="779"/>
        <v>4118.123679</v>
      </c>
      <c r="O394" s="88">
        <f t="shared" si="779"/>
        <v>24.90415409</v>
      </c>
      <c r="S394" s="146">
        <f>(N394*'portfolio sheet'!$D$15/'portfolio sheet'!$D$7) -'portfolio sheet'!$D$15</f>
        <v>1111858.297</v>
      </c>
      <c r="T394" s="146">
        <f>O394*'portfolio sheet'!$F$15/'portfolio sheet'!$F$11-'portfolio sheet'!$F$15</f>
        <v>92011.33969</v>
      </c>
      <c r="U394" s="146">
        <f>PRICE('portfolio sheet'!$H$7,'portfolio sheet'!$H$8,'portfolio sheet'!$H$9,L394/100,'portfolio sheet'!$H$11,'portfolio sheet'!$H$12,'portfolio sheet'!$H$13)*'portfolio sheet'!$H$6/100 - 'portfolio sheet'!$H$15</f>
        <v>-23756.22356</v>
      </c>
      <c r="V394" s="88">
        <f t="shared" si="10"/>
        <v>1180113.413</v>
      </c>
      <c r="X394" s="147">
        <f t="shared" ref="X394:Z394" si="780">S394/$V394</f>
        <v>0.9421622402</v>
      </c>
      <c r="Y394" s="147">
        <f t="shared" si="780"/>
        <v>0.07796821786</v>
      </c>
      <c r="Z394" s="147">
        <f t="shared" si="780"/>
        <v>-0.02013045805</v>
      </c>
    </row>
    <row r="395">
      <c r="A395" s="12">
        <f>'Parametric Var'!A248</f>
        <v>44481</v>
      </c>
      <c r="B395" s="88">
        <f>'Parametric Var'!B248</f>
        <v>0.099</v>
      </c>
      <c r="C395" s="88">
        <f>'Parametric Var'!C248</f>
        <v>1.3822</v>
      </c>
      <c r="D395" s="88">
        <f>'Parametric Var'!D248</f>
        <v>1.071</v>
      </c>
      <c r="E395" s="88">
        <f>'Parametric Var'!E248</f>
        <v>1.572</v>
      </c>
      <c r="F395" s="88">
        <f>'Parametric Var'!F248</f>
        <v>4460.84</v>
      </c>
      <c r="G395" s="88">
        <f>'Parametric Var'!G248</f>
        <v>18.56</v>
      </c>
      <c r="I395" s="7">
        <f t="shared" si="12"/>
        <v>387</v>
      </c>
      <c r="J395" s="88">
        <f t="shared" ref="J395:O395" si="781">B$637*EXP(LN(B395/B396))</f>
        <v>2.9636</v>
      </c>
      <c r="K395" s="88">
        <f t="shared" si="781"/>
        <v>2.733179254</v>
      </c>
      <c r="L395" s="88">
        <f t="shared" si="781"/>
        <v>2.694346519</v>
      </c>
      <c r="M395" s="88">
        <f t="shared" si="781"/>
        <v>2.721945525</v>
      </c>
      <c r="N395" s="88">
        <f t="shared" si="781"/>
        <v>4123.671183</v>
      </c>
      <c r="O395" s="88">
        <f t="shared" si="781"/>
        <v>23.08366181</v>
      </c>
      <c r="S395" s="146">
        <f>(N395*'portfolio sheet'!$D$15/'portfolio sheet'!$D$7) -'portfolio sheet'!$D$15</f>
        <v>1114703.171</v>
      </c>
      <c r="T395" s="146">
        <f>O395*'portfolio sheet'!$F$15/'portfolio sheet'!$F$11-'portfolio sheet'!$F$15</f>
        <v>92103.20149</v>
      </c>
      <c r="U395" s="146">
        <f>PRICE('portfolio sheet'!$H$7,'portfolio sheet'!$H$8,'portfolio sheet'!$H$9,L395/100,'portfolio sheet'!$H$11,'portfolio sheet'!$H$12,'portfolio sheet'!$H$13)*'portfolio sheet'!$H$6/100 - 'portfolio sheet'!$H$15</f>
        <v>-22347.8361</v>
      </c>
      <c r="V395" s="88">
        <f t="shared" si="10"/>
        <v>1184458.536</v>
      </c>
      <c r="X395" s="147">
        <f t="shared" ref="X395:Z395" si="782">S395/$V395</f>
        <v>0.941107803</v>
      </c>
      <c r="Y395" s="147">
        <f t="shared" si="782"/>
        <v>0.07775975156</v>
      </c>
      <c r="Z395" s="147">
        <f t="shared" si="782"/>
        <v>-0.0188675546</v>
      </c>
    </row>
    <row r="396">
      <c r="A396" s="12">
        <f>'Parametric Var'!A247</f>
        <v>44482</v>
      </c>
      <c r="B396" s="88">
        <f>'Parametric Var'!B247</f>
        <v>0.099</v>
      </c>
      <c r="C396" s="88">
        <f>'Parametric Var'!C247</f>
        <v>1.368</v>
      </c>
      <c r="D396" s="88">
        <f>'Parametric Var'!D247</f>
        <v>1.0744</v>
      </c>
      <c r="E396" s="88">
        <f>'Parametric Var'!E247</f>
        <v>1.542</v>
      </c>
      <c r="F396" s="88">
        <f>'Parametric Var'!F247</f>
        <v>4468</v>
      </c>
      <c r="G396" s="88">
        <f>'Parametric Var'!G247</f>
        <v>17.15</v>
      </c>
      <c r="I396" s="7">
        <f t="shared" si="12"/>
        <v>388</v>
      </c>
      <c r="J396" s="88">
        <f t="shared" ref="J396:O396" si="783">B$637*EXP(LN(B396/B397))</f>
        <v>3.0562125</v>
      </c>
      <c r="K396" s="88">
        <f t="shared" si="783"/>
        <v>2.757508793</v>
      </c>
      <c r="L396" s="88">
        <f t="shared" si="783"/>
        <v>2.757045248</v>
      </c>
      <c r="M396" s="88">
        <f t="shared" si="783"/>
        <v>2.715791557</v>
      </c>
      <c r="N396" s="88">
        <f t="shared" si="783"/>
        <v>4119.539367</v>
      </c>
      <c r="O396" s="88">
        <f t="shared" si="783"/>
        <v>21.24329268</v>
      </c>
      <c r="S396" s="146">
        <f>(N396*'portfolio sheet'!$D$15/'portfolio sheet'!$D$7) -'portfolio sheet'!$D$15</f>
        <v>1112584.291</v>
      </c>
      <c r="T396" s="146">
        <f>O396*'portfolio sheet'!$F$15/'portfolio sheet'!$F$11-'portfolio sheet'!$F$15</f>
        <v>92196.06627</v>
      </c>
      <c r="U396" s="146">
        <f>PRICE('portfolio sheet'!$H$7,'portfolio sheet'!$H$8,'portfolio sheet'!$H$9,L396/100,'portfolio sheet'!$H$11,'portfolio sheet'!$H$12,'portfolio sheet'!$H$13)*'portfolio sheet'!$H$6/100 - 'portfolio sheet'!$H$15</f>
        <v>-23776.58096</v>
      </c>
      <c r="V396" s="88">
        <f t="shared" si="10"/>
        <v>1181003.776</v>
      </c>
      <c r="X396" s="147">
        <f t="shared" ref="X396:Z396" si="784">S396/$V396</f>
        <v>0.9420666668</v>
      </c>
      <c r="Y396" s="147">
        <f t="shared" si="784"/>
        <v>0.07806585224</v>
      </c>
      <c r="Z396" s="147">
        <f t="shared" si="784"/>
        <v>-0.020132519</v>
      </c>
    </row>
    <row r="397">
      <c r="A397" s="12">
        <f>'Parametric Var'!A246</f>
        <v>44483</v>
      </c>
      <c r="B397" s="88">
        <f>'Parametric Var'!B246</f>
        <v>0.096</v>
      </c>
      <c r="C397" s="88">
        <f>'Parametric Var'!C246</f>
        <v>1.342</v>
      </c>
      <c r="D397" s="88">
        <f>'Parametric Var'!D246</f>
        <v>1.0533</v>
      </c>
      <c r="E397" s="88">
        <f>'Parametric Var'!E246</f>
        <v>1.516</v>
      </c>
      <c r="F397" s="88">
        <f>'Parametric Var'!F246</f>
        <v>4479.66</v>
      </c>
      <c r="G397" s="88">
        <f>'Parametric Var'!G246</f>
        <v>17.22</v>
      </c>
      <c r="I397" s="7">
        <f t="shared" si="12"/>
        <v>389</v>
      </c>
      <c r="J397" s="88">
        <f t="shared" ref="J397:O397" si="785">B$637*EXP(LN(B397/B398))</f>
        <v>2.816887129</v>
      </c>
      <c r="K397" s="88">
        <f t="shared" si="785"/>
        <v>2.572816584</v>
      </c>
      <c r="L397" s="88">
        <f t="shared" si="785"/>
        <v>2.533111994</v>
      </c>
      <c r="M397" s="88">
        <f t="shared" si="785"/>
        <v>2.571613723</v>
      </c>
      <c r="N397" s="88">
        <f t="shared" si="785"/>
        <v>4159.613789</v>
      </c>
      <c r="O397" s="88">
        <f t="shared" si="785"/>
        <v>21.87627159</v>
      </c>
      <c r="S397" s="146">
        <f>(N397*'portfolio sheet'!$D$15/'portfolio sheet'!$D$7) -'portfolio sheet'!$D$15</f>
        <v>1133135.276</v>
      </c>
      <c r="T397" s="146">
        <f>O397*'portfolio sheet'!$F$15/'portfolio sheet'!$F$11-'portfolio sheet'!$F$15</f>
        <v>92164.12624</v>
      </c>
      <c r="U397" s="146">
        <f>PRICE('portfolio sheet'!$H$7,'portfolio sheet'!$H$8,'portfolio sheet'!$H$9,L397/100,'portfolio sheet'!$H$11,'portfolio sheet'!$H$12,'portfolio sheet'!$H$13)*'portfolio sheet'!$H$6/100 - 'portfolio sheet'!$H$15</f>
        <v>-18651.63377</v>
      </c>
      <c r="V397" s="88">
        <f t="shared" si="10"/>
        <v>1206647.769</v>
      </c>
      <c r="X397" s="147">
        <f t="shared" ref="X397:Z397" si="786">S397/$V397</f>
        <v>0.9390770908</v>
      </c>
      <c r="Y397" s="147">
        <f t="shared" si="786"/>
        <v>0.07638030636</v>
      </c>
      <c r="Z397" s="147">
        <f t="shared" si="786"/>
        <v>-0.01545739714</v>
      </c>
    </row>
    <row r="398">
      <c r="A398" s="12">
        <f>'Parametric Var'!A245</f>
        <v>44484</v>
      </c>
      <c r="B398" s="88">
        <f>'Parametric Var'!B245</f>
        <v>0.101</v>
      </c>
      <c r="C398" s="88">
        <f>'Parametric Var'!C245</f>
        <v>1.411</v>
      </c>
      <c r="D398" s="88">
        <f>'Parametric Var'!D245</f>
        <v>1.1239</v>
      </c>
      <c r="E398" s="88">
        <f>'Parametric Var'!E245</f>
        <v>1.574</v>
      </c>
      <c r="F398" s="88">
        <f>'Parametric Var'!F245</f>
        <v>4448.08</v>
      </c>
      <c r="G398" s="88">
        <f>'Parametric Var'!G245</f>
        <v>16.79</v>
      </c>
      <c r="I398" s="7">
        <f t="shared" si="12"/>
        <v>390</v>
      </c>
      <c r="J398" s="88">
        <f t="shared" ref="J398:O398" si="787">B$637*EXP(LN(B398/B399))</f>
        <v>2.949000985</v>
      </c>
      <c r="K398" s="88">
        <f t="shared" si="787"/>
        <v>2.664685912</v>
      </c>
      <c r="L398" s="88">
        <f t="shared" si="787"/>
        <v>2.648926849</v>
      </c>
      <c r="M398" s="88">
        <f t="shared" si="787"/>
        <v>2.644795469</v>
      </c>
      <c r="N398" s="88">
        <f t="shared" si="787"/>
        <v>4175.166602</v>
      </c>
      <c r="O398" s="88">
        <f t="shared" si="787"/>
        <v>19.00906051</v>
      </c>
      <c r="S398" s="146">
        <f>(N398*'portfolio sheet'!$D$15/'portfolio sheet'!$D$7) -'portfolio sheet'!$D$15</f>
        <v>1141111.078</v>
      </c>
      <c r="T398" s="146">
        <f>O398*'portfolio sheet'!$F$15/'portfolio sheet'!$F$11-'portfolio sheet'!$F$15</f>
        <v>92308.80533</v>
      </c>
      <c r="U398" s="146">
        <f>PRICE('portfolio sheet'!$H$7,'portfolio sheet'!$H$8,'portfolio sheet'!$H$9,L398/100,'portfolio sheet'!$H$11,'portfolio sheet'!$H$12,'portfolio sheet'!$H$13)*'portfolio sheet'!$H$6/100 - 'portfolio sheet'!$H$15</f>
        <v>-21309.84129</v>
      </c>
      <c r="V398" s="88">
        <f t="shared" si="10"/>
        <v>1212110.042</v>
      </c>
      <c r="X398" s="147">
        <f t="shared" ref="X398:Z398" si="788">S398/$V398</f>
        <v>0.9414253149</v>
      </c>
      <c r="Y398" s="147">
        <f t="shared" si="788"/>
        <v>0.0761554662</v>
      </c>
      <c r="Z398" s="147">
        <f t="shared" si="788"/>
        <v>-0.01758078108</v>
      </c>
    </row>
    <row r="399">
      <c r="A399" s="12">
        <f>'Parametric Var'!A244</f>
        <v>44486</v>
      </c>
      <c r="B399" s="88">
        <f>'Parametric Var'!B244</f>
        <v>0.1015</v>
      </c>
      <c r="C399" s="88">
        <f>'Parametric Var'!C244</f>
        <v>1.4324</v>
      </c>
      <c r="D399" s="88">
        <f>'Parametric Var'!D244</f>
        <v>1.1468</v>
      </c>
      <c r="E399" s="88">
        <f>'Parametric Var'!E244</f>
        <v>1.589</v>
      </c>
      <c r="F399" s="88">
        <f>'Parametric Var'!F244</f>
        <v>4400.27</v>
      </c>
      <c r="G399" s="88">
        <f>'Parametric Var'!G244</f>
        <v>18.84</v>
      </c>
      <c r="I399" s="7">
        <f t="shared" si="12"/>
        <v>391</v>
      </c>
      <c r="J399" s="88">
        <f t="shared" ref="J399:O399" si="789">B$637*EXP(LN(B399/B400))</f>
        <v>2.892359615</v>
      </c>
      <c r="K399" s="88">
        <f t="shared" si="789"/>
        <v>2.68262617</v>
      </c>
      <c r="L399" s="88">
        <f t="shared" si="789"/>
        <v>2.660674438</v>
      </c>
      <c r="M399" s="88">
        <f t="shared" si="789"/>
        <v>2.66664362</v>
      </c>
      <c r="N399" s="88">
        <f t="shared" si="789"/>
        <v>4125.10581</v>
      </c>
      <c r="O399" s="88">
        <f t="shared" si="789"/>
        <v>24.51843807</v>
      </c>
      <c r="S399" s="146">
        <f>(N399*'portfolio sheet'!$D$15/'portfolio sheet'!$D$7) -'portfolio sheet'!$D$15</f>
        <v>1115438.877</v>
      </c>
      <c r="T399" s="146">
        <f>O399*'portfolio sheet'!$F$15/'portfolio sheet'!$F$11-'portfolio sheet'!$F$15</f>
        <v>92030.80287</v>
      </c>
      <c r="U399" s="146">
        <f>PRICE('portfolio sheet'!$H$7,'portfolio sheet'!$H$8,'portfolio sheet'!$H$9,L399/100,'portfolio sheet'!$H$11,'portfolio sheet'!$H$12,'portfolio sheet'!$H$13)*'portfolio sheet'!$H$6/100 - 'portfolio sheet'!$H$15</f>
        <v>-21578.55566</v>
      </c>
      <c r="V399" s="88">
        <f t="shared" si="10"/>
        <v>1185891.124</v>
      </c>
      <c r="X399" s="147">
        <f t="shared" ref="X399:Z399" si="790">S399/$V399</f>
        <v>0.9405913024</v>
      </c>
      <c r="Y399" s="147">
        <f t="shared" si="790"/>
        <v>0.07760476573</v>
      </c>
      <c r="Z399" s="147">
        <f t="shared" si="790"/>
        <v>-0.0181960681</v>
      </c>
    </row>
    <row r="400">
      <c r="A400" s="12">
        <f>'Parametric Var'!A243</f>
        <v>44487</v>
      </c>
      <c r="B400" s="88">
        <f>'Parametric Var'!B243</f>
        <v>0.104</v>
      </c>
      <c r="C400" s="88">
        <f>'Parametric Var'!C243</f>
        <v>1.4444</v>
      </c>
      <c r="D400" s="88">
        <f>'Parametric Var'!D243</f>
        <v>1.165</v>
      </c>
      <c r="E400" s="88">
        <f>'Parametric Var'!E243</f>
        <v>1.591</v>
      </c>
      <c r="F400" s="88">
        <f>'Parametric Var'!F243</f>
        <v>4405.8</v>
      </c>
      <c r="G400" s="88">
        <f>'Parametric Var'!G243</f>
        <v>16.39</v>
      </c>
      <c r="I400" s="7">
        <f t="shared" si="12"/>
        <v>392</v>
      </c>
      <c r="J400" s="88">
        <f t="shared" ref="J400:O400" si="791">B$637*EXP(LN(B400/B401))</f>
        <v>3.051627723</v>
      </c>
      <c r="K400" s="88">
        <f t="shared" si="791"/>
        <v>2.652217241</v>
      </c>
      <c r="L400" s="88">
        <f t="shared" si="791"/>
        <v>2.702436062</v>
      </c>
      <c r="M400" s="88">
        <f t="shared" si="791"/>
        <v>2.588647166</v>
      </c>
      <c r="N400" s="88">
        <f t="shared" si="791"/>
        <v>4096.93464</v>
      </c>
      <c r="O400" s="88">
        <f t="shared" si="791"/>
        <v>21.59349599</v>
      </c>
      <c r="S400" s="146">
        <f>(N400*'portfolio sheet'!$D$15/'portfolio sheet'!$D$7) -'portfolio sheet'!$D$15</f>
        <v>1100992.123</v>
      </c>
      <c r="T400" s="146">
        <f>O400*'portfolio sheet'!$F$15/'portfolio sheet'!$F$11-'portfolio sheet'!$F$15</f>
        <v>92178.39506</v>
      </c>
      <c r="U400" s="146">
        <f>PRICE('portfolio sheet'!$H$7,'portfolio sheet'!$H$8,'portfolio sheet'!$H$9,L400/100,'portfolio sheet'!$H$11,'portfolio sheet'!$H$12,'portfolio sheet'!$H$13)*'portfolio sheet'!$H$6/100 - 'portfolio sheet'!$H$15</f>
        <v>-22532.44548</v>
      </c>
      <c r="V400" s="88">
        <f t="shared" si="10"/>
        <v>1170638.073</v>
      </c>
      <c r="X400" s="147">
        <f t="shared" ref="X400:Z400" si="792">S400/$V400</f>
        <v>0.9405059931</v>
      </c>
      <c r="Y400" s="147">
        <f t="shared" si="792"/>
        <v>0.07874201021</v>
      </c>
      <c r="Z400" s="147">
        <f t="shared" si="792"/>
        <v>-0.01924800329</v>
      </c>
    </row>
    <row r="401">
      <c r="A401" s="12">
        <f>'Parametric Var'!A242</f>
        <v>44488</v>
      </c>
      <c r="B401" s="88">
        <f>'Parametric Var'!B242</f>
        <v>0.101</v>
      </c>
      <c r="C401" s="88">
        <f>'Parametric Var'!C242</f>
        <v>1.4732</v>
      </c>
      <c r="D401" s="88">
        <f>'Parametric Var'!D242</f>
        <v>1.1652</v>
      </c>
      <c r="E401" s="88">
        <f>'Parametric Var'!E242</f>
        <v>1.641</v>
      </c>
      <c r="F401" s="88">
        <f>'Parametric Var'!F242</f>
        <v>4441.67</v>
      </c>
      <c r="G401" s="88">
        <f>'Parametric Var'!G242</f>
        <v>16.19</v>
      </c>
      <c r="I401" s="7">
        <f t="shared" si="12"/>
        <v>393</v>
      </c>
      <c r="J401" s="88">
        <f t="shared" ref="J401:O401" si="793">B$637*EXP(LN(B401/B402))</f>
        <v>3.184293617</v>
      </c>
      <c r="K401" s="88">
        <f t="shared" si="793"/>
        <v>2.691761783</v>
      </c>
      <c r="L401" s="88">
        <f t="shared" si="793"/>
        <v>2.698731003</v>
      </c>
      <c r="M401" s="88">
        <f t="shared" si="793"/>
        <v>2.639439759</v>
      </c>
      <c r="N401" s="88">
        <f t="shared" si="793"/>
        <v>4095.372557</v>
      </c>
      <c r="O401" s="88">
        <f t="shared" si="793"/>
        <v>20.95465413</v>
      </c>
      <c r="S401" s="146">
        <f>(N401*'portfolio sheet'!$D$15/'portfolio sheet'!$D$7) -'portfolio sheet'!$D$15</f>
        <v>1100191.055</v>
      </c>
      <c r="T401" s="146">
        <f>O401*'portfolio sheet'!$F$15/'portfolio sheet'!$F$11-'portfolio sheet'!$F$15</f>
        <v>92210.63094</v>
      </c>
      <c r="U401" s="146">
        <f>PRICE('portfolio sheet'!$H$7,'portfolio sheet'!$H$8,'portfolio sheet'!$H$9,L401/100,'portfolio sheet'!$H$11,'portfolio sheet'!$H$12,'portfolio sheet'!$H$13)*'portfolio sheet'!$H$6/100 - 'portfolio sheet'!$H$15</f>
        <v>-22447.90318</v>
      </c>
      <c r="V401" s="88">
        <f t="shared" si="10"/>
        <v>1169953.783</v>
      </c>
      <c r="X401" s="147">
        <f t="shared" ref="X401:Z401" si="794">S401/$V401</f>
        <v>0.9403713815</v>
      </c>
      <c r="Y401" s="147">
        <f t="shared" si="794"/>
        <v>0.07881561845</v>
      </c>
      <c r="Z401" s="147">
        <f t="shared" si="794"/>
        <v>-0.01918699995</v>
      </c>
    </row>
    <row r="402">
      <c r="A402" s="12">
        <f>'Parametric Var'!A241</f>
        <v>44489</v>
      </c>
      <c r="B402" s="88">
        <f>'Parametric Var'!B241</f>
        <v>0.094</v>
      </c>
      <c r="C402" s="88">
        <f>'Parametric Var'!C241</f>
        <v>1.4805</v>
      </c>
      <c r="D402" s="88">
        <f>'Parametric Var'!D241</f>
        <v>1.167</v>
      </c>
      <c r="E402" s="88">
        <f>'Parametric Var'!E241</f>
        <v>1.66</v>
      </c>
      <c r="F402" s="88">
        <f>'Parametric Var'!F241</f>
        <v>4479.54</v>
      </c>
      <c r="G402" s="88">
        <f>'Parametric Var'!G241</f>
        <v>16.48</v>
      </c>
      <c r="I402" s="7">
        <f t="shared" si="12"/>
        <v>394</v>
      </c>
      <c r="J402" s="88">
        <f t="shared" ref="J402:O402" si="795">B$637*EXP(LN(B402/B403))</f>
        <v>2.603536449</v>
      </c>
      <c r="K402" s="88">
        <f t="shared" si="795"/>
        <v>2.615872338</v>
      </c>
      <c r="L402" s="88">
        <f t="shared" si="795"/>
        <v>2.55469693</v>
      </c>
      <c r="M402" s="88">
        <f t="shared" si="795"/>
        <v>2.613325472</v>
      </c>
      <c r="N402" s="88">
        <f t="shared" si="795"/>
        <v>4124.130788</v>
      </c>
      <c r="O402" s="88">
        <f t="shared" si="795"/>
        <v>21.81988827</v>
      </c>
      <c r="S402" s="146">
        <f>(N402*'portfolio sheet'!$D$15/'portfolio sheet'!$D$7) -'portfolio sheet'!$D$15</f>
        <v>1114938.866</v>
      </c>
      <c r="T402" s="146">
        <f>O402*'portfolio sheet'!$F$15/'portfolio sheet'!$F$11-'portfolio sheet'!$F$15</f>
        <v>92166.97134</v>
      </c>
      <c r="U402" s="146">
        <f>PRICE('portfolio sheet'!$H$7,'portfolio sheet'!$H$8,'portfolio sheet'!$H$9,L402/100,'portfolio sheet'!$H$11,'portfolio sheet'!$H$12,'portfolio sheet'!$H$13)*'portfolio sheet'!$H$6/100 - 'portfolio sheet'!$H$15</f>
        <v>-19148.30559</v>
      </c>
      <c r="V402" s="88">
        <f t="shared" si="10"/>
        <v>1187957.532</v>
      </c>
      <c r="X402" s="147">
        <f t="shared" ref="X402:Z402" si="796">S402/$V402</f>
        <v>0.9385342794</v>
      </c>
      <c r="Y402" s="147">
        <f t="shared" si="796"/>
        <v>0.07758439918</v>
      </c>
      <c r="Z402" s="147">
        <f t="shared" si="796"/>
        <v>-0.01611867856</v>
      </c>
    </row>
    <row r="403">
      <c r="A403" s="12">
        <f>'Parametric Var'!A240</f>
        <v>44490</v>
      </c>
      <c r="B403" s="88">
        <f>'Parametric Var'!B240</f>
        <v>0.107</v>
      </c>
      <c r="C403" s="88">
        <f>'Parametric Var'!C240</f>
        <v>1.531</v>
      </c>
      <c r="D403" s="88">
        <f>'Parametric Var'!D240</f>
        <v>1.2347</v>
      </c>
      <c r="E403" s="88">
        <f>'Parametric Var'!E240</f>
        <v>1.696</v>
      </c>
      <c r="F403" s="88">
        <f>'Parametric Var'!F240</f>
        <v>4486.23</v>
      </c>
      <c r="G403" s="88">
        <f>'Parametric Var'!G240</f>
        <v>16.11</v>
      </c>
      <c r="I403" s="7">
        <f t="shared" si="12"/>
        <v>395</v>
      </c>
      <c r="J403" s="88">
        <f t="shared" ref="J403:O403" si="797">B$637*EXP(LN(B403/B404))</f>
        <v>2.66474958</v>
      </c>
      <c r="K403" s="88">
        <f t="shared" si="797"/>
        <v>2.79907279</v>
      </c>
      <c r="L403" s="88">
        <f t="shared" si="797"/>
        <v>2.779669024</v>
      </c>
      <c r="M403" s="88">
        <f t="shared" si="797"/>
        <v>2.764542125</v>
      </c>
      <c r="N403" s="88">
        <f t="shared" si="797"/>
        <v>4121.140545</v>
      </c>
      <c r="O403" s="88">
        <f t="shared" si="797"/>
        <v>20.94005484</v>
      </c>
      <c r="S403" s="146">
        <f>(N403*'portfolio sheet'!$D$15/'portfolio sheet'!$D$7) -'portfolio sheet'!$D$15</f>
        <v>1113405.408</v>
      </c>
      <c r="T403" s="146">
        <f>O403*'portfolio sheet'!$F$15/'portfolio sheet'!$F$11-'portfolio sheet'!$F$15</f>
        <v>92211.36761</v>
      </c>
      <c r="U403" s="146">
        <f>PRICE('portfolio sheet'!$H$7,'portfolio sheet'!$H$8,'portfolio sheet'!$H$9,L403/100,'portfolio sheet'!$H$11,'portfolio sheet'!$H$12,'portfolio sheet'!$H$13)*'portfolio sheet'!$H$6/100 - 'portfolio sheet'!$H$15</f>
        <v>-24290.94478</v>
      </c>
      <c r="V403" s="88">
        <f t="shared" si="10"/>
        <v>1181325.83</v>
      </c>
      <c r="X403" s="147">
        <f t="shared" ref="X403:Z403" si="798">S403/$V403</f>
        <v>0.9425049202</v>
      </c>
      <c r="Y403" s="147">
        <f t="shared" si="798"/>
        <v>0.07805752252</v>
      </c>
      <c r="Z403" s="147">
        <f t="shared" si="798"/>
        <v>-0.02056244276</v>
      </c>
    </row>
    <row r="404">
      <c r="A404" s="12">
        <f>'Parametric Var'!A239</f>
        <v>44491</v>
      </c>
      <c r="B404" s="88">
        <f>'Parametric Var'!B239</f>
        <v>0.119</v>
      </c>
      <c r="C404" s="88">
        <f>'Parametric Var'!C239</f>
        <v>1.4796</v>
      </c>
      <c r="D404" s="88">
        <f>'Parametric Var'!D239</f>
        <v>1.2006</v>
      </c>
      <c r="E404" s="88">
        <f>'Parametric Var'!E239</f>
        <v>1.638</v>
      </c>
      <c r="F404" s="88">
        <f>'Parametric Var'!F239</f>
        <v>4496.19</v>
      </c>
      <c r="G404" s="88">
        <f>'Parametric Var'!G239</f>
        <v>16.41</v>
      </c>
      <c r="I404" s="7">
        <f t="shared" si="12"/>
        <v>396</v>
      </c>
      <c r="J404" s="88">
        <f t="shared" ref="J404:O404" si="799">B$637*EXP(LN(B404/B405))</f>
        <v>2.895471264</v>
      </c>
      <c r="K404" s="88">
        <f t="shared" si="799"/>
        <v>2.689829274</v>
      </c>
      <c r="L404" s="88">
        <f t="shared" si="799"/>
        <v>2.688122714</v>
      </c>
      <c r="M404" s="88">
        <f t="shared" si="799"/>
        <v>2.653798544</v>
      </c>
      <c r="N404" s="88">
        <f t="shared" si="799"/>
        <v>4154.573268</v>
      </c>
      <c r="O404" s="88">
        <f t="shared" si="799"/>
        <v>21.33</v>
      </c>
      <c r="S404" s="146">
        <f>(N404*'portfolio sheet'!$D$15/'portfolio sheet'!$D$7) -'portfolio sheet'!$D$15</f>
        <v>1130550.394</v>
      </c>
      <c r="T404" s="146">
        <f>O404*'portfolio sheet'!$F$15/'portfolio sheet'!$F$11-'portfolio sheet'!$F$15</f>
        <v>92191.69103</v>
      </c>
      <c r="U404" s="146">
        <f>PRICE('portfolio sheet'!$H$7,'portfolio sheet'!$H$8,'portfolio sheet'!$H$9,L404/100,'portfolio sheet'!$H$11,'portfolio sheet'!$H$12,'portfolio sheet'!$H$13)*'portfolio sheet'!$H$6/100 - 'portfolio sheet'!$H$15</f>
        <v>-22205.74989</v>
      </c>
      <c r="V404" s="88">
        <f t="shared" si="10"/>
        <v>1200536.335</v>
      </c>
      <c r="X404" s="147">
        <f t="shared" ref="X404:Z404" si="800">S404/$V404</f>
        <v>0.9417044373</v>
      </c>
      <c r="Y404" s="147">
        <f t="shared" si="800"/>
        <v>0.0767920873</v>
      </c>
      <c r="Z404" s="147">
        <f t="shared" si="800"/>
        <v>-0.01849652463</v>
      </c>
    </row>
    <row r="405">
      <c r="A405" s="12">
        <f>'Parametric Var'!A238</f>
        <v>44493</v>
      </c>
      <c r="B405" s="88">
        <f>'Parametric Var'!B238</f>
        <v>0.1218</v>
      </c>
      <c r="C405" s="88">
        <f>'Parametric Var'!C238</f>
        <v>1.488</v>
      </c>
      <c r="D405" s="88">
        <f>'Parametric Var'!D238</f>
        <v>1.2072</v>
      </c>
      <c r="E405" s="88">
        <f>'Parametric Var'!E238</f>
        <v>1.648</v>
      </c>
      <c r="F405" s="88">
        <f>'Parametric Var'!F238</f>
        <v>4469.91</v>
      </c>
      <c r="G405" s="88">
        <f>'Parametric Var'!G238</f>
        <v>16.41</v>
      </c>
      <c r="I405" s="7">
        <f t="shared" si="12"/>
        <v>397</v>
      </c>
      <c r="J405" s="88">
        <f t="shared" ref="J405:O405" si="801">B$637*EXP(LN(B405/B406))</f>
        <v>3.033331765</v>
      </c>
      <c r="K405" s="88">
        <f t="shared" si="801"/>
        <v>2.753772183</v>
      </c>
      <c r="L405" s="88">
        <f t="shared" si="801"/>
        <v>2.786218837</v>
      </c>
      <c r="M405" s="88">
        <f t="shared" si="801"/>
        <v>2.694525413</v>
      </c>
      <c r="N405" s="88">
        <f t="shared" si="801"/>
        <v>4094.147203</v>
      </c>
      <c r="O405" s="88">
        <f t="shared" si="801"/>
        <v>19.29577178</v>
      </c>
      <c r="S405" s="146">
        <f>(N405*'portfolio sheet'!$D$15/'portfolio sheet'!$D$7) -'portfolio sheet'!$D$15</f>
        <v>1099562.668</v>
      </c>
      <c r="T405" s="146">
        <f>O405*'portfolio sheet'!$F$15/'portfolio sheet'!$F$11-'portfolio sheet'!$F$15</f>
        <v>92294.33792</v>
      </c>
      <c r="U405" s="146">
        <f>PRICE('portfolio sheet'!$H$7,'portfolio sheet'!$H$8,'portfolio sheet'!$H$9,L405/100,'portfolio sheet'!$H$11,'portfolio sheet'!$H$12,'portfolio sheet'!$H$13)*'portfolio sheet'!$H$6/100 - 'portfolio sheet'!$H$15</f>
        <v>-24439.74227</v>
      </c>
      <c r="V405" s="88">
        <f t="shared" si="10"/>
        <v>1167417.264</v>
      </c>
      <c r="X405" s="147">
        <f t="shared" ref="X405:Z405" si="802">S405/$V405</f>
        <v>0.941876313</v>
      </c>
      <c r="Y405" s="147">
        <f t="shared" si="802"/>
        <v>0.07905856866</v>
      </c>
      <c r="Z405" s="147">
        <f t="shared" si="802"/>
        <v>-0.02093488166</v>
      </c>
    </row>
    <row r="406">
      <c r="A406" s="12">
        <f>'Parametric Var'!A237</f>
        <v>44494</v>
      </c>
      <c r="B406" s="88">
        <f>'Parametric Var'!B237</f>
        <v>0.119</v>
      </c>
      <c r="C406" s="88">
        <f>'Parametric Var'!C237</f>
        <v>1.4617</v>
      </c>
      <c r="D406" s="88">
        <f>'Parametric Var'!D237</f>
        <v>1.1711</v>
      </c>
      <c r="E406" s="88">
        <f>'Parametric Var'!E237</f>
        <v>1.633</v>
      </c>
      <c r="F406" s="88">
        <f>'Parametric Var'!F237</f>
        <v>4509.37</v>
      </c>
      <c r="G406" s="88">
        <f>'Parametric Var'!G237</f>
        <v>18.14</v>
      </c>
      <c r="I406" s="7">
        <f t="shared" si="12"/>
        <v>398</v>
      </c>
      <c r="J406" s="88">
        <f t="shared" ref="J406:O406" si="803">B$637*EXP(LN(B406/B407))</f>
        <v>2.89072459</v>
      </c>
      <c r="K406" s="88">
        <f t="shared" si="803"/>
        <v>2.718303774</v>
      </c>
      <c r="L406" s="88">
        <f t="shared" si="803"/>
        <v>2.687524359</v>
      </c>
      <c r="M406" s="88">
        <f t="shared" si="803"/>
        <v>2.708142857</v>
      </c>
      <c r="N406" s="88">
        <f t="shared" si="803"/>
        <v>4112.578816</v>
      </c>
      <c r="O406" s="88">
        <f t="shared" si="803"/>
        <v>21.54377506</v>
      </c>
      <c r="S406" s="146">
        <f>(N406*'portfolio sheet'!$D$15/'portfolio sheet'!$D$7) -'portfolio sheet'!$D$15</f>
        <v>1109014.778</v>
      </c>
      <c r="T406" s="146">
        <f>O406*'portfolio sheet'!$F$15/'portfolio sheet'!$F$11-'portfolio sheet'!$F$15</f>
        <v>92180.90397</v>
      </c>
      <c r="U406" s="146">
        <f>PRICE('portfolio sheet'!$H$7,'portfolio sheet'!$H$8,'portfolio sheet'!$H$9,L406/100,'portfolio sheet'!$H$11,'portfolio sheet'!$H$12,'portfolio sheet'!$H$13)*'portfolio sheet'!$H$6/100 - 'portfolio sheet'!$H$15</f>
        <v>-22192.08727</v>
      </c>
      <c r="V406" s="88">
        <f t="shared" si="10"/>
        <v>1179003.594</v>
      </c>
      <c r="X406" s="147">
        <f t="shared" ref="X406:Z406" si="804">S406/$V406</f>
        <v>0.9406373169</v>
      </c>
      <c r="Y406" s="147">
        <f t="shared" si="804"/>
        <v>0.07818543083</v>
      </c>
      <c r="Z406" s="147">
        <f t="shared" si="804"/>
        <v>-0.01882274776</v>
      </c>
    </row>
    <row r="407">
      <c r="A407" s="12">
        <f>'Parametric Var'!A236</f>
        <v>44495</v>
      </c>
      <c r="B407" s="88">
        <f>'Parametric Var'!B236</f>
        <v>0.122</v>
      </c>
      <c r="C407" s="88">
        <f>'Parametric Var'!C236</f>
        <v>1.4546</v>
      </c>
      <c r="D407" s="88">
        <f>'Parametric Var'!D236</f>
        <v>1.1778</v>
      </c>
      <c r="E407" s="88">
        <f>'Parametric Var'!E236</f>
        <v>1.61</v>
      </c>
      <c r="F407" s="88">
        <f>'Parametric Var'!F236</f>
        <v>4528.79</v>
      </c>
      <c r="G407" s="88">
        <f>'Parametric Var'!G236</f>
        <v>17.96</v>
      </c>
      <c r="I407" s="7">
        <f t="shared" si="12"/>
        <v>399</v>
      </c>
      <c r="J407" s="88">
        <f t="shared" ref="J407:O407" si="805">B$637*EXP(LN(B407/B408))</f>
        <v>3.038312605</v>
      </c>
      <c r="K407" s="88">
        <f t="shared" si="805"/>
        <v>2.787502451</v>
      </c>
      <c r="L407" s="88">
        <f t="shared" si="805"/>
        <v>2.76823967</v>
      </c>
      <c r="M407" s="88">
        <f t="shared" si="805"/>
        <v>2.773354839</v>
      </c>
      <c r="N407" s="88">
        <f t="shared" si="805"/>
        <v>4135.869893</v>
      </c>
      <c r="O407" s="88">
        <f t="shared" si="805"/>
        <v>20.37695745</v>
      </c>
      <c r="S407" s="146">
        <f>(N407*'portfolio sheet'!$D$15/'portfolio sheet'!$D$7) -'portfolio sheet'!$D$15</f>
        <v>1120958.92</v>
      </c>
      <c r="T407" s="146">
        <f>O407*'portfolio sheet'!$F$15/'portfolio sheet'!$F$11-'portfolio sheet'!$F$15</f>
        <v>92239.78143</v>
      </c>
      <c r="U407" s="146">
        <f>PRICE('portfolio sheet'!$H$7,'portfolio sheet'!$H$8,'portfolio sheet'!$H$9,L407/100,'portfolio sheet'!$H$11,'portfolio sheet'!$H$12,'portfolio sheet'!$H$13)*'portfolio sheet'!$H$6/100 - 'portfolio sheet'!$H$15</f>
        <v>-24031.16995</v>
      </c>
      <c r="V407" s="88">
        <f t="shared" si="10"/>
        <v>1189167.531</v>
      </c>
      <c r="X407" s="147">
        <f t="shared" ref="X407:Z407" si="806">S407/$V407</f>
        <v>0.9426417139</v>
      </c>
      <c r="Y407" s="147">
        <f t="shared" si="806"/>
        <v>0.07756668343</v>
      </c>
      <c r="Z407" s="147">
        <f t="shared" si="806"/>
        <v>-0.02020839732</v>
      </c>
    </row>
    <row r="408">
      <c r="A408" s="12">
        <f>'Parametric Var'!A235</f>
        <v>44496</v>
      </c>
      <c r="B408" s="88">
        <f>'Parametric Var'!B235</f>
        <v>0.119</v>
      </c>
      <c r="C408" s="88">
        <f>'Parametric Var'!C235</f>
        <v>1.4116</v>
      </c>
      <c r="D408" s="88">
        <f>'Parametric Var'!D235</f>
        <v>1.15</v>
      </c>
      <c r="E408" s="88">
        <f>'Parametric Var'!E235</f>
        <v>1.55</v>
      </c>
      <c r="F408" s="88">
        <f>'Parametric Var'!F235</f>
        <v>4522.68</v>
      </c>
      <c r="G408" s="88">
        <f>'Parametric Var'!G235</f>
        <v>18.8</v>
      </c>
      <c r="I408" s="7">
        <f t="shared" si="12"/>
        <v>400</v>
      </c>
      <c r="J408" s="88">
        <f t="shared" ref="J408:O408" si="807">B$637*EXP(LN(B408/B409))</f>
        <v>2.9636</v>
      </c>
      <c r="K408" s="88">
        <f t="shared" si="807"/>
        <v>2.63346149</v>
      </c>
      <c r="L408" s="88">
        <f t="shared" si="807"/>
        <v>2.627280027</v>
      </c>
      <c r="M408" s="88">
        <f t="shared" si="807"/>
        <v>2.622623574</v>
      </c>
      <c r="N408" s="88">
        <f t="shared" si="807"/>
        <v>4129.002734</v>
      </c>
      <c r="O408" s="88">
        <f t="shared" si="807"/>
        <v>19.14100239</v>
      </c>
      <c r="S408" s="146">
        <f>(N408*'portfolio sheet'!$D$15/'portfolio sheet'!$D$7) -'portfolio sheet'!$D$15</f>
        <v>1117437.299</v>
      </c>
      <c r="T408" s="146">
        <f>O408*'portfolio sheet'!$F$15/'portfolio sheet'!$F$11-'portfolio sheet'!$F$15</f>
        <v>92302.14756</v>
      </c>
      <c r="U408" s="146">
        <f>PRICE('portfolio sheet'!$H$7,'portfolio sheet'!$H$8,'portfolio sheet'!$H$9,L408/100,'portfolio sheet'!$H$11,'portfolio sheet'!$H$12,'portfolio sheet'!$H$13)*'portfolio sheet'!$H$6/100 - 'portfolio sheet'!$H$15</f>
        <v>-20814.24946</v>
      </c>
      <c r="V408" s="88">
        <f t="shared" si="10"/>
        <v>1188925.197</v>
      </c>
      <c r="X408" s="147">
        <f t="shared" ref="X408:Z408" si="808">S408/$V408</f>
        <v>0.9398718286</v>
      </c>
      <c r="Y408" s="147">
        <f t="shared" si="808"/>
        <v>0.07763494942</v>
      </c>
      <c r="Z408" s="147">
        <f t="shared" si="808"/>
        <v>-0.01750677797</v>
      </c>
    </row>
    <row r="409">
      <c r="A409" s="12">
        <f>'Parametric Var'!A234</f>
        <v>44497</v>
      </c>
      <c r="B409" s="88">
        <f>'Parametric Var'!B234</f>
        <v>0.119</v>
      </c>
      <c r="C409" s="88">
        <f>'Parametric Var'!C234</f>
        <v>1.45</v>
      </c>
      <c r="D409" s="88">
        <f>'Parametric Var'!D234</f>
        <v>1.1831</v>
      </c>
      <c r="E409" s="88">
        <f>'Parametric Var'!E234</f>
        <v>1.578</v>
      </c>
      <c r="F409" s="88">
        <f>'Parametric Var'!F234</f>
        <v>4524.09</v>
      </c>
      <c r="G409" s="88">
        <f>'Parametric Var'!G234</f>
        <v>20.95</v>
      </c>
      <c r="I409" s="7">
        <f t="shared" si="12"/>
        <v>401</v>
      </c>
      <c r="J409" s="88">
        <f t="shared" ref="J409:O409" si="809">B$637*EXP(LN(B409/B410))</f>
        <v>2.776916535</v>
      </c>
      <c r="K409" s="88">
        <f t="shared" si="809"/>
        <v>2.691180103</v>
      </c>
      <c r="L409" s="88">
        <f t="shared" si="809"/>
        <v>2.699021767</v>
      </c>
      <c r="M409" s="88">
        <f t="shared" si="809"/>
        <v>2.699077514</v>
      </c>
      <c r="N409" s="88">
        <f t="shared" si="809"/>
        <v>4118.582679</v>
      </c>
      <c r="O409" s="88">
        <f t="shared" si="809"/>
        <v>23.0698761</v>
      </c>
      <c r="S409" s="146">
        <f>(N409*'portfolio sheet'!$D$15/'portfolio sheet'!$D$7) -'portfolio sheet'!$D$15</f>
        <v>1112093.682</v>
      </c>
      <c r="T409" s="146">
        <f>O409*'portfolio sheet'!$F$15/'portfolio sheet'!$F$11-'portfolio sheet'!$F$15</f>
        <v>92103.89712</v>
      </c>
      <c r="U409" s="146">
        <f>PRICE('portfolio sheet'!$H$7,'portfolio sheet'!$H$8,'portfolio sheet'!$H$9,L409/100,'portfolio sheet'!$H$11,'portfolio sheet'!$H$12,'portfolio sheet'!$H$13)*'portfolio sheet'!$H$6/100 - 'portfolio sheet'!$H$15</f>
        <v>-22454.53847</v>
      </c>
      <c r="V409" s="88">
        <f t="shared" si="10"/>
        <v>1181743.04</v>
      </c>
      <c r="X409" s="147">
        <f t="shared" ref="X409:Z409" si="810">S409/$V409</f>
        <v>0.94106218</v>
      </c>
      <c r="Y409" s="147">
        <f t="shared" si="810"/>
        <v>0.07793902226</v>
      </c>
      <c r="Z409" s="147">
        <f t="shared" si="810"/>
        <v>-0.01900120221</v>
      </c>
    </row>
    <row r="410">
      <c r="A410" s="12">
        <f>'Parametric Var'!A233</f>
        <v>44498</v>
      </c>
      <c r="B410" s="88">
        <f>'Parametric Var'!B233</f>
        <v>0.127</v>
      </c>
      <c r="C410" s="88">
        <f>'Parametric Var'!C233</f>
        <v>1.4575</v>
      </c>
      <c r="D410" s="88">
        <f>'Parametric Var'!D233</f>
        <v>1.1848</v>
      </c>
      <c r="E410" s="88">
        <f>'Parametric Var'!E233</f>
        <v>1.561</v>
      </c>
      <c r="F410" s="88">
        <f>'Parametric Var'!F233</f>
        <v>4536.95</v>
      </c>
      <c r="G410" s="88">
        <f>'Parametric Var'!G233</f>
        <v>19.37</v>
      </c>
      <c r="I410" s="7">
        <f t="shared" si="12"/>
        <v>402</v>
      </c>
      <c r="J410" s="88">
        <f t="shared" ref="J410:O410" si="811">B$637*EXP(LN(B410/B411))</f>
        <v>2.798343494</v>
      </c>
      <c r="K410" s="88">
        <f t="shared" si="811"/>
        <v>2.670470909</v>
      </c>
      <c r="L410" s="88">
        <f t="shared" si="811"/>
        <v>2.641587</v>
      </c>
      <c r="M410" s="88">
        <f t="shared" si="811"/>
        <v>2.64291059</v>
      </c>
      <c r="N410" s="88">
        <f t="shared" si="811"/>
        <v>4131.674222</v>
      </c>
      <c r="O410" s="88">
        <f t="shared" si="811"/>
        <v>21.23135149</v>
      </c>
      <c r="S410" s="146">
        <f>(N410*'portfolio sheet'!$D$15/'portfolio sheet'!$D$7) -'portfolio sheet'!$D$15</f>
        <v>1118807.293</v>
      </c>
      <c r="T410" s="146">
        <f>O410*'portfolio sheet'!$F$15/'portfolio sheet'!$F$11-'portfolio sheet'!$F$15</f>
        <v>92196.66882</v>
      </c>
      <c r="U410" s="146">
        <f>PRICE('portfolio sheet'!$H$7,'portfolio sheet'!$H$8,'portfolio sheet'!$H$9,L410/100,'portfolio sheet'!$H$11,'portfolio sheet'!$H$12,'portfolio sheet'!$H$13)*'portfolio sheet'!$H$6/100 - 'portfolio sheet'!$H$15</f>
        <v>-21141.86387</v>
      </c>
      <c r="V410" s="88">
        <f t="shared" si="10"/>
        <v>1189862.098</v>
      </c>
      <c r="X410" s="147">
        <f t="shared" ref="X410:Z410" si="812">S410/$V410</f>
        <v>0.9402831596</v>
      </c>
      <c r="Y410" s="147">
        <f t="shared" si="812"/>
        <v>0.07748517157</v>
      </c>
      <c r="Z410" s="147">
        <f t="shared" si="812"/>
        <v>-0.01776833122</v>
      </c>
    </row>
    <row r="411">
      <c r="A411" s="12">
        <f>'Parametric Var'!A232</f>
        <v>44500</v>
      </c>
      <c r="B411" s="88">
        <f>'Parametric Var'!B232</f>
        <v>0.1345</v>
      </c>
      <c r="C411" s="88">
        <f>'Parametric Var'!C232</f>
        <v>1.4764</v>
      </c>
      <c r="D411" s="88">
        <f>'Parametric Var'!D232</f>
        <v>1.2123</v>
      </c>
      <c r="E411" s="88">
        <f>'Parametric Var'!E232</f>
        <v>1.577</v>
      </c>
      <c r="F411" s="88">
        <f>'Parametric Var'!F232</f>
        <v>4535.43</v>
      </c>
      <c r="G411" s="88">
        <f>'Parametric Var'!G232</f>
        <v>19.46</v>
      </c>
      <c r="I411" s="7">
        <f t="shared" si="12"/>
        <v>403</v>
      </c>
      <c r="J411" s="88">
        <f t="shared" ref="J411:O411" si="813">B$637*EXP(LN(B411/B412))</f>
        <v>3.138615748</v>
      </c>
      <c r="K411" s="88">
        <f t="shared" si="813"/>
        <v>2.762543847</v>
      </c>
      <c r="L411" s="88">
        <f t="shared" si="813"/>
        <v>2.773360702</v>
      </c>
      <c r="M411" s="88">
        <f t="shared" si="813"/>
        <v>2.697367072</v>
      </c>
      <c r="N411" s="88">
        <f t="shared" si="813"/>
        <v>4144.362134</v>
      </c>
      <c r="O411" s="88">
        <f t="shared" si="813"/>
        <v>22.83178218</v>
      </c>
      <c r="S411" s="146">
        <f>(N411*'portfolio sheet'!$D$15/'portfolio sheet'!$D$7) -'portfolio sheet'!$D$15</f>
        <v>1125313.915</v>
      </c>
      <c r="T411" s="146">
        <f>O411*'portfolio sheet'!$F$15/'portfolio sheet'!$F$11-'portfolio sheet'!$F$15</f>
        <v>92115.91131</v>
      </c>
      <c r="U411" s="146">
        <f>PRICE('portfolio sheet'!$H$7,'portfolio sheet'!$H$8,'portfolio sheet'!$H$9,L411/100,'portfolio sheet'!$H$11,'portfolio sheet'!$H$12,'portfolio sheet'!$H$13)*'portfolio sheet'!$H$6/100 - 'portfolio sheet'!$H$15</f>
        <v>-24147.5842</v>
      </c>
      <c r="V411" s="88">
        <f t="shared" si="10"/>
        <v>1193282.242</v>
      </c>
      <c r="X411" s="147">
        <f t="shared" ref="X411:Z411" si="814">S411/$V411</f>
        <v>0.9430408627</v>
      </c>
      <c r="Y411" s="147">
        <f t="shared" si="814"/>
        <v>0.0771954095</v>
      </c>
      <c r="Z411" s="147">
        <f t="shared" si="814"/>
        <v>-0.02023627215</v>
      </c>
    </row>
    <row r="412">
      <c r="A412" s="12">
        <f>'Parametric Var'!A231</f>
        <v>44501</v>
      </c>
      <c r="B412" s="88">
        <f>'Parametric Var'!B231</f>
        <v>0.127</v>
      </c>
      <c r="C412" s="88">
        <f>'Parametric Var'!C231</f>
        <v>1.4457</v>
      </c>
      <c r="D412" s="88">
        <f>'Parametric Var'!D231</f>
        <v>1.1815</v>
      </c>
      <c r="E412" s="88">
        <f>'Parametric Var'!E231</f>
        <v>1.561</v>
      </c>
      <c r="F412" s="88">
        <f>'Parametric Var'!F231</f>
        <v>4520.03</v>
      </c>
      <c r="G412" s="88">
        <f>'Parametric Var'!G231</f>
        <v>18.18</v>
      </c>
      <c r="I412" s="7">
        <f t="shared" si="12"/>
        <v>404</v>
      </c>
      <c r="J412" s="88">
        <f t="shared" ref="J412:O412" si="815">B$637*EXP(LN(B412/B413))</f>
        <v>3.0353</v>
      </c>
      <c r="K412" s="88">
        <f t="shared" si="815"/>
        <v>2.766135995</v>
      </c>
      <c r="L412" s="88">
        <f t="shared" si="815"/>
        <v>2.794676074</v>
      </c>
      <c r="M412" s="88">
        <f t="shared" si="815"/>
        <v>2.694162896</v>
      </c>
      <c r="N412" s="88">
        <f t="shared" si="815"/>
        <v>4135.743289</v>
      </c>
      <c r="O412" s="88">
        <f t="shared" si="815"/>
        <v>20.74796148</v>
      </c>
      <c r="S412" s="146">
        <f>(N412*'portfolio sheet'!$D$15/'portfolio sheet'!$D$7) -'portfolio sheet'!$D$15</f>
        <v>1120893.994</v>
      </c>
      <c r="T412" s="146">
        <f>O412*'portfolio sheet'!$F$15/'portfolio sheet'!$F$11-'portfolio sheet'!$F$15</f>
        <v>92221.06062</v>
      </c>
      <c r="U412" s="146">
        <f>PRICE('portfolio sheet'!$H$7,'portfolio sheet'!$H$8,'portfolio sheet'!$H$9,L412/100,'portfolio sheet'!$H$11,'portfolio sheet'!$H$12,'portfolio sheet'!$H$13)*'portfolio sheet'!$H$6/100 - 'portfolio sheet'!$H$15</f>
        <v>-24631.79525</v>
      </c>
      <c r="V412" s="88">
        <f t="shared" si="10"/>
        <v>1188483.26</v>
      </c>
      <c r="X412" s="147">
        <f t="shared" ref="X412:Z412" si="816">S412/$V412</f>
        <v>0.9431298129</v>
      </c>
      <c r="Y412" s="147">
        <f t="shared" si="816"/>
        <v>0.07759559074</v>
      </c>
      <c r="Z412" s="147">
        <f t="shared" si="816"/>
        <v>-0.02072540361</v>
      </c>
    </row>
    <row r="413">
      <c r="A413" s="12">
        <f>'Parametric Var'!A230</f>
        <v>44502</v>
      </c>
      <c r="B413" s="88">
        <f>'Parametric Var'!B230</f>
        <v>0.124</v>
      </c>
      <c r="C413" s="88">
        <f>'Parametric Var'!C230</f>
        <v>1.4138</v>
      </c>
      <c r="D413" s="88">
        <f>'Parametric Var'!D230</f>
        <v>1.1427</v>
      </c>
      <c r="E413" s="88">
        <f>'Parametric Var'!E230</f>
        <v>1.547</v>
      </c>
      <c r="F413" s="88">
        <f>'Parametric Var'!F230</f>
        <v>4514.07</v>
      </c>
      <c r="G413" s="88">
        <f>'Parametric Var'!G230</f>
        <v>18.69</v>
      </c>
      <c r="I413" s="7">
        <f t="shared" si="12"/>
        <v>405</v>
      </c>
      <c r="J413" s="88">
        <f t="shared" ref="J413:O413" si="817">B$637*EXP(LN(B413/B414))</f>
        <v>2.161684706</v>
      </c>
      <c r="K413" s="88">
        <f t="shared" si="817"/>
        <v>2.61967969</v>
      </c>
      <c r="L413" s="88">
        <f t="shared" si="817"/>
        <v>2.596119887</v>
      </c>
      <c r="M413" s="88">
        <f t="shared" si="817"/>
        <v>2.576724891</v>
      </c>
      <c r="N413" s="88">
        <f t="shared" si="817"/>
        <v>4149.400478</v>
      </c>
      <c r="O413" s="88">
        <f t="shared" si="817"/>
        <v>19.15702547</v>
      </c>
      <c r="S413" s="146">
        <f>(N413*'portfolio sheet'!$D$15/'portfolio sheet'!$D$7) -'portfolio sheet'!$D$15</f>
        <v>1127897.681</v>
      </c>
      <c r="T413" s="146">
        <f>O413*'portfolio sheet'!$F$15/'portfolio sheet'!$F$11-'portfolio sheet'!$F$15</f>
        <v>92301.33904</v>
      </c>
      <c r="U413" s="146">
        <f>PRICE('portfolio sheet'!$H$7,'portfolio sheet'!$H$8,'portfolio sheet'!$H$9,L413/100,'portfolio sheet'!$H$11,'portfolio sheet'!$H$12,'portfolio sheet'!$H$13)*'portfolio sheet'!$H$6/100 - 'portfolio sheet'!$H$15</f>
        <v>-20099.84721</v>
      </c>
      <c r="V413" s="88">
        <f t="shared" si="10"/>
        <v>1200099.173</v>
      </c>
      <c r="X413" s="147">
        <f t="shared" ref="X413:Z413" si="818">S413/$V413</f>
        <v>0.9398370623</v>
      </c>
      <c r="Y413" s="147">
        <f t="shared" si="818"/>
        <v>0.07691142626</v>
      </c>
      <c r="Z413" s="147">
        <f t="shared" si="818"/>
        <v>-0.01674848851</v>
      </c>
    </row>
    <row r="414">
      <c r="A414" s="12">
        <f>'Parametric Var'!A229</f>
        <v>44503</v>
      </c>
      <c r="B414" s="88">
        <f>'Parametric Var'!B229</f>
        <v>0.17</v>
      </c>
      <c r="C414" s="88">
        <f>'Parametric Var'!C229</f>
        <v>1.4599</v>
      </c>
      <c r="D414" s="88">
        <f>'Parametric Var'!D229</f>
        <v>1.1897</v>
      </c>
      <c r="E414" s="88">
        <f>'Parametric Var'!E229</f>
        <v>1.603</v>
      </c>
      <c r="F414" s="88">
        <f>'Parametric Var'!F229</f>
        <v>4493.28</v>
      </c>
      <c r="G414" s="88">
        <f>'Parametric Var'!G229</f>
        <v>20.81</v>
      </c>
      <c r="I414" s="7">
        <f t="shared" si="12"/>
        <v>406</v>
      </c>
      <c r="J414" s="88">
        <f t="shared" ref="J414:O414" si="819">B$637*EXP(LN(B414/B415))</f>
        <v>3.358746667</v>
      </c>
      <c r="K414" s="88">
        <f t="shared" si="819"/>
        <v>2.85262604</v>
      </c>
      <c r="L414" s="88">
        <f t="shared" si="819"/>
        <v>2.887348595</v>
      </c>
      <c r="M414" s="88">
        <f t="shared" si="819"/>
        <v>2.797392157</v>
      </c>
      <c r="N414" s="88">
        <f t="shared" si="819"/>
        <v>4162.435002</v>
      </c>
      <c r="O414" s="88">
        <f t="shared" si="819"/>
        <v>17.26477246</v>
      </c>
      <c r="S414" s="146">
        <f>(N414*'portfolio sheet'!$D$15/'portfolio sheet'!$D$7) -'portfolio sheet'!$D$15</f>
        <v>1134582.052</v>
      </c>
      <c r="T414" s="146">
        <f>O414*'portfolio sheet'!$F$15/'portfolio sheet'!$F$11-'portfolio sheet'!$F$15</f>
        <v>92396.82188</v>
      </c>
      <c r="U414" s="146">
        <f>PRICE('portfolio sheet'!$H$7,'portfolio sheet'!$H$8,'portfolio sheet'!$H$9,L414/100,'portfolio sheet'!$H$11,'portfolio sheet'!$H$12,'portfolio sheet'!$H$13)*'portfolio sheet'!$H$6/100 - 'portfolio sheet'!$H$15</f>
        <v>-26730.59257</v>
      </c>
      <c r="V414" s="88">
        <f t="shared" si="10"/>
        <v>1200248.282</v>
      </c>
      <c r="X414" s="147">
        <f t="shared" ref="X414:Z414" si="820">S414/$V414</f>
        <v>0.9452894619</v>
      </c>
      <c r="Y414" s="147">
        <f t="shared" si="820"/>
        <v>0.076981424</v>
      </c>
      <c r="Z414" s="147">
        <f t="shared" si="820"/>
        <v>-0.02227088593</v>
      </c>
    </row>
    <row r="415">
      <c r="A415" s="12">
        <f>'Parametric Var'!A228</f>
        <v>44504</v>
      </c>
      <c r="B415" s="88">
        <f>'Parametric Var'!B228</f>
        <v>0.15</v>
      </c>
      <c r="C415" s="88">
        <f>'Parametric Var'!C228</f>
        <v>1.3844</v>
      </c>
      <c r="D415" s="88">
        <f>'Parametric Var'!D228</f>
        <v>1.1137</v>
      </c>
      <c r="E415" s="88">
        <f>'Parametric Var'!E228</f>
        <v>1.53</v>
      </c>
      <c r="F415" s="88">
        <f>'Parametric Var'!F228</f>
        <v>4458.58</v>
      </c>
      <c r="G415" s="88">
        <f>'Parametric Var'!G228</f>
        <v>25.71</v>
      </c>
      <c r="I415" s="7">
        <f t="shared" si="12"/>
        <v>407</v>
      </c>
      <c r="J415" s="88">
        <f t="shared" ref="J415:O415" si="821">B$637*EXP(LN(B415/B416))</f>
        <v>3.065793103</v>
      </c>
      <c r="K415" s="88">
        <f t="shared" si="821"/>
        <v>2.840088306</v>
      </c>
      <c r="L415" s="88">
        <f t="shared" si="821"/>
        <v>2.851937215</v>
      </c>
      <c r="M415" s="88">
        <f t="shared" si="821"/>
        <v>2.807628866</v>
      </c>
      <c r="N415" s="88">
        <f t="shared" si="821"/>
        <v>4120.908712</v>
      </c>
      <c r="O415" s="88">
        <f t="shared" si="821"/>
        <v>22.51208128</v>
      </c>
      <c r="S415" s="146">
        <f>(N415*'portfolio sheet'!$D$15/'portfolio sheet'!$D$7) -'portfolio sheet'!$D$15</f>
        <v>1113286.519</v>
      </c>
      <c r="T415" s="146">
        <f>O415*'portfolio sheet'!$F$15/'portfolio sheet'!$F$11-'portfolio sheet'!$F$15</f>
        <v>92132.04337</v>
      </c>
      <c r="U415" s="146">
        <f>PRICE('portfolio sheet'!$H$7,'portfolio sheet'!$H$8,'portfolio sheet'!$H$9,L415/100,'portfolio sheet'!$H$11,'portfolio sheet'!$H$12,'portfolio sheet'!$H$13)*'portfolio sheet'!$H$6/100 - 'portfolio sheet'!$H$15</f>
        <v>-25929.84126</v>
      </c>
      <c r="V415" s="88">
        <f t="shared" si="10"/>
        <v>1179488.721</v>
      </c>
      <c r="X415" s="147">
        <f t="shared" ref="X415:Z415" si="822">S415/$V415</f>
        <v>0.9438721194</v>
      </c>
      <c r="Y415" s="147">
        <f t="shared" si="822"/>
        <v>0.07811184772</v>
      </c>
      <c r="Z415" s="147">
        <f t="shared" si="822"/>
        <v>-0.02198396712</v>
      </c>
    </row>
    <row r="416">
      <c r="A416" s="12">
        <f>'Parametric Var'!A227</f>
        <v>44505</v>
      </c>
      <c r="B416" s="88">
        <f>'Parametric Var'!B227</f>
        <v>0.145</v>
      </c>
      <c r="C416" s="88">
        <f>'Parametric Var'!C227</f>
        <v>1.3186</v>
      </c>
      <c r="D416" s="88">
        <f>'Parametric Var'!D227</f>
        <v>1.0555</v>
      </c>
      <c r="E416" s="88">
        <f>'Parametric Var'!E227</f>
        <v>1.455</v>
      </c>
      <c r="F416" s="88">
        <f>'Parametric Var'!F227</f>
        <v>4468.73</v>
      </c>
      <c r="G416" s="88">
        <f>'Parametric Var'!G227</f>
        <v>24.36</v>
      </c>
      <c r="I416" s="7">
        <f t="shared" si="12"/>
        <v>408</v>
      </c>
      <c r="J416" s="88">
        <f t="shared" ref="J416:O416" si="823">B$637*EXP(LN(B416/B417))</f>
        <v>3.024081633</v>
      </c>
      <c r="K416" s="88">
        <f t="shared" si="823"/>
        <v>2.695695934</v>
      </c>
      <c r="L416" s="88">
        <f t="shared" si="823"/>
        <v>2.694475774</v>
      </c>
      <c r="M416" s="88">
        <f t="shared" si="823"/>
        <v>2.657216142</v>
      </c>
      <c r="N416" s="88">
        <f t="shared" si="823"/>
        <v>4154.162306</v>
      </c>
      <c r="O416" s="88">
        <f t="shared" si="823"/>
        <v>24.89692381</v>
      </c>
      <c r="S416" s="146">
        <f>(N416*'portfolio sheet'!$D$15/'portfolio sheet'!$D$7) -'portfolio sheet'!$D$15</f>
        <v>1130339.644</v>
      </c>
      <c r="T416" s="146">
        <f>O416*'portfolio sheet'!$F$15/'portfolio sheet'!$F$11-'portfolio sheet'!$F$15</f>
        <v>92011.70453</v>
      </c>
      <c r="U416" s="146">
        <f>PRICE('portfolio sheet'!$H$7,'portfolio sheet'!$H$8,'portfolio sheet'!$H$9,L416/100,'portfolio sheet'!$H$11,'portfolio sheet'!$H$12,'portfolio sheet'!$H$13)*'portfolio sheet'!$H$6/100 - 'portfolio sheet'!$H$15</f>
        <v>-22350.78643</v>
      </c>
      <c r="V416" s="88">
        <f t="shared" si="10"/>
        <v>1200000.562</v>
      </c>
      <c r="X416" s="147">
        <f t="shared" ref="X416:Z416" si="824">S416/$V416</f>
        <v>0.9419492621</v>
      </c>
      <c r="Y416" s="147">
        <f t="shared" si="824"/>
        <v>0.07667638454</v>
      </c>
      <c r="Z416" s="147">
        <f t="shared" si="824"/>
        <v>-0.01862564664</v>
      </c>
    </row>
    <row r="417">
      <c r="A417" s="12">
        <f>'Parametric Var'!A226</f>
        <v>44507</v>
      </c>
      <c r="B417" s="88">
        <f>'Parametric Var'!B226</f>
        <v>0.1421</v>
      </c>
      <c r="C417" s="88">
        <f>'Parametric Var'!C226</f>
        <v>1.3232</v>
      </c>
      <c r="D417" s="88">
        <f>'Parametric Var'!D226</f>
        <v>1.0588</v>
      </c>
      <c r="E417" s="88">
        <f>'Parametric Var'!E226</f>
        <v>1.462</v>
      </c>
      <c r="F417" s="88">
        <f>'Parametric Var'!F226</f>
        <v>4443.05</v>
      </c>
      <c r="G417" s="88">
        <f>'Parametric Var'!G226</f>
        <v>20.87</v>
      </c>
      <c r="I417" s="7">
        <f t="shared" si="12"/>
        <v>409</v>
      </c>
      <c r="J417" s="88">
        <f t="shared" ref="J417:O417" si="825">B$637*EXP(LN(B417/B418))</f>
        <v>2.770576053</v>
      </c>
      <c r="K417" s="88">
        <f t="shared" si="825"/>
        <v>2.60092161</v>
      </c>
      <c r="L417" s="88">
        <f t="shared" si="825"/>
        <v>2.55110583</v>
      </c>
      <c r="M417" s="88">
        <f t="shared" si="825"/>
        <v>2.614561286</v>
      </c>
      <c r="N417" s="88">
        <f t="shared" si="825"/>
        <v>4095.584392</v>
      </c>
      <c r="O417" s="88">
        <f t="shared" si="825"/>
        <v>23.89463768</v>
      </c>
      <c r="S417" s="146">
        <f>(N417*'portfolio sheet'!$D$15/'portfolio sheet'!$D$7) -'portfolio sheet'!$D$15</f>
        <v>1100299.688</v>
      </c>
      <c r="T417" s="146">
        <f>O417*'portfolio sheet'!$F$15/'portfolio sheet'!$F$11-'portfolio sheet'!$F$15</f>
        <v>92062.27976</v>
      </c>
      <c r="U417" s="146">
        <f>PRICE('portfolio sheet'!$H$7,'portfolio sheet'!$H$8,'portfolio sheet'!$H$9,L417/100,'portfolio sheet'!$H$11,'portfolio sheet'!$H$12,'portfolio sheet'!$H$13)*'portfolio sheet'!$H$6/100 - 'portfolio sheet'!$H$15</f>
        <v>-19065.71374</v>
      </c>
      <c r="V417" s="88">
        <f t="shared" si="10"/>
        <v>1173296.254</v>
      </c>
      <c r="X417" s="147">
        <f t="shared" ref="X417:Z417" si="826">S417/$V417</f>
        <v>0.9377850515</v>
      </c>
      <c r="Y417" s="147">
        <f t="shared" si="826"/>
        <v>0.07846464986</v>
      </c>
      <c r="Z417" s="147">
        <f t="shared" si="826"/>
        <v>-0.01624970137</v>
      </c>
    </row>
    <row r="418">
      <c r="A418" s="12">
        <f>'Parametric Var'!A225</f>
        <v>44508</v>
      </c>
      <c r="B418" s="88">
        <f>'Parametric Var'!B225</f>
        <v>0.152</v>
      </c>
      <c r="C418" s="88">
        <f>'Parametric Var'!C225</f>
        <v>1.3762</v>
      </c>
      <c r="D418" s="88">
        <f>'Parametric Var'!D225</f>
        <v>1.1218</v>
      </c>
      <c r="E418" s="88">
        <f>'Parametric Var'!E225</f>
        <v>1.493</v>
      </c>
      <c r="F418" s="88">
        <f>'Parametric Var'!F225</f>
        <v>4480.7</v>
      </c>
      <c r="G418" s="88">
        <f>'Parametric Var'!G225</f>
        <v>18.63</v>
      </c>
      <c r="I418" s="7">
        <f t="shared" si="12"/>
        <v>410</v>
      </c>
      <c r="J418" s="88">
        <f t="shared" ref="J418:O418" si="827">B$637*EXP(LN(B418/B419))</f>
        <v>3.288081752</v>
      </c>
      <c r="K418" s="88">
        <f t="shared" si="827"/>
        <v>2.816005008</v>
      </c>
      <c r="L418" s="88">
        <f t="shared" si="827"/>
        <v>2.804136891</v>
      </c>
      <c r="M418" s="88">
        <f t="shared" si="827"/>
        <v>2.77019458</v>
      </c>
      <c r="N418" s="88">
        <f t="shared" si="827"/>
        <v>4136.697186</v>
      </c>
      <c r="O418" s="88">
        <f t="shared" si="827"/>
        <v>22.38748732</v>
      </c>
      <c r="S418" s="146">
        <f>(N418*'portfolio sheet'!$D$15/'portfolio sheet'!$D$7) -'portfolio sheet'!$D$15</f>
        <v>1121383.172</v>
      </c>
      <c r="T418" s="146">
        <f>O418*'portfolio sheet'!$F$15/'portfolio sheet'!$F$11-'portfolio sheet'!$F$15</f>
        <v>92138.33036</v>
      </c>
      <c r="U418" s="146">
        <f>PRICE('portfolio sheet'!$H$7,'portfolio sheet'!$H$8,'portfolio sheet'!$H$9,L418/100,'portfolio sheet'!$H$11,'portfolio sheet'!$H$12,'portfolio sheet'!$H$13)*'portfolio sheet'!$H$6/100 - 'portfolio sheet'!$H$15</f>
        <v>-24846.53538</v>
      </c>
      <c r="V418" s="88">
        <f t="shared" si="10"/>
        <v>1188674.967</v>
      </c>
      <c r="X418" s="147">
        <f t="shared" ref="X418:Z418" si="828">S418/$V418</f>
        <v>0.9433892386</v>
      </c>
      <c r="Y418" s="147">
        <f t="shared" si="828"/>
        <v>0.07751347753</v>
      </c>
      <c r="Z418" s="147">
        <f t="shared" si="828"/>
        <v>-0.0209027161</v>
      </c>
    </row>
    <row r="419">
      <c r="A419" s="12">
        <f>'Parametric Var'!A224</f>
        <v>44509</v>
      </c>
      <c r="B419" s="88">
        <f>'Parametric Var'!B224</f>
        <v>0.137</v>
      </c>
      <c r="C419" s="88">
        <f>'Parametric Var'!C224</f>
        <v>1.322</v>
      </c>
      <c r="D419" s="88">
        <f>'Parametric Var'!D224</f>
        <v>1.0813</v>
      </c>
      <c r="E419" s="88">
        <f>'Parametric Var'!E224</f>
        <v>1.439</v>
      </c>
      <c r="F419" s="88">
        <f>'Parametric Var'!F224</f>
        <v>4473.76</v>
      </c>
      <c r="G419" s="88">
        <f>'Parametric Var'!G224</f>
        <v>17.75</v>
      </c>
      <c r="I419" s="7">
        <f t="shared" si="12"/>
        <v>411</v>
      </c>
      <c r="J419" s="88">
        <f t="shared" ref="J419:O419" si="829">B$637*EXP(LN(B419/B420))</f>
        <v>2.506254321</v>
      </c>
      <c r="K419" s="88">
        <f t="shared" si="829"/>
        <v>2.449076976</v>
      </c>
      <c r="L419" s="88">
        <f t="shared" si="829"/>
        <v>2.384276203</v>
      </c>
      <c r="M419" s="88">
        <f t="shared" si="829"/>
        <v>2.447216561</v>
      </c>
      <c r="N419" s="88">
        <f t="shared" si="829"/>
        <v>4168.276082</v>
      </c>
      <c r="O419" s="88">
        <f t="shared" si="829"/>
        <v>20.18163646</v>
      </c>
      <c r="S419" s="146">
        <f>(N419*'portfolio sheet'!$D$15/'portfolio sheet'!$D$7) -'portfolio sheet'!$D$15</f>
        <v>1137577.478</v>
      </c>
      <c r="T419" s="146">
        <f>O419*'portfolio sheet'!$F$15/'portfolio sheet'!$F$11-'portfolio sheet'!$F$15</f>
        <v>92249.63731</v>
      </c>
      <c r="U419" s="146">
        <f>PRICE('portfolio sheet'!$H$7,'portfolio sheet'!$H$8,'portfolio sheet'!$H$9,L419/100,'portfolio sheet'!$H$11,'portfolio sheet'!$H$12,'portfolio sheet'!$H$13)*'portfolio sheet'!$H$6/100 - 'portfolio sheet'!$H$15</f>
        <v>-15211.23967</v>
      </c>
      <c r="V419" s="88">
        <f t="shared" si="10"/>
        <v>1214615.876</v>
      </c>
      <c r="X419" s="147">
        <f t="shared" ref="X419:Z419" si="830">S419/$V419</f>
        <v>0.9365738591</v>
      </c>
      <c r="Y419" s="147">
        <f t="shared" si="830"/>
        <v>0.07594963901</v>
      </c>
      <c r="Z419" s="147">
        <f t="shared" si="830"/>
        <v>-0.01252349814</v>
      </c>
    </row>
    <row r="420">
      <c r="A420" s="12">
        <f>'Parametric Var'!A223</f>
        <v>44510</v>
      </c>
      <c r="B420" s="88">
        <f>'Parametric Var'!B223</f>
        <v>0.162</v>
      </c>
      <c r="C420" s="88">
        <f>'Parametric Var'!C223</f>
        <v>1.4602</v>
      </c>
      <c r="D420" s="88">
        <f>'Parametric Var'!D223</f>
        <v>1.2258</v>
      </c>
      <c r="E420" s="88">
        <f>'Parametric Var'!E223</f>
        <v>1.57</v>
      </c>
      <c r="F420" s="88">
        <f>'Parametric Var'!F223</f>
        <v>4432.99</v>
      </c>
      <c r="G420" s="88">
        <f>'Parametric Var'!G223</f>
        <v>18.76</v>
      </c>
      <c r="I420" s="7">
        <f t="shared" si="12"/>
        <v>412</v>
      </c>
      <c r="J420" s="88">
        <f t="shared" ref="J420:O420" si="831">B$637*EXP(LN(B420/B421))</f>
        <v>2.909716364</v>
      </c>
      <c r="K420" s="88">
        <f t="shared" si="831"/>
        <v>2.666027956</v>
      </c>
      <c r="L420" s="88">
        <f t="shared" si="831"/>
        <v>2.639591157</v>
      </c>
      <c r="M420" s="88">
        <f t="shared" si="831"/>
        <v>2.656463878</v>
      </c>
      <c r="N420" s="88">
        <f t="shared" si="831"/>
        <v>4201.622007</v>
      </c>
      <c r="O420" s="88">
        <f t="shared" si="831"/>
        <v>17.2107871</v>
      </c>
      <c r="S420" s="146">
        <f>(N420*'portfolio sheet'!$D$15/'portfolio sheet'!$D$7) -'portfolio sheet'!$D$15</f>
        <v>1154677.952</v>
      </c>
      <c r="T420" s="146">
        <f>O420*'portfolio sheet'!$F$15/'portfolio sheet'!$F$11-'portfolio sheet'!$F$15</f>
        <v>92399.54597</v>
      </c>
      <c r="U420" s="146">
        <f>PRICE('portfolio sheet'!$H$7,'portfolio sheet'!$H$8,'portfolio sheet'!$H$9,L420/100,'portfolio sheet'!$H$11,'portfolio sheet'!$H$12,'portfolio sheet'!$H$13)*'portfolio sheet'!$H$6/100 - 'portfolio sheet'!$H$15</f>
        <v>-21096.17624</v>
      </c>
      <c r="V420" s="88">
        <f t="shared" si="10"/>
        <v>1225981.322</v>
      </c>
      <c r="X420" s="147">
        <f t="shared" ref="X420:Z420" si="832">S420/$V420</f>
        <v>0.9418397585</v>
      </c>
      <c r="Y420" s="147">
        <f t="shared" si="832"/>
        <v>0.0753678252</v>
      </c>
      <c r="Z420" s="147">
        <f t="shared" si="832"/>
        <v>-0.01720758372</v>
      </c>
    </row>
    <row r="421">
      <c r="A421" s="12">
        <f>'Parametric Var'!A222</f>
        <v>44511</v>
      </c>
      <c r="B421" s="88">
        <f>'Parametric Var'!B222</f>
        <v>0.165</v>
      </c>
      <c r="C421" s="88">
        <f>'Parametric Var'!C222</f>
        <v>1.4816</v>
      </c>
      <c r="D421" s="88">
        <f>'Parametric Var'!D222</f>
        <v>1.2552</v>
      </c>
      <c r="E421" s="88">
        <f>'Parametric Var'!E222</f>
        <v>1.578</v>
      </c>
      <c r="F421" s="88">
        <f>'Parametric Var'!F222</f>
        <v>4357.73</v>
      </c>
      <c r="G421" s="88">
        <f>'Parametric Var'!G222</f>
        <v>23.25</v>
      </c>
      <c r="I421" s="7">
        <f t="shared" si="12"/>
        <v>413</v>
      </c>
      <c r="J421" s="88">
        <f t="shared" ref="J421:O421" si="833">B$637*EXP(LN(B421/B422))</f>
        <v>2.9636</v>
      </c>
      <c r="K421" s="88">
        <f t="shared" si="833"/>
        <v>2.742303223</v>
      </c>
      <c r="L421" s="88">
        <f t="shared" si="833"/>
        <v>2.763669013</v>
      </c>
      <c r="M421" s="88">
        <f t="shared" si="833"/>
        <v>2.683605096</v>
      </c>
      <c r="N421" s="88">
        <f t="shared" si="833"/>
        <v>4133.657461</v>
      </c>
      <c r="O421" s="88">
        <f t="shared" si="833"/>
        <v>21.98238032</v>
      </c>
      <c r="S421" s="146">
        <f>(N421*'portfolio sheet'!$D$15/'portfolio sheet'!$D$7) -'portfolio sheet'!$D$15</f>
        <v>1119824.339</v>
      </c>
      <c r="T421" s="146">
        <f>O421*'portfolio sheet'!$F$15/'portfolio sheet'!$F$11-'portfolio sheet'!$F$15</f>
        <v>92158.77201</v>
      </c>
      <c r="U421" s="146">
        <f>PRICE('portfolio sheet'!$H$7,'portfolio sheet'!$H$8,'portfolio sheet'!$H$9,L421/100,'portfolio sheet'!$H$11,'portfolio sheet'!$H$12,'portfolio sheet'!$H$13)*'portfolio sheet'!$H$6/100 - 'portfolio sheet'!$H$15</f>
        <v>-23927.24024</v>
      </c>
      <c r="V421" s="88">
        <f t="shared" si="10"/>
        <v>1188055.871</v>
      </c>
      <c r="X421" s="147">
        <f t="shared" ref="X421:Z421" si="834">S421/$V421</f>
        <v>0.9425687516</v>
      </c>
      <c r="Y421" s="147">
        <f t="shared" si="834"/>
        <v>0.07757107582</v>
      </c>
      <c r="Z421" s="147">
        <f t="shared" si="834"/>
        <v>-0.02013982746</v>
      </c>
    </row>
    <row r="422">
      <c r="A422" s="12">
        <f>'Parametric Var'!A221</f>
        <v>44512</v>
      </c>
      <c r="B422" s="88">
        <f>'Parametric Var'!B221</f>
        <v>0.165</v>
      </c>
      <c r="C422" s="88">
        <f>'Parametric Var'!C221</f>
        <v>1.4615</v>
      </c>
      <c r="D422" s="88">
        <f>'Parametric Var'!D221</f>
        <v>1.2276</v>
      </c>
      <c r="E422" s="88">
        <f>'Parametric Var'!E221</f>
        <v>1.57</v>
      </c>
      <c r="F422" s="88">
        <f>'Parametric Var'!F221</f>
        <v>4354.18</v>
      </c>
      <c r="G422" s="88">
        <f>'Parametric Var'!G221</f>
        <v>22.56</v>
      </c>
      <c r="I422" s="7">
        <f t="shared" si="12"/>
        <v>414</v>
      </c>
      <c r="J422" s="88">
        <f t="shared" ref="J422:O422" si="835">B$637*EXP(LN(B422/B423))</f>
        <v>3.011046798</v>
      </c>
      <c r="K422" s="88">
        <f t="shared" si="835"/>
        <v>2.698637304</v>
      </c>
      <c r="L422" s="88">
        <f t="shared" si="835"/>
        <v>2.695653619</v>
      </c>
      <c r="M422" s="88">
        <f t="shared" si="835"/>
        <v>2.664907819</v>
      </c>
      <c r="N422" s="88">
        <f t="shared" si="835"/>
        <v>4091.332801</v>
      </c>
      <c r="O422" s="88">
        <f t="shared" si="835"/>
        <v>20.79536733</v>
      </c>
      <c r="S422" s="146">
        <f>(N422*'portfolio sheet'!$D$15/'portfolio sheet'!$D$7) -'portfolio sheet'!$D$15</f>
        <v>1098119.385</v>
      </c>
      <c r="T422" s="146">
        <f>O422*'portfolio sheet'!$F$15/'portfolio sheet'!$F$11-'portfolio sheet'!$F$15</f>
        <v>92218.66853</v>
      </c>
      <c r="U422" s="146">
        <f>PRICE('portfolio sheet'!$H$7,'portfolio sheet'!$H$8,'portfolio sheet'!$H$9,L422/100,'portfolio sheet'!$H$11,'portfolio sheet'!$H$12,'portfolio sheet'!$H$13)*'portfolio sheet'!$H$6/100 - 'portfolio sheet'!$H$15</f>
        <v>-22377.67051</v>
      </c>
      <c r="V422" s="88">
        <f t="shared" si="10"/>
        <v>1167960.383</v>
      </c>
      <c r="X422" s="147">
        <f t="shared" ref="X422:Z422" si="836">S422/$V422</f>
        <v>0.9402025967</v>
      </c>
      <c r="Y422" s="147">
        <f t="shared" si="836"/>
        <v>0.07895701761</v>
      </c>
      <c r="Z422" s="147">
        <f t="shared" si="836"/>
        <v>-0.01915961434</v>
      </c>
    </row>
    <row r="423">
      <c r="A423" s="12">
        <f>'Parametric Var'!A220</f>
        <v>44514</v>
      </c>
      <c r="B423" s="88">
        <f>'Parametric Var'!B220</f>
        <v>0.1624</v>
      </c>
      <c r="C423" s="88">
        <f>'Parametric Var'!C220</f>
        <v>1.465</v>
      </c>
      <c r="D423" s="88">
        <f>'Parametric Var'!D220</f>
        <v>1.2309</v>
      </c>
      <c r="E423" s="88">
        <f>'Parametric Var'!E220</f>
        <v>1.573</v>
      </c>
      <c r="F423" s="88">
        <f>'Parametric Var'!F220</f>
        <v>4395.64</v>
      </c>
      <c r="G423" s="88">
        <f>'Parametric Var'!G220</f>
        <v>23.14</v>
      </c>
      <c r="I423" s="7">
        <f t="shared" si="12"/>
        <v>415</v>
      </c>
      <c r="J423" s="88">
        <f t="shared" ref="J423:O423" si="837">B$637*EXP(LN(B423/B424))</f>
        <v>2.916900848</v>
      </c>
      <c r="K423" s="88">
        <f t="shared" si="837"/>
        <v>2.638463049</v>
      </c>
      <c r="L423" s="88">
        <f t="shared" si="837"/>
        <v>2.650151036</v>
      </c>
      <c r="M423" s="88">
        <f t="shared" si="837"/>
        <v>2.595741656</v>
      </c>
      <c r="N423" s="88">
        <f t="shared" si="837"/>
        <v>4080.770859</v>
      </c>
      <c r="O423" s="88">
        <f t="shared" si="837"/>
        <v>23.33693617</v>
      </c>
      <c r="S423" s="146">
        <f>(N423*'portfolio sheet'!$D$15/'portfolio sheet'!$D$7) -'portfolio sheet'!$D$15</f>
        <v>1092703.005</v>
      </c>
      <c r="T423" s="146">
        <f>O423*'portfolio sheet'!$F$15/'portfolio sheet'!$F$11-'portfolio sheet'!$F$15</f>
        <v>92090.4213</v>
      </c>
      <c r="U423" s="146">
        <f>PRICE('portfolio sheet'!$H$7,'portfolio sheet'!$H$8,'portfolio sheet'!$H$9,L423/100,'portfolio sheet'!$H$11,'portfolio sheet'!$H$12,'portfolio sheet'!$H$13)*'portfolio sheet'!$H$6/100 - 'portfolio sheet'!$H$15</f>
        <v>-21337.85122</v>
      </c>
      <c r="V423" s="88">
        <f t="shared" si="10"/>
        <v>1163455.575</v>
      </c>
      <c r="X423" s="147">
        <f t="shared" ref="X423:Z423" si="838">S423/$V423</f>
        <v>0.9391875619</v>
      </c>
      <c r="Y423" s="147">
        <f t="shared" si="838"/>
        <v>0.07915250338</v>
      </c>
      <c r="Z423" s="147">
        <f t="shared" si="838"/>
        <v>-0.01834006531</v>
      </c>
    </row>
    <row r="424">
      <c r="A424" s="12">
        <f>'Parametric Var'!A219</f>
        <v>44515</v>
      </c>
      <c r="B424" s="88">
        <f>'Parametric Var'!B219</f>
        <v>0.165</v>
      </c>
      <c r="C424" s="88">
        <f>'Parametric Var'!C219</f>
        <v>1.502</v>
      </c>
      <c r="D424" s="88">
        <f>'Parametric Var'!D219</f>
        <v>1.2554</v>
      </c>
      <c r="E424" s="88">
        <f>'Parametric Var'!E219</f>
        <v>1.618</v>
      </c>
      <c r="F424" s="88">
        <f>'Parametric Var'!F219</f>
        <v>4448.98</v>
      </c>
      <c r="G424" s="88">
        <f>'Parametric Var'!G219</f>
        <v>21.15</v>
      </c>
      <c r="I424" s="7">
        <f t="shared" si="12"/>
        <v>416</v>
      </c>
      <c r="J424" s="88">
        <f t="shared" ref="J424:O424" si="839">B$637*EXP(LN(B424/B425))</f>
        <v>2.9636</v>
      </c>
      <c r="K424" s="88">
        <f t="shared" si="839"/>
        <v>2.660637941</v>
      </c>
      <c r="L424" s="88">
        <f t="shared" si="839"/>
        <v>2.6711963</v>
      </c>
      <c r="M424" s="88">
        <f t="shared" si="839"/>
        <v>2.634182927</v>
      </c>
      <c r="N424" s="88">
        <f t="shared" si="839"/>
        <v>4124.264412</v>
      </c>
      <c r="O424" s="88">
        <f t="shared" si="839"/>
        <v>19.64849739</v>
      </c>
      <c r="S424" s="146">
        <f>(N424*'portfolio sheet'!$D$15/'portfolio sheet'!$D$7) -'portfolio sheet'!$D$15</f>
        <v>1115007.391</v>
      </c>
      <c r="T424" s="146">
        <f>O424*'portfolio sheet'!$F$15/'portfolio sheet'!$F$11-'portfolio sheet'!$F$15</f>
        <v>92276.53943</v>
      </c>
      <c r="U424" s="146">
        <f>PRICE('portfolio sheet'!$H$7,'portfolio sheet'!$H$8,'portfolio sheet'!$H$9,L424/100,'portfolio sheet'!$H$11,'portfolio sheet'!$H$12,'portfolio sheet'!$H$13)*'portfolio sheet'!$H$6/100 - 'portfolio sheet'!$H$15</f>
        <v>-21819.08946</v>
      </c>
      <c r="V424" s="88">
        <f t="shared" si="10"/>
        <v>1185464.841</v>
      </c>
      <c r="X424" s="147">
        <f t="shared" ref="X424:Z424" si="840">S424/$V424</f>
        <v>0.9405655507</v>
      </c>
      <c r="Y424" s="147">
        <f t="shared" si="840"/>
        <v>0.07783996306</v>
      </c>
      <c r="Z424" s="147">
        <f t="shared" si="840"/>
        <v>-0.01840551378</v>
      </c>
    </row>
    <row r="425">
      <c r="A425" s="12">
        <f>'Parametric Var'!A218</f>
        <v>44516</v>
      </c>
      <c r="B425" s="88">
        <f>'Parametric Var'!B218</f>
        <v>0.165</v>
      </c>
      <c r="C425" s="88">
        <f>'Parametric Var'!C218</f>
        <v>1.5271</v>
      </c>
      <c r="D425" s="88">
        <f>'Parametric Var'!D218</f>
        <v>1.2703</v>
      </c>
      <c r="E425" s="88">
        <f>'Parametric Var'!E218</f>
        <v>1.64</v>
      </c>
      <c r="F425" s="88">
        <f>'Parametric Var'!F218</f>
        <v>4455.48</v>
      </c>
      <c r="G425" s="88">
        <f>'Parametric Var'!G218</f>
        <v>22.96</v>
      </c>
      <c r="I425" s="7">
        <f t="shared" si="12"/>
        <v>417</v>
      </c>
      <c r="J425" s="88">
        <f t="shared" ref="J425:O425" si="841">B$637*EXP(LN(B425/B426))</f>
        <v>3.0562125</v>
      </c>
      <c r="K425" s="88">
        <f t="shared" si="841"/>
        <v>2.803500652</v>
      </c>
      <c r="L425" s="88">
        <f t="shared" si="841"/>
        <v>2.792820782</v>
      </c>
      <c r="M425" s="88">
        <f t="shared" si="841"/>
        <v>2.762649842</v>
      </c>
      <c r="N425" s="88">
        <f t="shared" si="841"/>
        <v>4141.789082</v>
      </c>
      <c r="O425" s="88">
        <f t="shared" si="841"/>
        <v>22.99233803</v>
      </c>
      <c r="S425" s="146">
        <f>(N425*'portfolio sheet'!$D$15/'portfolio sheet'!$D$7) -'portfolio sheet'!$D$15</f>
        <v>1123994.401</v>
      </c>
      <c r="T425" s="146">
        <f>O425*'portfolio sheet'!$F$15/'portfolio sheet'!$F$11-'portfolio sheet'!$F$15</f>
        <v>92107.80968</v>
      </c>
      <c r="U425" s="146">
        <f>PRICE('portfolio sheet'!$H$7,'portfolio sheet'!$H$8,'portfolio sheet'!$H$9,L425/100,'portfolio sheet'!$H$11,'portfolio sheet'!$H$12,'portfolio sheet'!$H$13)*'portfolio sheet'!$H$6/100 - 'portfolio sheet'!$H$15</f>
        <v>-24589.67139</v>
      </c>
      <c r="V425" s="88">
        <f t="shared" si="10"/>
        <v>1191512.539</v>
      </c>
      <c r="X425" s="147">
        <f t="shared" ref="X425:Z425" si="842">S425/$V425</f>
        <v>0.9433340934</v>
      </c>
      <c r="Y425" s="147">
        <f t="shared" si="842"/>
        <v>0.07730326508</v>
      </c>
      <c r="Z425" s="147">
        <f t="shared" si="842"/>
        <v>-0.02063735846</v>
      </c>
    </row>
    <row r="426">
      <c r="A426" s="12">
        <f>'Parametric Var'!A217</f>
        <v>44517</v>
      </c>
      <c r="B426" s="88">
        <f>'Parametric Var'!B217</f>
        <v>0.16</v>
      </c>
      <c r="C426" s="88">
        <f>'Parametric Var'!C217</f>
        <v>1.4735</v>
      </c>
      <c r="D426" s="88">
        <f>'Parametric Var'!D217</f>
        <v>1.2294</v>
      </c>
      <c r="E426" s="88">
        <f>'Parametric Var'!E217</f>
        <v>1.585</v>
      </c>
      <c r="F426" s="88">
        <f>'Parametric Var'!F217</f>
        <v>4443.11</v>
      </c>
      <c r="G426" s="88">
        <f>'Parametric Var'!G217</f>
        <v>21.3</v>
      </c>
      <c r="I426" s="7">
        <f t="shared" si="12"/>
        <v>418</v>
      </c>
      <c r="J426" s="88">
        <f t="shared" ref="J426:O426" si="843">B$637*EXP(LN(B426/B427))</f>
        <v>3.020229299</v>
      </c>
      <c r="K426" s="88">
        <f t="shared" si="843"/>
        <v>2.711725185</v>
      </c>
      <c r="L426" s="88">
        <f t="shared" si="843"/>
        <v>2.724618941</v>
      </c>
      <c r="M426" s="88">
        <f t="shared" si="843"/>
        <v>2.666635161</v>
      </c>
      <c r="N426" s="88">
        <f t="shared" si="843"/>
        <v>4216.148122</v>
      </c>
      <c r="O426" s="88">
        <f t="shared" si="843"/>
        <v>21.63471429</v>
      </c>
      <c r="S426" s="146">
        <f>(N426*'portfolio sheet'!$D$15/'portfolio sheet'!$D$7) -'portfolio sheet'!$D$15</f>
        <v>1162127.242</v>
      </c>
      <c r="T426" s="146">
        <f>O426*'portfolio sheet'!$F$15/'portfolio sheet'!$F$11-'portfolio sheet'!$F$15</f>
        <v>92176.31519</v>
      </c>
      <c r="U426" s="146">
        <f>PRICE('portfolio sheet'!$H$7,'portfolio sheet'!$H$8,'portfolio sheet'!$H$9,L426/100,'portfolio sheet'!$H$11,'portfolio sheet'!$H$12,'portfolio sheet'!$H$13)*'portfolio sheet'!$H$6/100 - 'portfolio sheet'!$H$15</f>
        <v>-23038.2657</v>
      </c>
      <c r="V426" s="88">
        <f t="shared" si="10"/>
        <v>1231265.292</v>
      </c>
      <c r="X426" s="147">
        <f t="shared" ref="X426:Z426" si="844">S426/$V426</f>
        <v>0.9438479668</v>
      </c>
      <c r="Y426" s="147">
        <f t="shared" si="844"/>
        <v>0.07486308256</v>
      </c>
      <c r="Z426" s="147">
        <f t="shared" si="844"/>
        <v>-0.0187110494</v>
      </c>
    </row>
    <row r="427">
      <c r="A427" s="12">
        <f>'Parametric Var'!A216</f>
        <v>44518</v>
      </c>
      <c r="B427" s="88">
        <f>'Parametric Var'!B216</f>
        <v>0.157</v>
      </c>
      <c r="C427" s="88">
        <f>'Parametric Var'!C216</f>
        <v>1.4699</v>
      </c>
      <c r="D427" s="88">
        <f>'Parametric Var'!D216</f>
        <v>1.2196</v>
      </c>
      <c r="E427" s="88">
        <f>'Parametric Var'!E216</f>
        <v>1.587</v>
      </c>
      <c r="F427" s="88">
        <f>'Parametric Var'!F216</f>
        <v>4352.63</v>
      </c>
      <c r="G427" s="88">
        <f>'Parametric Var'!G216</f>
        <v>21</v>
      </c>
      <c r="I427" s="7">
        <f t="shared" si="12"/>
        <v>419</v>
      </c>
      <c r="J427" s="88">
        <f t="shared" ref="J427:O427" si="845">B$637*EXP(LN(B427/B428))</f>
        <v>2.9636</v>
      </c>
      <c r="K427" s="88">
        <f t="shared" si="845"/>
        <v>2.735998411</v>
      </c>
      <c r="L427" s="88">
        <f t="shared" si="845"/>
        <v>2.695385805</v>
      </c>
      <c r="M427" s="88">
        <f t="shared" si="845"/>
        <v>2.737267442</v>
      </c>
      <c r="N427" s="88">
        <f t="shared" si="845"/>
        <v>4123.819042</v>
      </c>
      <c r="O427" s="88">
        <f t="shared" si="845"/>
        <v>22.92374616</v>
      </c>
      <c r="S427" s="146">
        <f>(N427*'portfolio sheet'!$D$15/'portfolio sheet'!$D$7) -'portfolio sheet'!$D$15</f>
        <v>1114778.996</v>
      </c>
      <c r="T427" s="146">
        <f>O427*'portfolio sheet'!$F$15/'portfolio sheet'!$F$11-'portfolio sheet'!$F$15</f>
        <v>92111.27081</v>
      </c>
      <c r="U427" s="146">
        <f>PRICE('portfolio sheet'!$H$7,'portfolio sheet'!$H$8,'portfolio sheet'!$H$9,L427/100,'portfolio sheet'!$H$11,'portfolio sheet'!$H$12,'portfolio sheet'!$H$13)*'portfolio sheet'!$H$6/100 - 'portfolio sheet'!$H$15</f>
        <v>-22371.55786</v>
      </c>
      <c r="V427" s="88">
        <f t="shared" si="10"/>
        <v>1184518.709</v>
      </c>
      <c r="X427" s="147">
        <f t="shared" ref="X427:Z427" si="846">S427/$V427</f>
        <v>0.9411240089</v>
      </c>
      <c r="Y427" s="147">
        <f t="shared" si="846"/>
        <v>0.07776261372</v>
      </c>
      <c r="Z427" s="147">
        <f t="shared" si="846"/>
        <v>-0.01888662263</v>
      </c>
    </row>
    <row r="428">
      <c r="A428" s="12">
        <f>'Parametric Var'!A215</f>
        <v>44519</v>
      </c>
      <c r="B428" s="88">
        <f>'Parametric Var'!B215</f>
        <v>0.157</v>
      </c>
      <c r="C428" s="88">
        <f>'Parametric Var'!C215</f>
        <v>1.4533</v>
      </c>
      <c r="D428" s="88">
        <f>'Parametric Var'!D215</f>
        <v>1.223</v>
      </c>
      <c r="E428" s="88">
        <f>'Parametric Var'!E215</f>
        <v>1.548</v>
      </c>
      <c r="F428" s="88">
        <f>'Parametric Var'!F215</f>
        <v>4359.46</v>
      </c>
      <c r="G428" s="88">
        <f>'Parametric Var'!G215</f>
        <v>19.54</v>
      </c>
      <c r="I428" s="7">
        <f t="shared" si="12"/>
        <v>420</v>
      </c>
      <c r="J428" s="88">
        <f t="shared" ref="J428:O428" si="847">B$637*EXP(LN(B428/B429))</f>
        <v>2.909851157</v>
      </c>
      <c r="K428" s="88">
        <f t="shared" si="847"/>
        <v>2.682946721</v>
      </c>
      <c r="L428" s="88">
        <f t="shared" si="847"/>
        <v>2.670582243</v>
      </c>
      <c r="M428" s="88">
        <f t="shared" si="847"/>
        <v>2.652862644</v>
      </c>
      <c r="N428" s="88">
        <f t="shared" si="847"/>
        <v>4180.073556</v>
      </c>
      <c r="O428" s="88">
        <f t="shared" si="847"/>
        <v>22.20501865</v>
      </c>
      <c r="S428" s="146">
        <f>(N428*'portfolio sheet'!$D$15/'portfolio sheet'!$D$7) -'portfolio sheet'!$D$15</f>
        <v>1143627.464</v>
      </c>
      <c r="T428" s="146">
        <f>O428*'portfolio sheet'!$F$15/'portfolio sheet'!$F$11-'portfolio sheet'!$F$15</f>
        <v>92147.53771</v>
      </c>
      <c r="U428" s="146">
        <f>PRICE('portfolio sheet'!$H$7,'portfolio sheet'!$H$8,'portfolio sheet'!$H$9,L428/100,'portfolio sheet'!$H$11,'portfolio sheet'!$H$12,'portfolio sheet'!$H$13)*'portfolio sheet'!$H$6/100 - 'portfolio sheet'!$H$15</f>
        <v>-21805.05559</v>
      </c>
      <c r="V428" s="88">
        <f t="shared" si="10"/>
        <v>1213969.946</v>
      </c>
      <c r="X428" s="147">
        <f t="shared" ref="X428:Z428" si="848">S428/$V428</f>
        <v>0.942055829</v>
      </c>
      <c r="Y428" s="147">
        <f t="shared" si="848"/>
        <v>0.07590594642</v>
      </c>
      <c r="Z428" s="147">
        <f t="shared" si="848"/>
        <v>-0.01796177546</v>
      </c>
    </row>
    <row r="429">
      <c r="A429" s="12">
        <f>'Parametric Var'!A214</f>
        <v>44521</v>
      </c>
      <c r="B429" s="88">
        <f>'Parametric Var'!B214</f>
        <v>0.1599</v>
      </c>
      <c r="C429" s="88">
        <f>'Parametric Var'!C214</f>
        <v>1.4653</v>
      </c>
      <c r="D429" s="88">
        <f>'Parametric Var'!D214</f>
        <v>1.2378</v>
      </c>
      <c r="E429" s="88">
        <f>'Parametric Var'!E214</f>
        <v>1.558</v>
      </c>
      <c r="F429" s="88">
        <f>'Parametric Var'!F214</f>
        <v>4307.54</v>
      </c>
      <c r="G429" s="88">
        <f>'Parametric Var'!G214</f>
        <v>18.77</v>
      </c>
      <c r="I429" s="7">
        <f t="shared" si="12"/>
        <v>421</v>
      </c>
      <c r="J429" s="88">
        <f t="shared" ref="J429:O429" si="849">B$637*EXP(LN(B429/B430))</f>
        <v>2.561511568</v>
      </c>
      <c r="K429" s="88">
        <f t="shared" si="849"/>
        <v>2.543168889</v>
      </c>
      <c r="L429" s="88">
        <f t="shared" si="849"/>
        <v>2.528071347</v>
      </c>
      <c r="M429" s="88">
        <f t="shared" si="849"/>
        <v>2.548933824</v>
      </c>
      <c r="N429" s="88">
        <f t="shared" si="849"/>
        <v>4083.356718</v>
      </c>
      <c r="O429" s="88">
        <f t="shared" si="849"/>
        <v>20.018205</v>
      </c>
      <c r="S429" s="146">
        <f>(N429*'portfolio sheet'!$D$15/'portfolio sheet'!$D$7) -'portfolio sheet'!$D$15</f>
        <v>1094029.086</v>
      </c>
      <c r="T429" s="146">
        <f>O429*'portfolio sheet'!$F$15/'portfolio sheet'!$F$11-'portfolio sheet'!$F$15</f>
        <v>92257.88404</v>
      </c>
      <c r="U429" s="146">
        <f>PRICE('portfolio sheet'!$H$7,'portfolio sheet'!$H$8,'portfolio sheet'!$H$9,L429/100,'portfolio sheet'!$H$11,'portfolio sheet'!$H$12,'portfolio sheet'!$H$13)*'portfolio sheet'!$H$6/100 - 'portfolio sheet'!$H$15</f>
        <v>-18535.56525</v>
      </c>
      <c r="V429" s="88">
        <f t="shared" si="10"/>
        <v>1167751.405</v>
      </c>
      <c r="X429" s="147">
        <f t="shared" ref="X429:Z429" si="850">S429/$V429</f>
        <v>0.9368681395</v>
      </c>
      <c r="Y429" s="147">
        <f t="shared" si="850"/>
        <v>0.07900472965</v>
      </c>
      <c r="Z429" s="147">
        <f t="shared" si="850"/>
        <v>-0.01587286915</v>
      </c>
    </row>
    <row r="430">
      <c r="A430" s="12">
        <f>'Parametric Var'!A213</f>
        <v>44522</v>
      </c>
      <c r="B430" s="88">
        <f>'Parametric Var'!B213</f>
        <v>0.185</v>
      </c>
      <c r="C430" s="88">
        <f>'Parametric Var'!C213</f>
        <v>1.5586</v>
      </c>
      <c r="D430" s="88">
        <f>'Parametric Var'!D213</f>
        <v>1.3234</v>
      </c>
      <c r="E430" s="88">
        <f>'Parametric Var'!E213</f>
        <v>1.632</v>
      </c>
      <c r="F430" s="88">
        <f>'Parametric Var'!F213</f>
        <v>4357.05</v>
      </c>
      <c r="G430" s="88">
        <f>'Parametric Var'!G213</f>
        <v>20</v>
      </c>
      <c r="I430" s="7">
        <f t="shared" si="12"/>
        <v>422</v>
      </c>
      <c r="J430" s="88">
        <f t="shared" ref="J430:O430" si="851">B$637*EXP(LN(B430/B431))</f>
        <v>2.840756477</v>
      </c>
      <c r="K430" s="88">
        <f t="shared" si="851"/>
        <v>2.659875629</v>
      </c>
      <c r="L430" s="88">
        <f t="shared" si="851"/>
        <v>2.661471622</v>
      </c>
      <c r="M430" s="88">
        <f t="shared" si="851"/>
        <v>2.599904535</v>
      </c>
      <c r="N430" s="88">
        <f t="shared" si="851"/>
        <v>4184.640723</v>
      </c>
      <c r="O430" s="88">
        <f t="shared" si="851"/>
        <v>21.49118388</v>
      </c>
      <c r="S430" s="146">
        <f>(N430*'portfolio sheet'!$D$15/'portfolio sheet'!$D$7) -'portfolio sheet'!$D$15</f>
        <v>1145969.602</v>
      </c>
      <c r="T430" s="146">
        <f>O430*'portfolio sheet'!$F$15/'portfolio sheet'!$F$11-'portfolio sheet'!$F$15</f>
        <v>92183.55772</v>
      </c>
      <c r="U430" s="146">
        <f>PRICE('portfolio sheet'!$H$7,'portfolio sheet'!$H$8,'portfolio sheet'!$H$9,L430/100,'portfolio sheet'!$H$11,'portfolio sheet'!$H$12,'portfolio sheet'!$H$13)*'portfolio sheet'!$H$6/100 - 'portfolio sheet'!$H$15</f>
        <v>-21596.78433</v>
      </c>
      <c r="V430" s="88">
        <f t="shared" si="10"/>
        <v>1216556.375</v>
      </c>
      <c r="X430" s="147">
        <f t="shared" ref="X430:Z430" si="852">S430/$V430</f>
        <v>0.9419782142</v>
      </c>
      <c r="Y430" s="147">
        <f t="shared" si="852"/>
        <v>0.07577417669</v>
      </c>
      <c r="Z430" s="147">
        <f t="shared" si="852"/>
        <v>-0.01775239091</v>
      </c>
    </row>
    <row r="431">
      <c r="A431" s="12">
        <f>'Parametric Var'!A212</f>
        <v>44523</v>
      </c>
      <c r="B431" s="88">
        <f>'Parametric Var'!B212</f>
        <v>0.193</v>
      </c>
      <c r="C431" s="88">
        <f>'Parametric Var'!C212</f>
        <v>1.5851</v>
      </c>
      <c r="D431" s="88">
        <f>'Parametric Var'!D212</f>
        <v>1.344</v>
      </c>
      <c r="E431" s="88">
        <f>'Parametric Var'!E212</f>
        <v>1.676</v>
      </c>
      <c r="F431" s="88">
        <f>'Parametric Var'!F212</f>
        <v>4300.46</v>
      </c>
      <c r="G431" s="88">
        <f>'Parametric Var'!G212</f>
        <v>19.85</v>
      </c>
      <c r="I431" s="7">
        <f t="shared" si="12"/>
        <v>423</v>
      </c>
      <c r="J431" s="88">
        <f t="shared" ref="J431:O431" si="853">B$637*EXP(LN(B431/B432))</f>
        <v>2.6853277</v>
      </c>
      <c r="K431" s="88">
        <f t="shared" si="853"/>
        <v>2.717099049</v>
      </c>
      <c r="L431" s="88">
        <f t="shared" si="853"/>
        <v>2.699686088</v>
      </c>
      <c r="M431" s="88">
        <f t="shared" si="853"/>
        <v>2.723627511</v>
      </c>
      <c r="N431" s="88">
        <f t="shared" si="853"/>
        <v>4087.27367</v>
      </c>
      <c r="O431" s="88">
        <f t="shared" si="853"/>
        <v>22.7146191</v>
      </c>
      <c r="S431" s="146">
        <f>(N431*'portfolio sheet'!$D$15/'portfolio sheet'!$D$7) -'portfolio sheet'!$D$15</f>
        <v>1096037.78</v>
      </c>
      <c r="T431" s="146">
        <f>O431*'portfolio sheet'!$F$15/'portfolio sheet'!$F$11-'portfolio sheet'!$F$15</f>
        <v>92121.82334</v>
      </c>
      <c r="U431" s="146">
        <f>PRICE('portfolio sheet'!$H$7,'portfolio sheet'!$H$8,'portfolio sheet'!$H$9,L431/100,'portfolio sheet'!$H$11,'portfolio sheet'!$H$12,'portfolio sheet'!$H$13)*'portfolio sheet'!$H$6/100 - 'portfolio sheet'!$H$15</f>
        <v>-22469.69798</v>
      </c>
      <c r="V431" s="88">
        <f t="shared" si="10"/>
        <v>1165689.905</v>
      </c>
      <c r="X431" s="147">
        <f t="shared" ref="X431:Z431" si="854">S431/$V431</f>
        <v>0.9402481526</v>
      </c>
      <c r="Y431" s="147">
        <f t="shared" si="854"/>
        <v>0.0790277268</v>
      </c>
      <c r="Z431" s="147">
        <f t="shared" si="854"/>
        <v>-0.01927587936</v>
      </c>
    </row>
    <row r="432">
      <c r="A432" s="12">
        <f>'Parametric Var'!A211</f>
        <v>44524</v>
      </c>
      <c r="B432" s="88">
        <f>'Parametric Var'!B211</f>
        <v>0.213</v>
      </c>
      <c r="C432" s="88">
        <f>'Parametric Var'!C211</f>
        <v>1.5781</v>
      </c>
      <c r="D432" s="88">
        <f>'Parametric Var'!D211</f>
        <v>1.3456</v>
      </c>
      <c r="E432" s="88">
        <f>'Parametric Var'!E211</f>
        <v>1.643</v>
      </c>
      <c r="F432" s="88">
        <f>'Parametric Var'!F211</f>
        <v>4345.72</v>
      </c>
      <c r="G432" s="88">
        <f>'Parametric Var'!G211</f>
        <v>18.64</v>
      </c>
      <c r="I432" s="7">
        <f t="shared" si="12"/>
        <v>424</v>
      </c>
      <c r="J432" s="88">
        <f t="shared" ref="J432:O432" si="855">B$637*EXP(LN(B432/B433))</f>
        <v>2.925147359</v>
      </c>
      <c r="K432" s="88">
        <f t="shared" si="855"/>
        <v>2.788866734</v>
      </c>
      <c r="L432" s="88">
        <f t="shared" si="855"/>
        <v>2.797279065</v>
      </c>
      <c r="M432" s="88">
        <f t="shared" si="855"/>
        <v>2.74862782</v>
      </c>
      <c r="N432" s="88">
        <f t="shared" si="855"/>
        <v>4113.413129</v>
      </c>
      <c r="O432" s="88">
        <f t="shared" si="855"/>
        <v>23.58192171</v>
      </c>
      <c r="S432" s="146">
        <f>(N432*'portfolio sheet'!$D$15/'portfolio sheet'!$D$7) -'portfolio sheet'!$D$15</f>
        <v>1109442.63</v>
      </c>
      <c r="T432" s="146">
        <f>O432*'portfolio sheet'!$F$15/'portfolio sheet'!$F$11-'portfolio sheet'!$F$15</f>
        <v>92078.05936</v>
      </c>
      <c r="U432" s="146">
        <f>PRICE('portfolio sheet'!$H$7,'portfolio sheet'!$H$8,'portfolio sheet'!$H$9,L432/100,'portfolio sheet'!$H$11,'portfolio sheet'!$H$12,'portfolio sheet'!$H$13)*'portfolio sheet'!$H$6/100 - 'portfolio sheet'!$H$15</f>
        <v>-24690.88834</v>
      </c>
      <c r="V432" s="88">
        <f t="shared" si="10"/>
        <v>1176829.801</v>
      </c>
      <c r="X432" s="147">
        <f t="shared" ref="X432:Z432" si="856">S432/$V432</f>
        <v>0.9427383884</v>
      </c>
      <c r="Y432" s="147">
        <f t="shared" si="856"/>
        <v>0.07824246061</v>
      </c>
      <c r="Z432" s="147">
        <f t="shared" si="856"/>
        <v>-0.02098084899</v>
      </c>
    </row>
    <row r="433">
      <c r="A433" s="12">
        <f>'Parametric Var'!A210</f>
        <v>44525</v>
      </c>
      <c r="B433" s="88">
        <f>'Parametric Var'!B210</f>
        <v>0.2158</v>
      </c>
      <c r="C433" s="88">
        <f>'Parametric Var'!C210</f>
        <v>1.5307</v>
      </c>
      <c r="D433" s="88">
        <f>'Parametric Var'!D210</f>
        <v>1.3002</v>
      </c>
      <c r="E433" s="88">
        <f>'Parametric Var'!E210</f>
        <v>1.596</v>
      </c>
      <c r="F433" s="88">
        <f>'Parametric Var'!F210</f>
        <v>4363.55</v>
      </c>
      <c r="G433" s="88">
        <f>'Parametric Var'!G210</f>
        <v>16.86</v>
      </c>
      <c r="I433" s="7">
        <f t="shared" si="12"/>
        <v>425</v>
      </c>
      <c r="J433" s="88">
        <f t="shared" ref="J433:O433" si="857">B$637*EXP(LN(B433/B434))</f>
        <v>3.592948764</v>
      </c>
      <c r="K433" s="88">
        <f t="shared" si="857"/>
        <v>2.957429162</v>
      </c>
      <c r="L433" s="88">
        <f t="shared" si="857"/>
        <v>3.005482408</v>
      </c>
      <c r="M433" s="88">
        <f t="shared" si="857"/>
        <v>2.875384615</v>
      </c>
      <c r="N433" s="88">
        <f t="shared" si="857"/>
        <v>4096.297737</v>
      </c>
      <c r="O433" s="88">
        <f t="shared" si="857"/>
        <v>22.06280982</v>
      </c>
      <c r="S433" s="146">
        <f>(N433*'portfolio sheet'!$D$15/'portfolio sheet'!$D$7) -'portfolio sheet'!$D$15</f>
        <v>1100665.506</v>
      </c>
      <c r="T433" s="146">
        <f>O433*'portfolio sheet'!$F$15/'portfolio sheet'!$F$11-'portfolio sheet'!$F$15</f>
        <v>92154.71355</v>
      </c>
      <c r="U433" s="146">
        <f>PRICE('portfolio sheet'!$H$7,'portfolio sheet'!$H$8,'portfolio sheet'!$H$9,L433/100,'portfolio sheet'!$H$11,'portfolio sheet'!$H$12,'portfolio sheet'!$H$13)*'portfolio sheet'!$H$6/100 - 'portfolio sheet'!$H$15</f>
        <v>-29391.00464</v>
      </c>
      <c r="V433" s="88">
        <f t="shared" si="10"/>
        <v>1163429.215</v>
      </c>
      <c r="X433" s="147">
        <f t="shared" ref="X433:Z433" si="858">S433/$V433</f>
        <v>0.9460528341</v>
      </c>
      <c r="Y433" s="147">
        <f t="shared" si="858"/>
        <v>0.07920955772</v>
      </c>
      <c r="Z433" s="147">
        <f t="shared" si="858"/>
        <v>-0.02526239178</v>
      </c>
    </row>
    <row r="434">
      <c r="A434" s="12">
        <f>'Parametric Var'!A209</f>
        <v>44526</v>
      </c>
      <c r="B434" s="88">
        <f>'Parametric Var'!B209</f>
        <v>0.178</v>
      </c>
      <c r="C434" s="88">
        <f>'Parametric Var'!C209</f>
        <v>1.4001</v>
      </c>
      <c r="D434" s="88">
        <f>'Parametric Var'!D209</f>
        <v>1.1693</v>
      </c>
      <c r="E434" s="88">
        <f>'Parametric Var'!E209</f>
        <v>1.482</v>
      </c>
      <c r="F434" s="88">
        <f>'Parametric Var'!F209</f>
        <v>4399.76</v>
      </c>
      <c r="G434" s="88">
        <f>'Parametric Var'!G209</f>
        <v>16.3</v>
      </c>
      <c r="I434" s="7">
        <f t="shared" si="12"/>
        <v>426</v>
      </c>
      <c r="J434" s="88">
        <f t="shared" ref="J434:O434" si="859">B$637*EXP(LN(B434/B435))</f>
        <v>2.258222603</v>
      </c>
      <c r="K434" s="88">
        <f t="shared" si="859"/>
        <v>2.602673523</v>
      </c>
      <c r="L434" s="88">
        <f t="shared" si="859"/>
        <v>2.588664895</v>
      </c>
      <c r="M434" s="88">
        <f t="shared" si="859"/>
        <v>2.584546048</v>
      </c>
      <c r="N434" s="88">
        <f t="shared" si="859"/>
        <v>4138.190613</v>
      </c>
      <c r="O434" s="88">
        <f t="shared" si="859"/>
        <v>21.31692213</v>
      </c>
      <c r="S434" s="146">
        <f>(N434*'portfolio sheet'!$D$15/'portfolio sheet'!$D$7) -'portfolio sheet'!$D$15</f>
        <v>1122149.032</v>
      </c>
      <c r="T434" s="146">
        <f>O434*'portfolio sheet'!$F$15/'portfolio sheet'!$F$11-'portfolio sheet'!$F$15</f>
        <v>92192.35094</v>
      </c>
      <c r="U434" s="146">
        <f>PRICE('portfolio sheet'!$H$7,'portfolio sheet'!$H$8,'portfolio sheet'!$H$9,L434/100,'portfolio sheet'!$H$11,'portfolio sheet'!$H$12,'portfolio sheet'!$H$13)*'portfolio sheet'!$H$6/100 - 'portfolio sheet'!$H$15</f>
        <v>-19928.75148</v>
      </c>
      <c r="V434" s="88">
        <f t="shared" si="10"/>
        <v>1194412.632</v>
      </c>
      <c r="X434" s="147">
        <f t="shared" ref="X434:Z434" si="860">S434/$V434</f>
        <v>0.9394986309</v>
      </c>
      <c r="Y434" s="147">
        <f t="shared" si="860"/>
        <v>0.07718634958</v>
      </c>
      <c r="Z434" s="147">
        <f t="shared" si="860"/>
        <v>-0.01668498051</v>
      </c>
    </row>
    <row r="435">
      <c r="A435" s="12">
        <f>'Parametric Var'!A208</f>
        <v>44528</v>
      </c>
      <c r="B435" s="88">
        <f>'Parametric Var'!B208</f>
        <v>0.2336</v>
      </c>
      <c r="C435" s="88">
        <f>'Parametric Var'!C208</f>
        <v>1.4552</v>
      </c>
      <c r="D435" s="88">
        <f>'Parametric Var'!D208</f>
        <v>1.2209</v>
      </c>
      <c r="E435" s="88">
        <f>'Parametric Var'!E208</f>
        <v>1.531</v>
      </c>
      <c r="F435" s="88">
        <f>'Parametric Var'!F208</f>
        <v>4391.36</v>
      </c>
      <c r="G435" s="88">
        <f>'Parametric Var'!G208</f>
        <v>16.31</v>
      </c>
      <c r="I435" s="7">
        <f t="shared" si="12"/>
        <v>427</v>
      </c>
      <c r="J435" s="88">
        <f t="shared" ref="J435:O435" si="861">B$637*EXP(LN(B435/B436))</f>
        <v>3.587030881</v>
      </c>
      <c r="K435" s="88">
        <f t="shared" si="861"/>
        <v>2.804546537</v>
      </c>
      <c r="L435" s="88">
        <f t="shared" si="861"/>
        <v>2.849469485</v>
      </c>
      <c r="M435" s="88">
        <f t="shared" si="861"/>
        <v>2.721551265</v>
      </c>
      <c r="N435" s="88">
        <f t="shared" si="861"/>
        <v>4158.862672</v>
      </c>
      <c r="O435" s="88">
        <f t="shared" si="861"/>
        <v>22.15874522</v>
      </c>
      <c r="S435" s="146">
        <f>(N435*'portfolio sheet'!$D$15/'portfolio sheet'!$D$7) -'portfolio sheet'!$D$15</f>
        <v>1132750.088</v>
      </c>
      <c r="T435" s="146">
        <f>O435*'portfolio sheet'!$F$15/'portfolio sheet'!$F$11-'portfolio sheet'!$F$15</f>
        <v>92149.87266</v>
      </c>
      <c r="U435" s="146">
        <f>PRICE('portfolio sheet'!$H$7,'portfolio sheet'!$H$8,'portfolio sheet'!$H$9,L435/100,'portfolio sheet'!$H$11,'portfolio sheet'!$H$12,'portfolio sheet'!$H$13)*'portfolio sheet'!$H$6/100 - 'portfolio sheet'!$H$15</f>
        <v>-25873.98244</v>
      </c>
      <c r="V435" s="88">
        <f t="shared" si="10"/>
        <v>1199025.978</v>
      </c>
      <c r="X435" s="147">
        <f t="shared" ref="X435:Z435" si="862">S435/$V435</f>
        <v>0.9447252258</v>
      </c>
      <c r="Y435" s="147">
        <f t="shared" si="862"/>
        <v>0.07685394173</v>
      </c>
      <c r="Z435" s="147">
        <f t="shared" si="862"/>
        <v>-0.02157916751</v>
      </c>
    </row>
    <row r="436">
      <c r="A436" s="12">
        <f>'Parametric Var'!A207</f>
        <v>44529</v>
      </c>
      <c r="B436" s="88">
        <f>'Parametric Var'!B207</f>
        <v>0.193</v>
      </c>
      <c r="C436" s="88">
        <f>'Parametric Var'!C207</f>
        <v>1.4036</v>
      </c>
      <c r="D436" s="88">
        <f>'Parametric Var'!D207</f>
        <v>1.1581</v>
      </c>
      <c r="E436" s="88">
        <f>'Parametric Var'!E207</f>
        <v>1.502</v>
      </c>
      <c r="F436" s="88">
        <f>'Parametric Var'!F207</f>
        <v>4361.19</v>
      </c>
      <c r="G436" s="88">
        <f>'Parametric Var'!G207</f>
        <v>15.7</v>
      </c>
      <c r="I436" s="7">
        <f t="shared" si="12"/>
        <v>428</v>
      </c>
      <c r="J436" s="88">
        <f t="shared" ref="J436:O436" si="863">B$637*EXP(LN(B436/B437))</f>
        <v>2.588121267</v>
      </c>
      <c r="K436" s="88">
        <f t="shared" si="863"/>
        <v>2.748771708</v>
      </c>
      <c r="L436" s="88">
        <f t="shared" si="863"/>
        <v>2.680678676</v>
      </c>
      <c r="M436" s="88">
        <f t="shared" si="863"/>
        <v>2.754354396</v>
      </c>
      <c r="N436" s="88">
        <f t="shared" si="863"/>
        <v>4140.305667</v>
      </c>
      <c r="O436" s="88">
        <f t="shared" si="863"/>
        <v>21.61917366</v>
      </c>
      <c r="S436" s="146">
        <f>(N436*'portfolio sheet'!$D$15/'portfolio sheet'!$D$7) -'portfolio sheet'!$D$15</f>
        <v>1123233.675</v>
      </c>
      <c r="T436" s="146">
        <f>O436*'portfolio sheet'!$F$15/'portfolio sheet'!$F$11-'portfolio sheet'!$F$15</f>
        <v>92177.09937</v>
      </c>
      <c r="U436" s="146">
        <f>PRICE('portfolio sheet'!$H$7,'portfolio sheet'!$H$8,'portfolio sheet'!$H$9,L436/100,'portfolio sheet'!$H$11,'portfolio sheet'!$H$12,'portfolio sheet'!$H$13)*'portfolio sheet'!$H$6/100 - 'portfolio sheet'!$H$15</f>
        <v>-22035.74429</v>
      </c>
      <c r="V436" s="88">
        <f t="shared" si="10"/>
        <v>1193375.03</v>
      </c>
      <c r="X436" s="147">
        <f t="shared" ref="X436:Z436" si="864">S436/$V436</f>
        <v>0.9412243819</v>
      </c>
      <c r="Y436" s="147">
        <f t="shared" si="864"/>
        <v>0.07724068045</v>
      </c>
      <c r="Z436" s="147">
        <f t="shared" si="864"/>
        <v>-0.01846506231</v>
      </c>
    </row>
    <row r="437">
      <c r="A437" s="12">
        <f>'Parametric Var'!A206</f>
        <v>44530</v>
      </c>
      <c r="B437" s="88">
        <f>'Parametric Var'!B206</f>
        <v>0.221</v>
      </c>
      <c r="C437" s="88">
        <f>'Parametric Var'!C206</f>
        <v>1.3813</v>
      </c>
      <c r="D437" s="88">
        <f>'Parametric Var'!D206</f>
        <v>1.1677</v>
      </c>
      <c r="E437" s="88">
        <f>'Parametric Var'!E206</f>
        <v>1.456</v>
      </c>
      <c r="F437" s="88">
        <f>'Parametric Var'!F206</f>
        <v>4350.64</v>
      </c>
      <c r="G437" s="88">
        <f>'Parametric Var'!G206</f>
        <v>15.49</v>
      </c>
      <c r="I437" s="7">
        <f t="shared" si="12"/>
        <v>429</v>
      </c>
      <c r="J437" s="88">
        <f t="shared" ref="J437:O437" si="865">B$637*EXP(LN(B437/B438))</f>
        <v>2.578565354</v>
      </c>
      <c r="K437" s="88">
        <f t="shared" si="865"/>
        <v>2.812188327</v>
      </c>
      <c r="L437" s="88">
        <f t="shared" si="865"/>
        <v>2.787649117</v>
      </c>
      <c r="M437" s="88">
        <f t="shared" si="865"/>
        <v>2.768888889</v>
      </c>
      <c r="N437" s="88">
        <f t="shared" si="865"/>
        <v>4117.834201</v>
      </c>
      <c r="O437" s="88">
        <f t="shared" si="865"/>
        <v>22.01210526</v>
      </c>
      <c r="S437" s="146">
        <f>(N437*'portfolio sheet'!$D$15/'portfolio sheet'!$D$7) -'portfolio sheet'!$D$15</f>
        <v>1111709.847</v>
      </c>
      <c r="T437" s="146">
        <f>O437*'portfolio sheet'!$F$15/'portfolio sheet'!$F$11-'portfolio sheet'!$F$15</f>
        <v>92157.27209</v>
      </c>
      <c r="U437" s="146">
        <f>PRICE('portfolio sheet'!$H$7,'portfolio sheet'!$H$8,'portfolio sheet'!$H$9,L437/100,'portfolio sheet'!$H$11,'portfolio sheet'!$H$12,'portfolio sheet'!$H$13)*'portfolio sheet'!$H$6/100 - 'portfolio sheet'!$H$15</f>
        <v>-24472.22818</v>
      </c>
      <c r="V437" s="88">
        <f t="shared" si="10"/>
        <v>1179394.89</v>
      </c>
      <c r="X437" s="147">
        <f t="shared" ref="X437:Z437" si="866">S437/$V437</f>
        <v>0.9426103636</v>
      </c>
      <c r="Y437" s="147">
        <f t="shared" si="866"/>
        <v>0.07813945341</v>
      </c>
      <c r="Z437" s="147">
        <f t="shared" si="866"/>
        <v>-0.02074981703</v>
      </c>
    </row>
    <row r="438">
      <c r="A438" s="12">
        <f>'Parametric Var'!A205</f>
        <v>44531</v>
      </c>
      <c r="B438" s="88">
        <f>'Parametric Var'!B205</f>
        <v>0.254</v>
      </c>
      <c r="C438" s="88">
        <f>'Parametric Var'!C205</f>
        <v>1.3287</v>
      </c>
      <c r="D438" s="88">
        <f>'Parametric Var'!D205</f>
        <v>1.1322</v>
      </c>
      <c r="E438" s="88">
        <f>'Parametric Var'!E205</f>
        <v>1.404</v>
      </c>
      <c r="F438" s="88">
        <f>'Parametric Var'!F205</f>
        <v>4363.8</v>
      </c>
      <c r="G438" s="88">
        <f>'Parametric Var'!G205</f>
        <v>15.01</v>
      </c>
      <c r="I438" s="7">
        <f t="shared" si="12"/>
        <v>430</v>
      </c>
      <c r="J438" s="88">
        <f t="shared" ref="J438:O438" si="867">B$637*EXP(LN(B438/B439))</f>
        <v>2.873108397</v>
      </c>
      <c r="K438" s="88">
        <f t="shared" si="867"/>
        <v>2.600019076</v>
      </c>
      <c r="L438" s="88">
        <f t="shared" si="867"/>
        <v>2.547002397</v>
      </c>
      <c r="M438" s="88">
        <f t="shared" si="867"/>
        <v>2.596038781</v>
      </c>
      <c r="N438" s="88">
        <f t="shared" si="867"/>
        <v>4061.024215</v>
      </c>
      <c r="O438" s="88">
        <f t="shared" si="867"/>
        <v>20.74940376</v>
      </c>
      <c r="S438" s="146">
        <f>(N438*'portfolio sheet'!$D$15/'portfolio sheet'!$D$7) -'portfolio sheet'!$D$15</f>
        <v>1082576.521</v>
      </c>
      <c r="T438" s="146">
        <f>O438*'portfolio sheet'!$F$15/'portfolio sheet'!$F$11-'portfolio sheet'!$F$15</f>
        <v>92220.98784</v>
      </c>
      <c r="U438" s="146">
        <f>PRICE('portfolio sheet'!$H$7,'portfolio sheet'!$H$8,'portfolio sheet'!$H$9,L438/100,'portfolio sheet'!$H$11,'portfolio sheet'!$H$12,'portfolio sheet'!$H$13)*'portfolio sheet'!$H$6/100 - 'portfolio sheet'!$H$15</f>
        <v>-18971.31931</v>
      </c>
      <c r="V438" s="88">
        <f t="shared" si="10"/>
        <v>1155826.189</v>
      </c>
      <c r="X438" s="147">
        <f t="shared" ref="X438:Z438" si="868">S438/$V438</f>
        <v>0.9366257062</v>
      </c>
      <c r="Y438" s="147">
        <f t="shared" si="868"/>
        <v>0.07978793759</v>
      </c>
      <c r="Z438" s="147">
        <f t="shared" si="868"/>
        <v>-0.01641364376</v>
      </c>
    </row>
    <row r="439">
      <c r="A439" s="12">
        <f>'Parametric Var'!A204</f>
        <v>44532</v>
      </c>
      <c r="B439" s="88">
        <f>'Parametric Var'!B204</f>
        <v>0.262</v>
      </c>
      <c r="C439" s="88">
        <f>'Parametric Var'!C204</f>
        <v>1.3824</v>
      </c>
      <c r="D439" s="88">
        <f>'Parametric Var'!D204</f>
        <v>1.2015</v>
      </c>
      <c r="E439" s="88">
        <f>'Parametric Var'!E204</f>
        <v>1.444</v>
      </c>
      <c r="F439" s="88">
        <f>'Parametric Var'!F204</f>
        <v>4438.23</v>
      </c>
      <c r="G439" s="88">
        <f>'Parametric Var'!G204</f>
        <v>15.43</v>
      </c>
      <c r="I439" s="7">
        <f t="shared" si="12"/>
        <v>431</v>
      </c>
      <c r="J439" s="88">
        <f t="shared" ref="J439:O439" si="869">B$637*EXP(LN(B439/B440))</f>
        <v>2.968131498</v>
      </c>
      <c r="K439" s="88">
        <f t="shared" si="869"/>
        <v>2.860280128</v>
      </c>
      <c r="L439" s="88">
        <f t="shared" si="869"/>
        <v>2.848714342</v>
      </c>
      <c r="M439" s="88">
        <f t="shared" si="869"/>
        <v>2.843274336</v>
      </c>
      <c r="N439" s="88">
        <f t="shared" si="869"/>
        <v>4099.677948</v>
      </c>
      <c r="O439" s="88">
        <f t="shared" si="869"/>
        <v>21.5959252</v>
      </c>
      <c r="S439" s="146">
        <f>(N439*'portfolio sheet'!$D$15/'portfolio sheet'!$D$7) -'portfolio sheet'!$D$15</f>
        <v>1102398.948</v>
      </c>
      <c r="T439" s="146">
        <f>O439*'portfolio sheet'!$F$15/'portfolio sheet'!$F$11-'portfolio sheet'!$F$15</f>
        <v>92178.27248</v>
      </c>
      <c r="U439" s="146">
        <f>PRICE('portfolio sheet'!$H$7,'portfolio sheet'!$H$8,'portfolio sheet'!$H$9,L439/100,'portfolio sheet'!$H$11,'portfolio sheet'!$H$12,'portfolio sheet'!$H$13)*'portfolio sheet'!$H$6/100 - 'portfolio sheet'!$H$15</f>
        <v>-25856.88778</v>
      </c>
      <c r="V439" s="88">
        <f t="shared" si="10"/>
        <v>1168720.332</v>
      </c>
      <c r="X439" s="147">
        <f t="shared" ref="X439:Z439" si="870">S439/$V439</f>
        <v>0.9432529897</v>
      </c>
      <c r="Y439" s="147">
        <f t="shared" si="870"/>
        <v>0.07887111221</v>
      </c>
      <c r="Z439" s="147">
        <f t="shared" si="870"/>
        <v>-0.02212410194</v>
      </c>
    </row>
    <row r="440">
      <c r="A440" s="12">
        <f>'Parametric Var'!A203</f>
        <v>44533</v>
      </c>
      <c r="B440" s="88">
        <f>'Parametric Var'!B203</f>
        <v>0.2616</v>
      </c>
      <c r="C440" s="88">
        <f>'Parametric Var'!C203</f>
        <v>1.3074</v>
      </c>
      <c r="D440" s="88">
        <f>'Parametric Var'!D203</f>
        <v>1.14</v>
      </c>
      <c r="E440" s="88">
        <f>'Parametric Var'!E203</f>
        <v>1.356</v>
      </c>
      <c r="F440" s="88">
        <f>'Parametric Var'!F203</f>
        <v>4471.37</v>
      </c>
      <c r="G440" s="88">
        <f>'Parametric Var'!G203</f>
        <v>15.24</v>
      </c>
      <c r="I440" s="7">
        <f t="shared" si="12"/>
        <v>432</v>
      </c>
      <c r="J440" s="88">
        <f t="shared" ref="J440:O440" si="871">B$637*EXP(LN(B440/B441))</f>
        <v>2.9636</v>
      </c>
      <c r="K440" s="88">
        <f t="shared" si="871"/>
        <v>2.652950071</v>
      </c>
      <c r="L440" s="88">
        <f t="shared" si="871"/>
        <v>2.643082862</v>
      </c>
      <c r="M440" s="88">
        <f t="shared" si="871"/>
        <v>2.623565217</v>
      </c>
      <c r="N440" s="88">
        <f t="shared" si="871"/>
        <v>4116.379611</v>
      </c>
      <c r="O440" s="88">
        <f t="shared" si="871"/>
        <v>20.34225282</v>
      </c>
      <c r="S440" s="146">
        <f>(N440*'portfolio sheet'!$D$15/'portfolio sheet'!$D$7) -'portfolio sheet'!$D$15</f>
        <v>1110963.903</v>
      </c>
      <c r="T440" s="146">
        <f>O440*'portfolio sheet'!$F$15/'portfolio sheet'!$F$11-'portfolio sheet'!$F$15</f>
        <v>92241.53263</v>
      </c>
      <c r="U440" s="146">
        <f>PRICE('portfolio sheet'!$H$7,'portfolio sheet'!$H$8,'portfolio sheet'!$H$9,L440/100,'portfolio sheet'!$H$11,'portfolio sheet'!$H$12,'portfolio sheet'!$H$13)*'portfolio sheet'!$H$6/100 - 'portfolio sheet'!$H$15</f>
        <v>-21176.10303</v>
      </c>
      <c r="V440" s="88">
        <f t="shared" si="10"/>
        <v>1182029.333</v>
      </c>
      <c r="X440" s="147">
        <f t="shared" ref="X440:Z440" si="872">S440/$V440</f>
        <v>0.9398784551</v>
      </c>
      <c r="Y440" s="147">
        <f t="shared" si="872"/>
        <v>0.07803658511</v>
      </c>
      <c r="Z440" s="147">
        <f t="shared" si="872"/>
        <v>-0.01791504021</v>
      </c>
    </row>
    <row r="441">
      <c r="A441" s="12">
        <f>'Parametric Var'!A202</f>
        <v>44535</v>
      </c>
      <c r="B441" s="88">
        <f>'Parametric Var'!B202</f>
        <v>0.2616</v>
      </c>
      <c r="C441" s="88">
        <f>'Parametric Var'!C202</f>
        <v>1.3331</v>
      </c>
      <c r="D441" s="88">
        <f>'Parametric Var'!D202</f>
        <v>1.1658</v>
      </c>
      <c r="E441" s="88">
        <f>'Parametric Var'!E202</f>
        <v>1.38</v>
      </c>
      <c r="F441" s="88">
        <f>'Parametric Var'!F202</f>
        <v>4486.48</v>
      </c>
      <c r="G441" s="88">
        <f>'Parametric Var'!G202</f>
        <v>15.98</v>
      </c>
      <c r="I441" s="7">
        <f t="shared" si="12"/>
        <v>433</v>
      </c>
      <c r="J441" s="88">
        <f t="shared" ref="J441:O441" si="873">B$637*EXP(LN(B441/B442))</f>
        <v>2.778773333</v>
      </c>
      <c r="K441" s="88">
        <f t="shared" si="873"/>
        <v>2.615629803</v>
      </c>
      <c r="L441" s="88">
        <f t="shared" si="873"/>
        <v>2.615839963</v>
      </c>
      <c r="M441" s="88">
        <f t="shared" si="873"/>
        <v>2.571249128</v>
      </c>
      <c r="N441" s="88">
        <f t="shared" si="873"/>
        <v>4099.995681</v>
      </c>
      <c r="O441" s="88">
        <f t="shared" si="873"/>
        <v>20.07381625</v>
      </c>
      <c r="S441" s="146">
        <f>(N441*'portfolio sheet'!$D$15/'portfolio sheet'!$D$7) -'portfolio sheet'!$D$15</f>
        <v>1102561.888</v>
      </c>
      <c r="T441" s="146">
        <f>O441*'portfolio sheet'!$F$15/'portfolio sheet'!$F$11-'portfolio sheet'!$F$15</f>
        <v>92255.0779</v>
      </c>
      <c r="U441" s="146">
        <f>PRICE('portfolio sheet'!$H$7,'portfolio sheet'!$H$8,'portfolio sheet'!$H$9,L441/100,'portfolio sheet'!$H$11,'portfolio sheet'!$H$12,'portfolio sheet'!$H$13)*'portfolio sheet'!$H$6/100 - 'portfolio sheet'!$H$15</f>
        <v>-20552.10376</v>
      </c>
      <c r="V441" s="88">
        <f t="shared" si="10"/>
        <v>1174264.862</v>
      </c>
      <c r="X441" s="147">
        <f t="shared" ref="X441:Z441" si="874">S441/$V441</f>
        <v>0.9389379888</v>
      </c>
      <c r="Y441" s="147">
        <f t="shared" si="874"/>
        <v>0.07856411352</v>
      </c>
      <c r="Z441" s="147">
        <f t="shared" si="874"/>
        <v>-0.01750210232</v>
      </c>
    </row>
    <row r="442">
      <c r="A442" s="12">
        <f>'Parametric Var'!A201</f>
        <v>44536</v>
      </c>
      <c r="B442" s="88">
        <f>'Parametric Var'!B201</f>
        <v>0.279</v>
      </c>
      <c r="C442" s="88">
        <f>'Parametric Var'!C201</f>
        <v>1.3787</v>
      </c>
      <c r="D442" s="88">
        <f>'Parametric Var'!D201</f>
        <v>1.2046</v>
      </c>
      <c r="E442" s="88">
        <f>'Parametric Var'!E201</f>
        <v>1.433</v>
      </c>
      <c r="F442" s="88">
        <f>'Parametric Var'!F201</f>
        <v>4519.63</v>
      </c>
      <c r="G442" s="88">
        <f>'Parametric Var'!G201</f>
        <v>16.98</v>
      </c>
      <c r="I442" s="7">
        <f t="shared" si="12"/>
        <v>434</v>
      </c>
      <c r="J442" s="88">
        <f t="shared" ref="J442:O442" si="875">B$637*EXP(LN(B442/B443))</f>
        <v>2.710965246</v>
      </c>
      <c r="K442" s="88">
        <f t="shared" si="875"/>
        <v>2.607509872</v>
      </c>
      <c r="L442" s="88">
        <f t="shared" si="875"/>
        <v>2.584673605</v>
      </c>
      <c r="M442" s="88">
        <f t="shared" si="875"/>
        <v>2.581720648</v>
      </c>
      <c r="N442" s="88">
        <f t="shared" si="875"/>
        <v>4115.211795</v>
      </c>
      <c r="O442" s="88">
        <f t="shared" si="875"/>
        <v>21.91067151</v>
      </c>
      <c r="S442" s="146">
        <f>(N442*'portfolio sheet'!$D$15/'portfolio sheet'!$D$7) -'portfolio sheet'!$D$15</f>
        <v>1110365.023</v>
      </c>
      <c r="T442" s="146">
        <f>O442*'portfolio sheet'!$F$15/'portfolio sheet'!$F$11-'portfolio sheet'!$F$15</f>
        <v>92162.39043</v>
      </c>
      <c r="U442" s="146">
        <f>PRICE('portfolio sheet'!$H$7,'portfolio sheet'!$H$8,'portfolio sheet'!$H$9,L442/100,'portfolio sheet'!$H$11,'portfolio sheet'!$H$12,'portfolio sheet'!$H$13)*'portfolio sheet'!$H$6/100 - 'portfolio sheet'!$H$15</f>
        <v>-19837.12137</v>
      </c>
      <c r="V442" s="88">
        <f t="shared" si="10"/>
        <v>1182690.292</v>
      </c>
      <c r="X442" s="147">
        <f t="shared" ref="X442:Z442" si="876">S442/$V442</f>
        <v>0.9388468228</v>
      </c>
      <c r="Y442" s="147">
        <f t="shared" si="876"/>
        <v>0.07792605641</v>
      </c>
      <c r="Z442" s="147">
        <f t="shared" si="876"/>
        <v>-0.01677287918</v>
      </c>
    </row>
    <row r="443">
      <c r="A443" s="12">
        <f>'Parametric Var'!A200</f>
        <v>44537</v>
      </c>
      <c r="B443" s="88">
        <f>'Parametric Var'!B200</f>
        <v>0.305</v>
      </c>
      <c r="C443" s="88">
        <f>'Parametric Var'!C200</f>
        <v>1.4303</v>
      </c>
      <c r="D443" s="88">
        <f>'Parametric Var'!D200</f>
        <v>1.2597</v>
      </c>
      <c r="E443" s="88">
        <f>'Parametric Var'!E200</f>
        <v>1.482</v>
      </c>
      <c r="F443" s="88">
        <f>'Parametric Var'!F200</f>
        <v>4536.19</v>
      </c>
      <c r="G443" s="88">
        <f>'Parametric Var'!G200</f>
        <v>16.53</v>
      </c>
      <c r="I443" s="7">
        <f t="shared" si="12"/>
        <v>435</v>
      </c>
      <c r="J443" s="88">
        <f t="shared" ref="J443:O443" si="877">B$637*EXP(LN(B443/B444))</f>
        <v>3.149470383</v>
      </c>
      <c r="K443" s="88">
        <f t="shared" si="877"/>
        <v>2.646084346</v>
      </c>
      <c r="L443" s="88">
        <f t="shared" si="877"/>
        <v>2.658164673</v>
      </c>
      <c r="M443" s="88">
        <f t="shared" si="877"/>
        <v>2.589620419</v>
      </c>
      <c r="N443" s="88">
        <f t="shared" si="877"/>
        <v>4117.952999</v>
      </c>
      <c r="O443" s="88">
        <f t="shared" si="877"/>
        <v>21.68418819</v>
      </c>
      <c r="S443" s="146">
        <f>(N443*'portfolio sheet'!$D$15/'portfolio sheet'!$D$7) -'portfolio sheet'!$D$15</f>
        <v>1111770.769</v>
      </c>
      <c r="T443" s="146">
        <f>O443*'portfolio sheet'!$F$15/'portfolio sheet'!$F$11-'portfolio sheet'!$F$15</f>
        <v>92173.81875</v>
      </c>
      <c r="U443" s="146">
        <f>PRICE('portfolio sheet'!$H$7,'portfolio sheet'!$H$8,'portfolio sheet'!$H$9,L443/100,'portfolio sheet'!$H$11,'portfolio sheet'!$H$12,'portfolio sheet'!$H$13)*'portfolio sheet'!$H$6/100 - 'portfolio sheet'!$H$15</f>
        <v>-21521.16148</v>
      </c>
      <c r="V443" s="88">
        <f t="shared" si="10"/>
        <v>1182423.426</v>
      </c>
      <c r="X443" s="147">
        <f t="shared" ref="X443:Z443" si="878">S443/$V443</f>
        <v>0.9402475833</v>
      </c>
      <c r="Y443" s="147">
        <f t="shared" si="878"/>
        <v>0.07795330905</v>
      </c>
      <c r="Z443" s="147">
        <f t="shared" si="878"/>
        <v>-0.01820089235</v>
      </c>
    </row>
    <row r="444">
      <c r="A444" s="12">
        <f>'Parametric Var'!A199</f>
        <v>44538</v>
      </c>
      <c r="B444" s="88">
        <f>'Parametric Var'!B199</f>
        <v>0.287</v>
      </c>
      <c r="C444" s="88">
        <f>'Parametric Var'!C199</f>
        <v>1.4622</v>
      </c>
      <c r="D444" s="88">
        <f>'Parametric Var'!D199</f>
        <v>1.2809</v>
      </c>
      <c r="E444" s="88">
        <f>'Parametric Var'!E199</f>
        <v>1.528</v>
      </c>
      <c r="F444" s="88">
        <f>'Parametric Var'!F199</f>
        <v>4549.78</v>
      </c>
      <c r="G444" s="88">
        <f>'Parametric Var'!G199</f>
        <v>16.26</v>
      </c>
      <c r="I444" s="7">
        <f t="shared" si="12"/>
        <v>436</v>
      </c>
      <c r="J444" s="88">
        <f t="shared" ref="J444:O444" si="879">B$637*EXP(LN(B444/B445))</f>
        <v>3.221792424</v>
      </c>
      <c r="K444" s="88">
        <f t="shared" si="879"/>
        <v>2.758681281</v>
      </c>
      <c r="L444" s="88">
        <f t="shared" si="879"/>
        <v>2.730613305</v>
      </c>
      <c r="M444" s="88">
        <f t="shared" si="879"/>
        <v>2.725290581</v>
      </c>
      <c r="N444" s="88">
        <f t="shared" si="879"/>
        <v>4134.72482</v>
      </c>
      <c r="O444" s="88">
        <f t="shared" si="879"/>
        <v>21.13502742</v>
      </c>
      <c r="S444" s="146">
        <f>(N444*'portfolio sheet'!$D$15/'portfolio sheet'!$D$7) -'portfolio sheet'!$D$15</f>
        <v>1120371.703</v>
      </c>
      <c r="T444" s="146">
        <f>O444*'portfolio sheet'!$F$15/'portfolio sheet'!$F$11-'portfolio sheet'!$F$15</f>
        <v>92201.52932</v>
      </c>
      <c r="U444" s="146">
        <f>PRICE('portfolio sheet'!$H$7,'portfolio sheet'!$H$8,'portfolio sheet'!$H$9,L444/100,'portfolio sheet'!$H$11,'portfolio sheet'!$H$12,'portfolio sheet'!$H$13)*'portfolio sheet'!$H$6/100 - 'portfolio sheet'!$H$15</f>
        <v>-23174.84796</v>
      </c>
      <c r="V444" s="88">
        <f t="shared" si="10"/>
        <v>1189398.384</v>
      </c>
      <c r="X444" s="147">
        <f t="shared" ref="X444:Z444" si="880">S444/$V444</f>
        <v>0.9419650453</v>
      </c>
      <c r="Y444" s="147">
        <f t="shared" si="880"/>
        <v>0.07751946745</v>
      </c>
      <c r="Z444" s="147">
        <f t="shared" si="880"/>
        <v>-0.01948451273</v>
      </c>
    </row>
    <row r="445">
      <c r="A445" s="12">
        <f>'Parametric Var'!A198</f>
        <v>44539</v>
      </c>
      <c r="B445" s="88">
        <f>'Parametric Var'!B198</f>
        <v>0.264</v>
      </c>
      <c r="C445" s="88">
        <f>'Parametric Var'!C198</f>
        <v>1.4338</v>
      </c>
      <c r="D445" s="88">
        <f>'Parametric Var'!D198</f>
        <v>1.2679</v>
      </c>
      <c r="E445" s="88">
        <f>'Parametric Var'!E198</f>
        <v>1.497</v>
      </c>
      <c r="F445" s="88">
        <f>'Parametric Var'!F198</f>
        <v>4544.9</v>
      </c>
      <c r="G445" s="88">
        <f>'Parametric Var'!G198</f>
        <v>16.41</v>
      </c>
      <c r="I445" s="7">
        <f t="shared" si="12"/>
        <v>437</v>
      </c>
      <c r="J445" s="88">
        <f t="shared" ref="J445:O445" si="881">B$637*EXP(LN(B445/B446))</f>
        <v>2.986222901</v>
      </c>
      <c r="K445" s="88">
        <f t="shared" si="881"/>
        <v>2.741234278</v>
      </c>
      <c r="L445" s="88">
        <f t="shared" si="881"/>
        <v>2.748862525</v>
      </c>
      <c r="M445" s="88">
        <f t="shared" si="881"/>
        <v>2.697024291</v>
      </c>
      <c r="N445" s="88">
        <f t="shared" si="881"/>
        <v>4110.771321</v>
      </c>
      <c r="O445" s="88">
        <f t="shared" si="881"/>
        <v>21.83563943</v>
      </c>
      <c r="S445" s="146">
        <f>(N445*'portfolio sheet'!$D$15/'portfolio sheet'!$D$7) -'portfolio sheet'!$D$15</f>
        <v>1108087.857</v>
      </c>
      <c r="T445" s="146">
        <f>O445*'portfolio sheet'!$F$15/'portfolio sheet'!$F$11-'portfolio sheet'!$F$15</f>
        <v>92166.17654</v>
      </c>
      <c r="U445" s="146">
        <f>PRICE('portfolio sheet'!$H$7,'portfolio sheet'!$H$8,'portfolio sheet'!$H$9,L445/100,'portfolio sheet'!$H$11,'portfolio sheet'!$H$12,'portfolio sheet'!$H$13)*'portfolio sheet'!$H$6/100 - 'portfolio sheet'!$H$15</f>
        <v>-23590.38909</v>
      </c>
      <c r="V445" s="88">
        <f t="shared" si="10"/>
        <v>1176663.644</v>
      </c>
      <c r="X445" s="147">
        <f t="shared" ref="X445:Z445" si="882">S445/$V445</f>
        <v>0.9417201443</v>
      </c>
      <c r="Y445" s="147">
        <f t="shared" si="882"/>
        <v>0.07832839655</v>
      </c>
      <c r="Z445" s="147">
        <f t="shared" si="882"/>
        <v>-0.0200485408</v>
      </c>
    </row>
    <row r="446">
      <c r="A446" s="12">
        <f>'Parametric Var'!A197</f>
        <v>44540</v>
      </c>
      <c r="B446" s="88">
        <f>'Parametric Var'!B197</f>
        <v>0.262</v>
      </c>
      <c r="C446" s="88">
        <f>'Parametric Var'!C197</f>
        <v>1.4149</v>
      </c>
      <c r="D446" s="88">
        <f>'Parametric Var'!D197</f>
        <v>1.2467</v>
      </c>
      <c r="E446" s="88">
        <f>'Parametric Var'!E197</f>
        <v>1.482</v>
      </c>
      <c r="F446" s="88">
        <f>'Parametric Var'!F197</f>
        <v>4566.48</v>
      </c>
      <c r="G446" s="88">
        <f>'Parametric Var'!G197</f>
        <v>16.03</v>
      </c>
      <c r="I446" s="7">
        <f t="shared" si="12"/>
        <v>438</v>
      </c>
      <c r="J446" s="88">
        <f t="shared" ref="J446:O446" si="883">B$637*EXP(LN(B446/B447))</f>
        <v>2.997927413</v>
      </c>
      <c r="K446" s="88">
        <f t="shared" si="883"/>
        <v>2.67840867</v>
      </c>
      <c r="L446" s="88">
        <f t="shared" si="883"/>
        <v>2.671401165</v>
      </c>
      <c r="M446" s="88">
        <f t="shared" si="883"/>
        <v>2.652104558</v>
      </c>
      <c r="N446" s="88">
        <f t="shared" si="883"/>
        <v>4122.787424</v>
      </c>
      <c r="O446" s="88">
        <f t="shared" si="883"/>
        <v>22.64370199</v>
      </c>
      <c r="S446" s="146">
        <f>(N446*'portfolio sheet'!$D$15/'portfolio sheet'!$D$7) -'portfolio sheet'!$D$15</f>
        <v>1114249.961</v>
      </c>
      <c r="T446" s="146">
        <f>O446*'portfolio sheet'!$F$15/'portfolio sheet'!$F$11-'portfolio sheet'!$F$15</f>
        <v>92125.40181</v>
      </c>
      <c r="U446" s="146">
        <f>PRICE('portfolio sheet'!$H$7,'portfolio sheet'!$H$8,'portfolio sheet'!$H$9,L446/100,'portfolio sheet'!$H$11,'portfolio sheet'!$H$12,'portfolio sheet'!$H$13)*'portfolio sheet'!$H$6/100 - 'portfolio sheet'!$H$15</f>
        <v>-21823.77142</v>
      </c>
      <c r="V446" s="88">
        <f t="shared" si="10"/>
        <v>1184551.591</v>
      </c>
      <c r="X446" s="147">
        <f t="shared" ref="X446:Z446" si="884">S446/$V446</f>
        <v>0.9406512718</v>
      </c>
      <c r="Y446" s="147">
        <f t="shared" si="884"/>
        <v>0.07777238448</v>
      </c>
      <c r="Z446" s="147">
        <f t="shared" si="884"/>
        <v>-0.01842365632</v>
      </c>
    </row>
    <row r="447">
      <c r="A447" s="12">
        <f>'Parametric Var'!A196</f>
        <v>44542</v>
      </c>
      <c r="B447" s="88">
        <f>'Parametric Var'!B196</f>
        <v>0.259</v>
      </c>
      <c r="C447" s="88">
        <f>'Parametric Var'!C196</f>
        <v>1.429</v>
      </c>
      <c r="D447" s="88">
        <f>'Parametric Var'!D196</f>
        <v>1.2614</v>
      </c>
      <c r="E447" s="88">
        <f>'Parametric Var'!E196</f>
        <v>1.492</v>
      </c>
      <c r="F447" s="88">
        <f>'Parametric Var'!F196</f>
        <v>4574.79</v>
      </c>
      <c r="G447" s="88">
        <f>'Parametric Var'!G196</f>
        <v>15.1</v>
      </c>
      <c r="I447" s="7">
        <f t="shared" si="12"/>
        <v>439</v>
      </c>
      <c r="J447" s="88">
        <f t="shared" ref="J447:O447" si="885">B$637*EXP(LN(B447/B448))</f>
        <v>3.021938583</v>
      </c>
      <c r="K447" s="88">
        <f t="shared" si="885"/>
        <v>2.843180274</v>
      </c>
      <c r="L447" s="88">
        <f t="shared" si="885"/>
        <v>2.834584353</v>
      </c>
      <c r="M447" s="88">
        <f t="shared" si="885"/>
        <v>2.8172843</v>
      </c>
      <c r="N447" s="88">
        <f t="shared" si="885"/>
        <v>4151.260499</v>
      </c>
      <c r="O447" s="88">
        <f t="shared" si="885"/>
        <v>20.86029793</v>
      </c>
      <c r="S447" s="146">
        <f>(N447*'portfolio sheet'!$D$15/'portfolio sheet'!$D$7) -'portfolio sheet'!$D$15</f>
        <v>1128851.538</v>
      </c>
      <c r="T447" s="146">
        <f>O447*'portfolio sheet'!$F$15/'portfolio sheet'!$F$11-'portfolio sheet'!$F$15</f>
        <v>92215.39214</v>
      </c>
      <c r="U447" s="146">
        <f>PRICE('portfolio sheet'!$H$7,'portfolio sheet'!$H$8,'portfolio sheet'!$H$9,L447/100,'portfolio sheet'!$H$11,'portfolio sheet'!$H$12,'portfolio sheet'!$H$13)*'portfolio sheet'!$H$6/100 - 'portfolio sheet'!$H$15</f>
        <v>-25536.89064</v>
      </c>
      <c r="V447" s="88">
        <f t="shared" si="10"/>
        <v>1195530.04</v>
      </c>
      <c r="X447" s="147">
        <f t="shared" ref="X447:Z447" si="886">S447/$V447</f>
        <v>0.9442268289</v>
      </c>
      <c r="Y447" s="147">
        <f t="shared" si="886"/>
        <v>0.07713347978</v>
      </c>
      <c r="Z447" s="147">
        <f t="shared" si="886"/>
        <v>-0.02136030865</v>
      </c>
    </row>
    <row r="448">
      <c r="A448" s="12">
        <f>'Parametric Var'!A195</f>
        <v>44543</v>
      </c>
      <c r="B448" s="88">
        <f>'Parametric Var'!B195</f>
        <v>0.254</v>
      </c>
      <c r="C448" s="88">
        <f>'Parametric Var'!C195</f>
        <v>1.3596</v>
      </c>
      <c r="D448" s="88">
        <f>'Parametric Var'!D195</f>
        <v>1.2028</v>
      </c>
      <c r="E448" s="88">
        <f>'Parametric Var'!E195</f>
        <v>1.414</v>
      </c>
      <c r="F448" s="88">
        <f>'Parametric Var'!F195</f>
        <v>4551.68</v>
      </c>
      <c r="G448" s="88">
        <f>'Parametric Var'!G195</f>
        <v>15.44</v>
      </c>
      <c r="I448" s="7">
        <f t="shared" si="12"/>
        <v>440</v>
      </c>
      <c r="J448" s="88">
        <f t="shared" ref="J448:O448" si="887">B$637*EXP(LN(B448/B449))</f>
        <v>3.02311004</v>
      </c>
      <c r="K448" s="88">
        <f t="shared" si="887"/>
        <v>2.643655808</v>
      </c>
      <c r="L448" s="88">
        <f t="shared" si="887"/>
        <v>2.635201524</v>
      </c>
      <c r="M448" s="88">
        <f t="shared" si="887"/>
        <v>2.619972241</v>
      </c>
      <c r="N448" s="88">
        <f t="shared" si="887"/>
        <v>4090.087152</v>
      </c>
      <c r="O448" s="88">
        <f t="shared" si="887"/>
        <v>19.98393204</v>
      </c>
      <c r="S448" s="146">
        <f>(N448*'portfolio sheet'!$D$15/'portfolio sheet'!$D$7) -'portfolio sheet'!$D$15</f>
        <v>1097480.591</v>
      </c>
      <c r="T448" s="146">
        <f>O448*'portfolio sheet'!$F$15/'portfolio sheet'!$F$11-'portfolio sheet'!$F$15</f>
        <v>92259.61344</v>
      </c>
      <c r="U448" s="146">
        <f>PRICE('portfolio sheet'!$H$7,'portfolio sheet'!$H$8,'portfolio sheet'!$H$9,L448/100,'portfolio sheet'!$H$11,'portfolio sheet'!$H$12,'portfolio sheet'!$H$13)*'portfolio sheet'!$H$6/100 - 'portfolio sheet'!$H$15</f>
        <v>-20995.67426</v>
      </c>
      <c r="V448" s="88">
        <f t="shared" si="10"/>
        <v>1168744.53</v>
      </c>
      <c r="X448" s="147">
        <f t="shared" ref="X448:Z448" si="888">S448/$V448</f>
        <v>0.9390252212</v>
      </c>
      <c r="Y448" s="147">
        <f t="shared" si="888"/>
        <v>0.07893907615</v>
      </c>
      <c r="Z448" s="147">
        <f t="shared" si="888"/>
        <v>-0.01796429735</v>
      </c>
    </row>
    <row r="449">
      <c r="A449" s="12">
        <f>'Parametric Var'!A194</f>
        <v>44544</v>
      </c>
      <c r="B449" s="88">
        <f>'Parametric Var'!B194</f>
        <v>0.249</v>
      </c>
      <c r="C449" s="88">
        <f>'Parametric Var'!C194</f>
        <v>1.3912</v>
      </c>
      <c r="D449" s="88">
        <f>'Parametric Var'!D194</f>
        <v>1.2337</v>
      </c>
      <c r="E449" s="88">
        <f>'Parametric Var'!E194</f>
        <v>1.441</v>
      </c>
      <c r="F449" s="88">
        <f>'Parametric Var'!F194</f>
        <v>4596.42</v>
      </c>
      <c r="G449" s="88">
        <f>'Parametric Var'!G194</f>
        <v>16.48</v>
      </c>
      <c r="I449" s="7">
        <f t="shared" si="12"/>
        <v>441</v>
      </c>
      <c r="J449" s="88">
        <f t="shared" ref="J449:O449" si="889">B$637*EXP(LN(B449/B450))</f>
        <v>2.713001471</v>
      </c>
      <c r="K449" s="88">
        <f t="shared" si="889"/>
        <v>2.686944966</v>
      </c>
      <c r="L449" s="88">
        <f t="shared" si="889"/>
        <v>2.678152542</v>
      </c>
      <c r="M449" s="88">
        <f t="shared" si="889"/>
        <v>2.638868313</v>
      </c>
      <c r="N449" s="88">
        <f t="shared" si="889"/>
        <v>4122.254312</v>
      </c>
      <c r="O449" s="88">
        <f t="shared" si="889"/>
        <v>20.41337979</v>
      </c>
      <c r="S449" s="146">
        <f>(N449*'portfolio sheet'!$D$15/'portfolio sheet'!$D$7) -'portfolio sheet'!$D$15</f>
        <v>1113976.57</v>
      </c>
      <c r="T449" s="146">
        <f>O449*'portfolio sheet'!$F$15/'portfolio sheet'!$F$11-'portfolio sheet'!$F$15</f>
        <v>92237.94357</v>
      </c>
      <c r="U449" s="146">
        <f>PRICE('portfolio sheet'!$H$7,'portfolio sheet'!$H$8,'portfolio sheet'!$H$9,L449/100,'portfolio sheet'!$H$11,'portfolio sheet'!$H$12,'portfolio sheet'!$H$13)*'portfolio sheet'!$H$6/100 - 'portfolio sheet'!$H$15</f>
        <v>-21978.03751</v>
      </c>
      <c r="V449" s="88">
        <f t="shared" si="10"/>
        <v>1184236.476</v>
      </c>
      <c r="X449" s="147">
        <f t="shared" ref="X449:Z449" si="890">S449/$V449</f>
        <v>0.9406707128</v>
      </c>
      <c r="Y449" s="147">
        <f t="shared" si="890"/>
        <v>0.07788811224</v>
      </c>
      <c r="Z449" s="147">
        <f t="shared" si="890"/>
        <v>-0.018558825</v>
      </c>
    </row>
    <row r="450">
      <c r="A450" s="12">
        <f>'Parametric Var'!A193</f>
        <v>44545</v>
      </c>
      <c r="B450" s="88">
        <f>'Parametric Var'!B193</f>
        <v>0.272</v>
      </c>
      <c r="C450" s="88">
        <f>'Parametric Var'!C193</f>
        <v>1.4006</v>
      </c>
      <c r="D450" s="88">
        <f>'Parametric Var'!D193</f>
        <v>1.2451</v>
      </c>
      <c r="E450" s="88">
        <f>'Parametric Var'!E193</f>
        <v>1.458</v>
      </c>
      <c r="F450" s="88">
        <f>'Parametric Var'!F193</f>
        <v>4605.38</v>
      </c>
      <c r="G450" s="88">
        <f>'Parametric Var'!G193</f>
        <v>17.22</v>
      </c>
      <c r="I450" s="7">
        <f t="shared" si="12"/>
        <v>442</v>
      </c>
      <c r="J450" s="88">
        <f t="shared" ref="J450:O450" si="891">B$637*EXP(LN(B450/B451))</f>
        <v>3.276826016</v>
      </c>
      <c r="K450" s="88">
        <f t="shared" si="891"/>
        <v>2.816296038</v>
      </c>
      <c r="L450" s="88">
        <f t="shared" si="891"/>
        <v>2.863910127</v>
      </c>
      <c r="M450" s="88">
        <f t="shared" si="891"/>
        <v>2.73375</v>
      </c>
      <c r="N450" s="88">
        <f t="shared" si="891"/>
        <v>4122.868554</v>
      </c>
      <c r="O450" s="88">
        <f t="shared" si="891"/>
        <v>20.65818898</v>
      </c>
      <c r="S450" s="146">
        <f>(N450*'portfolio sheet'!$D$15/'portfolio sheet'!$D$7) -'portfolio sheet'!$D$15</f>
        <v>1114291.566</v>
      </c>
      <c r="T450" s="146">
        <f>O450*'portfolio sheet'!$F$15/'portfolio sheet'!$F$11-'portfolio sheet'!$F$15</f>
        <v>92225.59053</v>
      </c>
      <c r="U450" s="146">
        <f>PRICE('portfolio sheet'!$H$7,'portfolio sheet'!$H$8,'portfolio sheet'!$H$9,L450/100,'portfolio sheet'!$H$11,'portfolio sheet'!$H$12,'portfolio sheet'!$H$13)*'portfolio sheet'!$H$6/100 - 'portfolio sheet'!$H$15</f>
        <v>-26200.75214</v>
      </c>
      <c r="V450" s="88">
        <f t="shared" si="10"/>
        <v>1180316.404</v>
      </c>
      <c r="X450" s="147">
        <f t="shared" ref="X450:Z450" si="892">S450/$V450</f>
        <v>0.9440617464</v>
      </c>
      <c r="Y450" s="147">
        <f t="shared" si="892"/>
        <v>0.07813632869</v>
      </c>
      <c r="Z450" s="147">
        <f t="shared" si="892"/>
        <v>-0.02219807506</v>
      </c>
    </row>
    <row r="451">
      <c r="A451" s="12">
        <f>'Parametric Var'!A192</f>
        <v>44546</v>
      </c>
      <c r="B451" s="88">
        <f>'Parametric Var'!B192</f>
        <v>0.246</v>
      </c>
      <c r="C451" s="88">
        <f>'Parametric Var'!C192</f>
        <v>1.3453</v>
      </c>
      <c r="D451" s="88">
        <f>'Parametric Var'!D192</f>
        <v>1.1751</v>
      </c>
      <c r="E451" s="88">
        <f>'Parametric Var'!E192</f>
        <v>1.424</v>
      </c>
      <c r="F451" s="88">
        <f>'Parametric Var'!F192</f>
        <v>4613.67</v>
      </c>
      <c r="G451" s="88">
        <f>'Parametric Var'!G192</f>
        <v>17.78</v>
      </c>
      <c r="I451" s="7">
        <f t="shared" si="12"/>
        <v>443</v>
      </c>
      <c r="J451" s="88">
        <f t="shared" ref="J451:O451" si="893">B$637*EXP(LN(B451/B452))</f>
        <v>2.814847876</v>
      </c>
      <c r="K451" s="88">
        <f t="shared" si="893"/>
        <v>2.717421617</v>
      </c>
      <c r="L451" s="88">
        <f t="shared" si="893"/>
        <v>2.695788313</v>
      </c>
      <c r="M451" s="88">
        <f t="shared" si="893"/>
        <v>2.702260128</v>
      </c>
      <c r="N451" s="88">
        <f t="shared" si="893"/>
        <v>4115.144756</v>
      </c>
      <c r="O451" s="88">
        <f t="shared" si="893"/>
        <v>20.248126</v>
      </c>
      <c r="S451" s="146">
        <f>(N451*'portfolio sheet'!$D$15/'portfolio sheet'!$D$7) -'portfolio sheet'!$D$15</f>
        <v>1110330.644</v>
      </c>
      <c r="T451" s="146">
        <f>O451*'portfolio sheet'!$F$15/'portfolio sheet'!$F$11-'portfolio sheet'!$F$15</f>
        <v>92246.28225</v>
      </c>
      <c r="U451" s="146">
        <f>PRICE('portfolio sheet'!$H$7,'portfolio sheet'!$H$8,'portfolio sheet'!$H$9,L451/100,'portfolio sheet'!$H$11,'portfolio sheet'!$H$12,'portfolio sheet'!$H$13)*'portfolio sheet'!$H$6/100 - 'portfolio sheet'!$H$15</f>
        <v>-22380.74475</v>
      </c>
      <c r="V451" s="88">
        <f t="shared" si="10"/>
        <v>1180196.182</v>
      </c>
      <c r="X451" s="147">
        <f t="shared" ref="X451:Z451" si="894">S451/$V451</f>
        <v>0.9408017594</v>
      </c>
      <c r="Y451" s="147">
        <f t="shared" si="894"/>
        <v>0.07816182063</v>
      </c>
      <c r="Z451" s="147">
        <f t="shared" si="894"/>
        <v>-0.01896358004</v>
      </c>
    </row>
    <row r="452">
      <c r="A452" s="12">
        <f>'Parametric Var'!A191</f>
        <v>44547</v>
      </c>
      <c r="B452" s="88">
        <f>'Parametric Var'!B191</f>
        <v>0.259</v>
      </c>
      <c r="C452" s="88">
        <f>'Parametric Var'!C191</f>
        <v>1.3392</v>
      </c>
      <c r="D452" s="88">
        <f>'Parametric Var'!D191</f>
        <v>1.1782</v>
      </c>
      <c r="E452" s="88">
        <f>'Parametric Var'!E191</f>
        <v>1.407</v>
      </c>
      <c r="F452" s="88">
        <f>'Parametric Var'!F191</f>
        <v>4630.65</v>
      </c>
      <c r="G452" s="88">
        <f>'Parametric Var'!G191</f>
        <v>18.73</v>
      </c>
      <c r="I452" s="7">
        <f t="shared" si="12"/>
        <v>444</v>
      </c>
      <c r="J452" s="88">
        <f t="shared" ref="J452:O452" si="895">B$637*EXP(LN(B452/B453))</f>
        <v>2.9636</v>
      </c>
      <c r="K452" s="88">
        <f t="shared" si="895"/>
        <v>2.773017391</v>
      </c>
      <c r="L452" s="88">
        <f t="shared" si="895"/>
        <v>2.779572995</v>
      </c>
      <c r="M452" s="88">
        <f t="shared" si="895"/>
        <v>2.728169935</v>
      </c>
      <c r="N452" s="88">
        <f t="shared" si="895"/>
        <v>4103.7743</v>
      </c>
      <c r="O452" s="88">
        <f t="shared" si="895"/>
        <v>22.62236127</v>
      </c>
      <c r="S452" s="146">
        <f>(N452*'portfolio sheet'!$D$15/'portfolio sheet'!$D$7) -'portfolio sheet'!$D$15</f>
        <v>1104499.641</v>
      </c>
      <c r="T452" s="146">
        <f>O452*'portfolio sheet'!$F$15/'portfolio sheet'!$F$11-'portfolio sheet'!$F$15</f>
        <v>92126.47866</v>
      </c>
      <c r="U452" s="146">
        <f>PRICE('portfolio sheet'!$H$7,'portfolio sheet'!$H$8,'portfolio sheet'!$H$9,L452/100,'portfolio sheet'!$H$11,'portfolio sheet'!$H$12,'portfolio sheet'!$H$13)*'portfolio sheet'!$H$6/100 - 'portfolio sheet'!$H$15</f>
        <v>-24288.76281</v>
      </c>
      <c r="V452" s="88">
        <f t="shared" si="10"/>
        <v>1172337.357</v>
      </c>
      <c r="X452" s="147">
        <f t="shared" ref="X452:Z452" si="896">S452/$V452</f>
        <v>0.9421346463</v>
      </c>
      <c r="Y452" s="147">
        <f t="shared" si="896"/>
        <v>0.0785835904</v>
      </c>
      <c r="Z452" s="147">
        <f t="shared" si="896"/>
        <v>-0.02071823667</v>
      </c>
    </row>
    <row r="453">
      <c r="A453" s="12">
        <f>'Parametric Var'!A190</f>
        <v>44549</v>
      </c>
      <c r="B453" s="88">
        <f>'Parametric Var'!B190</f>
        <v>0.259</v>
      </c>
      <c r="C453" s="88">
        <f>'Parametric Var'!C190</f>
        <v>1.3064</v>
      </c>
      <c r="D453" s="88">
        <f>'Parametric Var'!D190</f>
        <v>1.1457</v>
      </c>
      <c r="E453" s="88">
        <f>'Parametric Var'!E190</f>
        <v>1.377</v>
      </c>
      <c r="F453" s="88">
        <f>'Parametric Var'!F190</f>
        <v>4660.57</v>
      </c>
      <c r="G453" s="88">
        <f>'Parametric Var'!G190</f>
        <v>17.66</v>
      </c>
      <c r="I453" s="7">
        <f t="shared" si="12"/>
        <v>445</v>
      </c>
      <c r="J453" s="88">
        <f t="shared" ref="J453:O453" si="897">B$637*EXP(LN(B453/B454))</f>
        <v>3.058057371</v>
      </c>
      <c r="K453" s="88">
        <f t="shared" si="897"/>
        <v>2.629617263</v>
      </c>
      <c r="L453" s="88">
        <f t="shared" si="897"/>
        <v>2.643148284</v>
      </c>
      <c r="M453" s="88">
        <f t="shared" si="897"/>
        <v>2.574642857</v>
      </c>
      <c r="N453" s="88">
        <f t="shared" si="897"/>
        <v>4113.089504</v>
      </c>
      <c r="O453" s="88">
        <f t="shared" si="897"/>
        <v>23.1238674</v>
      </c>
      <c r="S453" s="146">
        <f>(N453*'portfolio sheet'!$D$15/'portfolio sheet'!$D$7) -'portfolio sheet'!$D$15</f>
        <v>1109276.669</v>
      </c>
      <c r="T453" s="146">
        <f>O453*'portfolio sheet'!$F$15/'portfolio sheet'!$F$11-'portfolio sheet'!$F$15</f>
        <v>92101.17272</v>
      </c>
      <c r="U453" s="146">
        <f>PRICE('portfolio sheet'!$H$7,'portfolio sheet'!$H$8,'portfolio sheet'!$H$9,L453/100,'portfolio sheet'!$H$11,'portfolio sheet'!$H$12,'portfolio sheet'!$H$13)*'portfolio sheet'!$H$6/100 - 'portfolio sheet'!$H$15</f>
        <v>-21177.60044</v>
      </c>
      <c r="V453" s="88">
        <f t="shared" si="10"/>
        <v>1180200.241</v>
      </c>
      <c r="X453" s="147">
        <f t="shared" ref="X453:Z453" si="898">S453/$V453</f>
        <v>0.9399054755</v>
      </c>
      <c r="Y453" s="147">
        <f t="shared" si="898"/>
        <v>0.07803859846</v>
      </c>
      <c r="Z453" s="147">
        <f t="shared" si="898"/>
        <v>-0.01794407399</v>
      </c>
    </row>
    <row r="454">
      <c r="A454" s="12">
        <f>'Parametric Var'!A189</f>
        <v>44550</v>
      </c>
      <c r="B454" s="88">
        <f>'Parametric Var'!B189</f>
        <v>0.251</v>
      </c>
      <c r="C454" s="88">
        <f>'Parametric Var'!C189</f>
        <v>1.3439</v>
      </c>
      <c r="D454" s="88">
        <f>'Parametric Var'!D189</f>
        <v>1.1716</v>
      </c>
      <c r="E454" s="88">
        <f>'Parametric Var'!E189</f>
        <v>1.428</v>
      </c>
      <c r="F454" s="88">
        <f>'Parametric Var'!F189</f>
        <v>4680.06</v>
      </c>
      <c r="G454" s="88">
        <f>'Parametric Var'!G189</f>
        <v>16.29</v>
      </c>
      <c r="I454" s="7">
        <f t="shared" si="12"/>
        <v>446</v>
      </c>
      <c r="J454" s="88">
        <f t="shared" ref="J454:O454" si="899">B$637*EXP(LN(B454/B455))</f>
        <v>2.786005993</v>
      </c>
      <c r="K454" s="88">
        <f t="shared" si="899"/>
        <v>2.615760462</v>
      </c>
      <c r="L454" s="88">
        <f t="shared" si="899"/>
        <v>2.594606833</v>
      </c>
      <c r="M454" s="88">
        <f t="shared" si="899"/>
        <v>2.599018405</v>
      </c>
      <c r="N454" s="88">
        <f t="shared" si="899"/>
        <v>4114.929552</v>
      </c>
      <c r="O454" s="88">
        <f t="shared" si="899"/>
        <v>21.07129776</v>
      </c>
      <c r="S454" s="146">
        <f>(N454*'portfolio sheet'!$D$15/'portfolio sheet'!$D$7) -'portfolio sheet'!$D$15</f>
        <v>1110220.283</v>
      </c>
      <c r="T454" s="146">
        <f>O454*'portfolio sheet'!$F$15/'portfolio sheet'!$F$11-'portfolio sheet'!$F$15</f>
        <v>92204.74512</v>
      </c>
      <c r="U454" s="146">
        <f>PRICE('portfolio sheet'!$H$7,'portfolio sheet'!$H$8,'portfolio sheet'!$H$9,L454/100,'portfolio sheet'!$H$11,'portfolio sheet'!$H$12,'portfolio sheet'!$H$13)*'portfolio sheet'!$H$6/100 - 'portfolio sheet'!$H$15</f>
        <v>-20065.1274</v>
      </c>
      <c r="V454" s="88">
        <f t="shared" si="10"/>
        <v>1182359.901</v>
      </c>
      <c r="X454" s="147">
        <f t="shared" ref="X454:Z454" si="900">S454/$V454</f>
        <v>0.9389867521</v>
      </c>
      <c r="Y454" s="147">
        <f t="shared" si="900"/>
        <v>0.07798365376</v>
      </c>
      <c r="Z454" s="147">
        <f t="shared" si="900"/>
        <v>-0.01697040587</v>
      </c>
    </row>
    <row r="455">
      <c r="A455" s="12">
        <f>'Parametric Var'!A188</f>
        <v>44551</v>
      </c>
      <c r="B455" s="88">
        <f>'Parametric Var'!B188</f>
        <v>0.267</v>
      </c>
      <c r="C455" s="88">
        <f>'Parametric Var'!C188</f>
        <v>1.3898</v>
      </c>
      <c r="D455" s="88">
        <f>'Parametric Var'!D188</f>
        <v>1.2205</v>
      </c>
      <c r="E455" s="88">
        <f>'Parametric Var'!E188</f>
        <v>1.467</v>
      </c>
      <c r="F455" s="88">
        <f>'Parametric Var'!F188</f>
        <v>4697.53</v>
      </c>
      <c r="G455" s="88">
        <f>'Parametric Var'!G188</f>
        <v>16.49</v>
      </c>
      <c r="I455" s="7">
        <f t="shared" si="12"/>
        <v>447</v>
      </c>
      <c r="J455" s="88">
        <f t="shared" ref="J455:O455" si="901">B$637*EXP(LN(B455/B456))</f>
        <v>2.997277273</v>
      </c>
      <c r="K455" s="88">
        <f t="shared" si="901"/>
        <v>2.721352139</v>
      </c>
      <c r="L455" s="88">
        <f t="shared" si="901"/>
        <v>2.713795204</v>
      </c>
      <c r="M455" s="88">
        <f t="shared" si="901"/>
        <v>2.695726084</v>
      </c>
      <c r="N455" s="88">
        <f t="shared" si="901"/>
        <v>4126.626791</v>
      </c>
      <c r="O455" s="88">
        <f t="shared" si="901"/>
        <v>21.48635919</v>
      </c>
      <c r="S455" s="146">
        <f>(N455*'portfolio sheet'!$D$15/'portfolio sheet'!$D$7) -'portfolio sheet'!$D$15</f>
        <v>1116218.867</v>
      </c>
      <c r="T455" s="146">
        <f>O455*'portfolio sheet'!$F$15/'portfolio sheet'!$F$11-'portfolio sheet'!$F$15</f>
        <v>92183.80117</v>
      </c>
      <c r="U455" s="146">
        <f>PRICE('portfolio sheet'!$H$7,'portfolio sheet'!$H$8,'portfolio sheet'!$H$9,L455/100,'portfolio sheet'!$H$11,'portfolio sheet'!$H$12,'portfolio sheet'!$H$13)*'portfolio sheet'!$H$6/100 - 'portfolio sheet'!$H$15</f>
        <v>-22791.53476</v>
      </c>
      <c r="V455" s="88">
        <f t="shared" si="10"/>
        <v>1185611.134</v>
      </c>
      <c r="X455" s="147">
        <f t="shared" ref="X455:Z455" si="902">S455/$V455</f>
        <v>0.9414713101</v>
      </c>
      <c r="Y455" s="147">
        <f t="shared" si="902"/>
        <v>0.07775213858</v>
      </c>
      <c r="Z455" s="147">
        <f t="shared" si="902"/>
        <v>-0.01922344866</v>
      </c>
    </row>
    <row r="456">
      <c r="A456" s="12">
        <f>'Parametric Var'!A187</f>
        <v>44552</v>
      </c>
      <c r="B456" s="88">
        <f>'Parametric Var'!B187</f>
        <v>0.264</v>
      </c>
      <c r="C456" s="88">
        <f>'Parametric Var'!C187</f>
        <v>1.3815</v>
      </c>
      <c r="D456" s="88">
        <f>'Parametric Var'!D187</f>
        <v>1.2156</v>
      </c>
      <c r="E456" s="88">
        <f>'Parametric Var'!E187</f>
        <v>1.453</v>
      </c>
      <c r="F456" s="88">
        <f>'Parametric Var'!F187</f>
        <v>4701.7</v>
      </c>
      <c r="G456" s="88">
        <f>'Parametric Var'!G187</f>
        <v>16.37</v>
      </c>
      <c r="I456" s="7">
        <f t="shared" si="12"/>
        <v>448</v>
      </c>
      <c r="J456" s="88">
        <f t="shared" ref="J456:O456" si="903">B$637*EXP(LN(B456/B457))</f>
        <v>2.774434043</v>
      </c>
      <c r="K456" s="88">
        <f t="shared" si="903"/>
        <v>2.641990562</v>
      </c>
      <c r="L456" s="88">
        <f t="shared" si="903"/>
        <v>2.642468425</v>
      </c>
      <c r="M456" s="88">
        <f t="shared" si="903"/>
        <v>2.598466175</v>
      </c>
      <c r="N456" s="88">
        <f t="shared" si="903"/>
        <v>4144.791525</v>
      </c>
      <c r="O456" s="88">
        <f t="shared" si="903"/>
        <v>20.40748685</v>
      </c>
      <c r="S456" s="146">
        <f>(N456*'portfolio sheet'!$D$15/'portfolio sheet'!$D$7) -'portfolio sheet'!$D$15</f>
        <v>1125534.115</v>
      </c>
      <c r="T456" s="146">
        <f>O456*'portfolio sheet'!$F$15/'portfolio sheet'!$F$11-'portfolio sheet'!$F$15</f>
        <v>92238.24093</v>
      </c>
      <c r="U456" s="146">
        <f>PRICE('portfolio sheet'!$H$7,'portfolio sheet'!$H$8,'portfolio sheet'!$H$9,L456/100,'portfolio sheet'!$H$11,'portfolio sheet'!$H$12,'portfolio sheet'!$H$13)*'portfolio sheet'!$H$6/100 - 'portfolio sheet'!$H$15</f>
        <v>-21162.03937</v>
      </c>
      <c r="V456" s="88">
        <f t="shared" si="10"/>
        <v>1196610.317</v>
      </c>
      <c r="X456" s="147">
        <f t="shared" ref="X456:Z456" si="904">S456/$V456</f>
        <v>0.9406020485</v>
      </c>
      <c r="Y456" s="147">
        <f t="shared" si="904"/>
        <v>0.07708293971</v>
      </c>
      <c r="Z456" s="147">
        <f t="shared" si="904"/>
        <v>-0.01768498823</v>
      </c>
    </row>
    <row r="457">
      <c r="A457" s="12">
        <f>'Parametric Var'!A186</f>
        <v>44553</v>
      </c>
      <c r="B457" s="88">
        <f>'Parametric Var'!B186</f>
        <v>0.282</v>
      </c>
      <c r="C457" s="88">
        <f>'Parametric Var'!C186</f>
        <v>1.4145</v>
      </c>
      <c r="D457" s="88">
        <f>'Parametric Var'!D186</f>
        <v>1.2434</v>
      </c>
      <c r="E457" s="88">
        <f>'Parametric Var'!E186</f>
        <v>1.493</v>
      </c>
      <c r="F457" s="88">
        <f>'Parametric Var'!F186</f>
        <v>4685.25</v>
      </c>
      <c r="G457" s="88">
        <f>'Parametric Var'!G186</f>
        <v>17.11</v>
      </c>
      <c r="I457" s="7">
        <f t="shared" si="12"/>
        <v>449</v>
      </c>
      <c r="J457" s="88">
        <f t="shared" ref="J457:O457" si="905">B$637*EXP(LN(B457/B458))</f>
        <v>2.937557821</v>
      </c>
      <c r="K457" s="88">
        <f t="shared" si="905"/>
        <v>2.709889483</v>
      </c>
      <c r="L457" s="88">
        <f t="shared" si="905"/>
        <v>2.7029</v>
      </c>
      <c r="M457" s="88">
        <f t="shared" si="905"/>
        <v>2.682577389</v>
      </c>
      <c r="N457" s="88">
        <f t="shared" si="905"/>
        <v>4164.546792</v>
      </c>
      <c r="O457" s="88">
        <f t="shared" si="905"/>
        <v>20.74794201</v>
      </c>
      <c r="S457" s="146">
        <f>(N457*'portfolio sheet'!$D$15/'portfolio sheet'!$D$7) -'portfolio sheet'!$D$15</f>
        <v>1135665.021</v>
      </c>
      <c r="T457" s="146">
        <f>O457*'portfolio sheet'!$F$15/'portfolio sheet'!$F$11-'portfolio sheet'!$F$15</f>
        <v>92221.0616</v>
      </c>
      <c r="U457" s="146">
        <f>PRICE('portfolio sheet'!$H$7,'portfolio sheet'!$H$8,'portfolio sheet'!$H$9,L457/100,'portfolio sheet'!$H$11,'portfolio sheet'!$H$12,'portfolio sheet'!$H$13)*'portfolio sheet'!$H$6/100 - 'portfolio sheet'!$H$15</f>
        <v>-22543.03045</v>
      </c>
      <c r="V457" s="88">
        <f t="shared" si="10"/>
        <v>1205343.053</v>
      </c>
      <c r="X457" s="147">
        <f t="shared" ref="X457:Z457" si="906">S457/$V457</f>
        <v>0.9421923651</v>
      </c>
      <c r="Y457" s="147">
        <f t="shared" si="906"/>
        <v>0.07651021957</v>
      </c>
      <c r="Z457" s="147">
        <f t="shared" si="906"/>
        <v>-0.01870258464</v>
      </c>
    </row>
    <row r="458">
      <c r="A458" s="12">
        <f>'Parametric Var'!A185</f>
        <v>44556</v>
      </c>
      <c r="B458" s="88">
        <f>'Parametric Var'!B185</f>
        <v>0.2845</v>
      </c>
      <c r="C458" s="88">
        <f>'Parametric Var'!C185</f>
        <v>1.412</v>
      </c>
      <c r="D458" s="88">
        <f>'Parametric Var'!D185</f>
        <v>1.2434</v>
      </c>
      <c r="E458" s="88">
        <f>'Parametric Var'!E185</f>
        <v>1.486</v>
      </c>
      <c r="F458" s="88">
        <f>'Parametric Var'!F185</f>
        <v>4646.71</v>
      </c>
      <c r="G458" s="88">
        <f>'Parametric Var'!G185</f>
        <v>17.59</v>
      </c>
      <c r="I458" s="7">
        <f t="shared" si="12"/>
        <v>450</v>
      </c>
      <c r="J458" s="88">
        <f t="shared" ref="J458:O458" si="907">B$637*EXP(LN(B458/B459))</f>
        <v>2.83886936</v>
      </c>
      <c r="K458" s="88">
        <f t="shared" si="907"/>
        <v>2.709705732</v>
      </c>
      <c r="L458" s="88">
        <f t="shared" si="907"/>
        <v>2.688843796</v>
      </c>
      <c r="M458" s="88">
        <f t="shared" si="907"/>
        <v>2.686269465</v>
      </c>
      <c r="N458" s="88">
        <f t="shared" si="907"/>
        <v>4128.015763</v>
      </c>
      <c r="O458" s="88">
        <f t="shared" si="907"/>
        <v>20.94889447</v>
      </c>
      <c r="S458" s="146">
        <f>(N458*'portfolio sheet'!$D$15/'portfolio sheet'!$D$7) -'portfolio sheet'!$D$15</f>
        <v>1116931.16</v>
      </c>
      <c r="T458" s="146">
        <f>O458*'portfolio sheet'!$F$15/'portfolio sheet'!$F$11-'portfolio sheet'!$F$15</f>
        <v>92210.92157</v>
      </c>
      <c r="U458" s="146">
        <f>PRICE('portfolio sheet'!$H$7,'portfolio sheet'!$H$8,'portfolio sheet'!$H$9,L458/100,'portfolio sheet'!$H$11,'portfolio sheet'!$H$12,'portfolio sheet'!$H$13)*'portfolio sheet'!$H$6/100 - 'portfolio sheet'!$H$15</f>
        <v>-22222.21423</v>
      </c>
      <c r="V458" s="88">
        <f t="shared" si="10"/>
        <v>1186919.868</v>
      </c>
      <c r="X458" s="147">
        <f t="shared" ref="X458:Z458" si="908">S458/$V458</f>
        <v>0.9410333341</v>
      </c>
      <c r="Y458" s="147">
        <f t="shared" si="908"/>
        <v>0.07768925609</v>
      </c>
      <c r="Z458" s="147">
        <f t="shared" si="908"/>
        <v>-0.01872259015</v>
      </c>
    </row>
    <row r="459">
      <c r="A459" s="12">
        <f>'Parametric Var'!A184</f>
        <v>44557</v>
      </c>
      <c r="B459" s="88">
        <f>'Parametric Var'!B184</f>
        <v>0.297</v>
      </c>
      <c r="C459" s="88">
        <f>'Parametric Var'!C184</f>
        <v>1.4096</v>
      </c>
      <c r="D459" s="88">
        <f>'Parametric Var'!D184</f>
        <v>1.2499</v>
      </c>
      <c r="E459" s="88">
        <f>'Parametric Var'!E184</f>
        <v>1.477</v>
      </c>
      <c r="F459" s="88">
        <f>'Parametric Var'!F184</f>
        <v>4649.27</v>
      </c>
      <c r="G459" s="88">
        <f>'Parametric Var'!G184</f>
        <v>17.91</v>
      </c>
      <c r="I459" s="7">
        <f t="shared" si="12"/>
        <v>451</v>
      </c>
      <c r="J459" s="88">
        <f t="shared" ref="J459:O459" si="909">B$637*EXP(LN(B459/B460))</f>
        <v>3.014346575</v>
      </c>
      <c r="K459" s="88">
        <f t="shared" si="909"/>
        <v>2.7051</v>
      </c>
      <c r="L459" s="88">
        <f t="shared" si="909"/>
        <v>2.70983774</v>
      </c>
      <c r="M459" s="88">
        <f t="shared" si="909"/>
        <v>2.65740566</v>
      </c>
      <c r="N459" s="88">
        <f t="shared" si="909"/>
        <v>4100.672323</v>
      </c>
      <c r="O459" s="88">
        <f t="shared" si="909"/>
        <v>19.92802817</v>
      </c>
      <c r="S459" s="146">
        <f>(N459*'portfolio sheet'!$D$15/'portfolio sheet'!$D$7) -'portfolio sheet'!$D$15</f>
        <v>1102908.884</v>
      </c>
      <c r="T459" s="146">
        <f>O459*'portfolio sheet'!$F$15/'portfolio sheet'!$F$11-'portfolio sheet'!$F$15</f>
        <v>92262.43435</v>
      </c>
      <c r="U459" s="146">
        <f>PRICE('portfolio sheet'!$H$7,'portfolio sheet'!$H$8,'portfolio sheet'!$H$9,L459/100,'portfolio sheet'!$H$11,'portfolio sheet'!$H$12,'portfolio sheet'!$H$13)*'portfolio sheet'!$H$6/100 - 'portfolio sheet'!$H$15</f>
        <v>-22701.2873</v>
      </c>
      <c r="V459" s="88">
        <f t="shared" si="10"/>
        <v>1172470.031</v>
      </c>
      <c r="X459" s="147">
        <f t="shared" ref="X459:Z459" si="910">S459/$V459</f>
        <v>0.9406712792</v>
      </c>
      <c r="Y459" s="147">
        <f t="shared" si="910"/>
        <v>0.07869065471</v>
      </c>
      <c r="Z459" s="147">
        <f t="shared" si="910"/>
        <v>-0.01936193395</v>
      </c>
    </row>
    <row r="460">
      <c r="A460" s="12">
        <f>'Parametric Var'!A183</f>
        <v>44558</v>
      </c>
      <c r="B460" s="88">
        <f>'Parametric Var'!B183</f>
        <v>0.292</v>
      </c>
      <c r="C460" s="88">
        <f>'Parametric Var'!C183</f>
        <v>1.4096</v>
      </c>
      <c r="D460" s="88">
        <f>'Parametric Var'!D183</f>
        <v>1.2467</v>
      </c>
      <c r="E460" s="88">
        <f>'Parametric Var'!E183</f>
        <v>1.484</v>
      </c>
      <c r="F460" s="88">
        <f>'Parametric Var'!F183</f>
        <v>4682.85</v>
      </c>
      <c r="G460" s="88">
        <f>'Parametric Var'!G183</f>
        <v>19.17</v>
      </c>
      <c r="I460" s="7">
        <f t="shared" si="12"/>
        <v>452</v>
      </c>
      <c r="J460" s="88">
        <f t="shared" ref="J460:O460" si="911">B$637*EXP(LN(B460/B461))</f>
        <v>2.224604627</v>
      </c>
      <c r="K460" s="88">
        <f t="shared" si="911"/>
        <v>2.599965198</v>
      </c>
      <c r="L460" s="88">
        <f t="shared" si="911"/>
        <v>2.59168238</v>
      </c>
      <c r="M460" s="88">
        <f t="shared" si="911"/>
        <v>2.546452442</v>
      </c>
      <c r="N460" s="88">
        <f t="shared" si="911"/>
        <v>4130.32528</v>
      </c>
      <c r="O460" s="88">
        <f t="shared" si="911"/>
        <v>21.09886997</v>
      </c>
      <c r="S460" s="146">
        <f>(N460*'portfolio sheet'!$D$15/'portfolio sheet'!$D$7) -'portfolio sheet'!$D$15</f>
        <v>1118115.528</v>
      </c>
      <c r="T460" s="146">
        <f>O460*'portfolio sheet'!$F$15/'portfolio sheet'!$F$11-'portfolio sheet'!$F$15</f>
        <v>92203.35382</v>
      </c>
      <c r="U460" s="146">
        <f>PRICE('portfolio sheet'!$H$7,'portfolio sheet'!$H$8,'portfolio sheet'!$H$9,L460/100,'portfolio sheet'!$H$11,'portfolio sheet'!$H$12,'portfolio sheet'!$H$13)*'portfolio sheet'!$H$6/100 - 'portfolio sheet'!$H$15</f>
        <v>-19998.01246</v>
      </c>
      <c r="V460" s="88">
        <f t="shared" si="10"/>
        <v>1190320.87</v>
      </c>
      <c r="X460" s="147">
        <f t="shared" ref="X460:Z460" si="912">S460/$V460</f>
        <v>0.9393395989</v>
      </c>
      <c r="Y460" s="147">
        <f t="shared" si="912"/>
        <v>0.07746092349</v>
      </c>
      <c r="Z460" s="147">
        <f t="shared" si="912"/>
        <v>-0.01680052242</v>
      </c>
    </row>
    <row r="461">
      <c r="A461" s="12">
        <f>'Parametric Var'!A182</f>
        <v>44559</v>
      </c>
      <c r="B461" s="88">
        <f>'Parametric Var'!B182</f>
        <v>0.389</v>
      </c>
      <c r="C461" s="88">
        <f>'Parametric Var'!C182</f>
        <v>1.4666</v>
      </c>
      <c r="D461" s="88">
        <f>'Parametric Var'!D182</f>
        <v>1.3002</v>
      </c>
      <c r="E461" s="88">
        <f>'Parametric Var'!E182</f>
        <v>1.556</v>
      </c>
      <c r="F461" s="88">
        <f>'Parametric Var'!F182</f>
        <v>4682.81</v>
      </c>
      <c r="G461" s="88">
        <f>'Parametric Var'!G182</f>
        <v>19.38</v>
      </c>
      <c r="I461" s="7">
        <f t="shared" si="12"/>
        <v>453</v>
      </c>
      <c r="J461" s="88">
        <f t="shared" ref="J461:O461" si="913">B$637*EXP(LN(B461/B462))</f>
        <v>3.041795251</v>
      </c>
      <c r="K461" s="88">
        <f t="shared" si="913"/>
        <v>2.769107043</v>
      </c>
      <c r="L461" s="88">
        <f t="shared" si="913"/>
        <v>2.778989862</v>
      </c>
      <c r="M461" s="88">
        <f t="shared" si="913"/>
        <v>2.756814864</v>
      </c>
      <c r="N461" s="88">
        <f t="shared" si="913"/>
        <v>4114.395821</v>
      </c>
      <c r="O461" s="88">
        <f t="shared" si="913"/>
        <v>22.24840689</v>
      </c>
      <c r="S461" s="146">
        <f>(N461*'portfolio sheet'!$D$15/'portfolio sheet'!$D$7) -'portfolio sheet'!$D$15</f>
        <v>1109946.575</v>
      </c>
      <c r="T461" s="146">
        <f>O461*'portfolio sheet'!$F$15/'portfolio sheet'!$F$11-'portfolio sheet'!$F$15</f>
        <v>92145.34834</v>
      </c>
      <c r="U461" s="146">
        <f>PRICE('portfolio sheet'!$H$7,'portfolio sheet'!$H$8,'portfolio sheet'!$H$9,L461/100,'portfolio sheet'!$H$11,'portfolio sheet'!$H$12,'portfolio sheet'!$H$13)*'portfolio sheet'!$H$6/100 - 'portfolio sheet'!$H$15</f>
        <v>-24275.51273</v>
      </c>
      <c r="V461" s="88">
        <f t="shared" si="10"/>
        <v>1177816.41</v>
      </c>
      <c r="X461" s="147">
        <f t="shared" ref="X461:Z461" si="914">S461/$V461</f>
        <v>0.942376558</v>
      </c>
      <c r="Y461" s="147">
        <f t="shared" si="914"/>
        <v>0.07823405034</v>
      </c>
      <c r="Z461" s="147">
        <f t="shared" si="914"/>
        <v>-0.02061060833</v>
      </c>
    </row>
    <row r="462">
      <c r="A462" s="12">
        <f>'Parametric Var'!A181</f>
        <v>44560</v>
      </c>
      <c r="B462" s="88">
        <f>'Parametric Var'!B181</f>
        <v>0.379</v>
      </c>
      <c r="C462" s="88">
        <f>'Parametric Var'!C181</f>
        <v>1.4327</v>
      </c>
      <c r="D462" s="88">
        <f>'Parametric Var'!D181</f>
        <v>1.2646</v>
      </c>
      <c r="E462" s="88">
        <f>'Parametric Var'!E181</f>
        <v>1.507</v>
      </c>
      <c r="F462" s="88">
        <f>'Parametric Var'!F181</f>
        <v>4700.9</v>
      </c>
      <c r="G462" s="88">
        <f>'Parametric Var'!G181</f>
        <v>18.58</v>
      </c>
      <c r="I462" s="7">
        <f t="shared" si="12"/>
        <v>454</v>
      </c>
      <c r="J462" s="88">
        <f t="shared" ref="J462:O462" si="915">B$637*EXP(LN(B462/B463))</f>
        <v>2.925011458</v>
      </c>
      <c r="K462" s="88">
        <f t="shared" si="915"/>
        <v>2.698319829</v>
      </c>
      <c r="L462" s="88">
        <f t="shared" si="915"/>
        <v>2.706324101</v>
      </c>
      <c r="M462" s="88">
        <f t="shared" si="915"/>
        <v>2.661170635</v>
      </c>
      <c r="N462" s="88">
        <f t="shared" si="915"/>
        <v>4141.063513</v>
      </c>
      <c r="O462" s="88">
        <f t="shared" si="915"/>
        <v>21.33</v>
      </c>
      <c r="S462" s="146">
        <f>(N462*'portfolio sheet'!$D$15/'portfolio sheet'!$D$7) -'portfolio sheet'!$D$15</f>
        <v>1123622.314</v>
      </c>
      <c r="T462" s="146">
        <f>O462*'portfolio sheet'!$F$15/'portfolio sheet'!$F$11-'portfolio sheet'!$F$15</f>
        <v>92191.69103</v>
      </c>
      <c r="U462" s="146">
        <f>PRICE('portfolio sheet'!$H$7,'portfolio sheet'!$H$8,'portfolio sheet'!$H$9,L462/100,'portfolio sheet'!$H$11,'portfolio sheet'!$H$12,'portfolio sheet'!$H$13)*'portfolio sheet'!$H$6/100 - 'portfolio sheet'!$H$15</f>
        <v>-22621.145</v>
      </c>
      <c r="V462" s="88">
        <f t="shared" si="10"/>
        <v>1193192.86</v>
      </c>
      <c r="X462" s="147">
        <f t="shared" ref="X462:Z462" si="916">S462/$V462</f>
        <v>0.9416937962</v>
      </c>
      <c r="Y462" s="147">
        <f t="shared" si="916"/>
        <v>0.07726470221</v>
      </c>
      <c r="Z462" s="147">
        <f t="shared" si="916"/>
        <v>-0.01895849845</v>
      </c>
    </row>
    <row r="463">
      <c r="A463" s="12">
        <f>'Parametric Var'!A180</f>
        <v>44561</v>
      </c>
      <c r="B463" s="88">
        <f>'Parametric Var'!B180</f>
        <v>0.384</v>
      </c>
      <c r="C463" s="88">
        <f>'Parametric Var'!C180</f>
        <v>1.4363</v>
      </c>
      <c r="D463" s="88">
        <f>'Parametric Var'!D180</f>
        <v>1.263</v>
      </c>
      <c r="E463" s="88">
        <f>'Parametric Var'!E180</f>
        <v>1.512</v>
      </c>
      <c r="F463" s="88">
        <f>'Parametric Var'!F180</f>
        <v>4688.67</v>
      </c>
      <c r="G463" s="88">
        <f>'Parametric Var'!G180</f>
        <v>18.58</v>
      </c>
      <c r="I463" s="7">
        <f t="shared" si="12"/>
        <v>455</v>
      </c>
      <c r="J463" s="88">
        <f t="shared" ref="J463:O463" si="917">B$637*EXP(LN(B463/B464))</f>
        <v>2.869446293</v>
      </c>
      <c r="K463" s="88">
        <f t="shared" si="917"/>
        <v>2.7051</v>
      </c>
      <c r="L463" s="88">
        <f t="shared" si="917"/>
        <v>2.7029</v>
      </c>
      <c r="M463" s="88">
        <f t="shared" si="917"/>
        <v>2.67</v>
      </c>
      <c r="N463" s="88">
        <f t="shared" si="917"/>
        <v>4114.52051</v>
      </c>
      <c r="O463" s="88">
        <f t="shared" si="917"/>
        <v>13.84735849</v>
      </c>
      <c r="S463" s="146">
        <f>(N463*'portfolio sheet'!$D$15/'portfolio sheet'!$D$7) -'portfolio sheet'!$D$15</f>
        <v>1110010.518</v>
      </c>
      <c r="T463" s="146">
        <f>O463*'portfolio sheet'!$F$15/'portfolio sheet'!$F$11-'portfolio sheet'!$F$15</f>
        <v>92569.26413</v>
      </c>
      <c r="U463" s="146">
        <f>PRICE('portfolio sheet'!$H$7,'portfolio sheet'!$H$8,'portfolio sheet'!$H$9,L463/100,'portfolio sheet'!$H$11,'portfolio sheet'!$H$12,'portfolio sheet'!$H$13)*'portfolio sheet'!$H$6/100 - 'portfolio sheet'!$H$15</f>
        <v>-22543.03045</v>
      </c>
      <c r="V463" s="88">
        <f t="shared" si="10"/>
        <v>1180036.752</v>
      </c>
      <c r="X463" s="147">
        <f t="shared" ref="X463:Z463" si="918">S463/$V463</f>
        <v>0.9406575824</v>
      </c>
      <c r="Y463" s="147">
        <f t="shared" si="918"/>
        <v>0.07844608568</v>
      </c>
      <c r="Z463" s="147">
        <f t="shared" si="918"/>
        <v>-0.0191036681</v>
      </c>
    </row>
    <row r="464">
      <c r="A464" s="12">
        <f>'Parametric Var'!A179</f>
        <v>44563</v>
      </c>
      <c r="B464" s="88">
        <f>'Parametric Var'!B179</f>
        <v>0.3966</v>
      </c>
      <c r="C464" s="88">
        <f>'Parametric Var'!C179</f>
        <v>1.4363</v>
      </c>
      <c r="D464" s="88">
        <f>'Parametric Var'!D179</f>
        <v>1.263</v>
      </c>
      <c r="E464" s="88">
        <f>'Parametric Var'!E179</f>
        <v>1.512</v>
      </c>
      <c r="F464" s="88">
        <f>'Parametric Var'!F179</f>
        <v>4706.64</v>
      </c>
      <c r="G464" s="88">
        <f>'Parametric Var'!G179</f>
        <v>28.62</v>
      </c>
      <c r="I464" s="7">
        <f t="shared" si="12"/>
        <v>456</v>
      </c>
      <c r="J464" s="88">
        <f t="shared" ref="J464:O464" si="919">B$637*EXP(LN(B464/B465))</f>
        <v>2.960614005</v>
      </c>
      <c r="K464" s="88">
        <f t="shared" si="919"/>
        <v>2.496681101</v>
      </c>
      <c r="L464" s="88">
        <f t="shared" si="919"/>
        <v>2.509197133</v>
      </c>
      <c r="M464" s="88">
        <f t="shared" si="919"/>
        <v>2.466120953</v>
      </c>
      <c r="N464" s="88">
        <f t="shared" si="919"/>
        <v>4137.921167</v>
      </c>
      <c r="O464" s="88">
        <f t="shared" si="919"/>
        <v>26.58817944</v>
      </c>
      <c r="S464" s="146">
        <f>(N464*'portfolio sheet'!$D$15/'portfolio sheet'!$D$7) -'portfolio sheet'!$D$15</f>
        <v>1122010.855</v>
      </c>
      <c r="T464" s="146">
        <f>O464*'portfolio sheet'!$F$15/'portfolio sheet'!$F$11-'portfolio sheet'!$F$15</f>
        <v>91926.364</v>
      </c>
      <c r="U464" s="146">
        <f>PRICE('portfolio sheet'!$H$7,'portfolio sheet'!$H$8,'portfolio sheet'!$H$9,L464/100,'portfolio sheet'!$H$11,'portfolio sheet'!$H$12,'portfolio sheet'!$H$13)*'portfolio sheet'!$H$6/100 - 'portfolio sheet'!$H$15</f>
        <v>-18100.67973</v>
      </c>
      <c r="V464" s="88">
        <f t="shared" si="10"/>
        <v>1195836.539</v>
      </c>
      <c r="X464" s="147">
        <f t="shared" ref="X464:Z464" si="920">S464/$V464</f>
        <v>0.9382644017</v>
      </c>
      <c r="Y464" s="147">
        <f t="shared" si="920"/>
        <v>0.07687201469</v>
      </c>
      <c r="Z464" s="147">
        <f t="shared" si="920"/>
        <v>-0.01513641634</v>
      </c>
    </row>
    <row r="465">
      <c r="A465" s="12">
        <f>'Parametric Var'!A178</f>
        <v>44564</v>
      </c>
      <c r="B465" s="88">
        <f>'Parametric Var'!B178</f>
        <v>0.397</v>
      </c>
      <c r="C465" s="88">
        <f>'Parametric Var'!C178</f>
        <v>1.5562</v>
      </c>
      <c r="D465" s="88">
        <f>'Parametric Var'!D178</f>
        <v>1.3605</v>
      </c>
      <c r="E465" s="88">
        <f>'Parametric Var'!E178</f>
        <v>1.637</v>
      </c>
      <c r="F465" s="88">
        <f>'Parametric Var'!F178</f>
        <v>4697.96</v>
      </c>
      <c r="G465" s="88">
        <f>'Parametric Var'!G178</f>
        <v>22.96</v>
      </c>
      <c r="I465" s="7">
        <f t="shared" si="12"/>
        <v>457</v>
      </c>
      <c r="J465" s="88">
        <f t="shared" ref="J465:O465" si="921">B$637*EXP(LN(B465/B466))</f>
        <v>3.129120213</v>
      </c>
      <c r="K465" s="88">
        <f t="shared" si="921"/>
        <v>2.692642075</v>
      </c>
      <c r="L465" s="88">
        <f t="shared" si="921"/>
        <v>2.7029</v>
      </c>
      <c r="M465" s="88">
        <f t="shared" si="921"/>
        <v>2.650570042</v>
      </c>
      <c r="N465" s="88">
        <f t="shared" si="921"/>
        <v>4143.52859</v>
      </c>
      <c r="O465" s="88">
        <f t="shared" si="921"/>
        <v>18.01165134</v>
      </c>
      <c r="S465" s="146">
        <f>(N465*'portfolio sheet'!$D$15/'portfolio sheet'!$D$7) -'portfolio sheet'!$D$15</f>
        <v>1124886.456</v>
      </c>
      <c r="T465" s="146">
        <f>O465*'portfolio sheet'!$F$15/'portfolio sheet'!$F$11-'portfolio sheet'!$F$15</f>
        <v>92359.13447</v>
      </c>
      <c r="U465" s="146">
        <f>PRICE('portfolio sheet'!$H$7,'portfolio sheet'!$H$8,'portfolio sheet'!$H$9,L465/100,'portfolio sheet'!$H$11,'portfolio sheet'!$H$12,'portfolio sheet'!$H$13)*'portfolio sheet'!$H$6/100 - 'portfolio sheet'!$H$15</f>
        <v>-22543.03045</v>
      </c>
      <c r="V465" s="88">
        <f t="shared" si="10"/>
        <v>1194702.56</v>
      </c>
      <c r="X465" s="147">
        <f t="shared" ref="X465:Z465" si="922">S465/$V465</f>
        <v>0.9415619366</v>
      </c>
      <c r="Y465" s="147">
        <f t="shared" si="922"/>
        <v>0.07730722068</v>
      </c>
      <c r="Z465" s="147">
        <f t="shared" si="922"/>
        <v>-0.01886915723</v>
      </c>
    </row>
    <row r="466">
      <c r="A466" s="12">
        <f>'Parametric Var'!A177</f>
        <v>44565</v>
      </c>
      <c r="B466" s="88">
        <f>'Parametric Var'!B177</f>
        <v>0.376</v>
      </c>
      <c r="C466" s="88">
        <f>'Parametric Var'!C177</f>
        <v>1.5634</v>
      </c>
      <c r="D466" s="88">
        <f>'Parametric Var'!D177</f>
        <v>1.3605</v>
      </c>
      <c r="E466" s="88">
        <f>'Parametric Var'!E177</f>
        <v>1.649</v>
      </c>
      <c r="F466" s="88">
        <f>'Parametric Var'!F177</f>
        <v>4682.95</v>
      </c>
      <c r="G466" s="88">
        <f>'Parametric Var'!G177</f>
        <v>27.19</v>
      </c>
      <c r="I466" s="7">
        <f t="shared" si="12"/>
        <v>458</v>
      </c>
      <c r="J466" s="88">
        <f t="shared" ref="J466:O466" si="923">B$637*EXP(LN(B466/B467))</f>
        <v>2.75820198</v>
      </c>
      <c r="K466" s="88">
        <f t="shared" si="923"/>
        <v>2.6035172</v>
      </c>
      <c r="L466" s="88">
        <f t="shared" si="923"/>
        <v>2.578748562</v>
      </c>
      <c r="M466" s="88">
        <f t="shared" si="923"/>
        <v>2.5899</v>
      </c>
      <c r="N466" s="88">
        <f t="shared" si="923"/>
        <v>4123.465912</v>
      </c>
      <c r="O466" s="88">
        <f t="shared" si="923"/>
        <v>18.63633355</v>
      </c>
      <c r="S466" s="146">
        <f>(N466*'portfolio sheet'!$D$15/'portfolio sheet'!$D$7) -'portfolio sheet'!$D$15</f>
        <v>1114597.904</v>
      </c>
      <c r="T466" s="146">
        <f>O466*'portfolio sheet'!$F$15/'portfolio sheet'!$F$11-'portfolio sheet'!$F$15</f>
        <v>92327.61309</v>
      </c>
      <c r="U466" s="146">
        <f>PRICE('portfolio sheet'!$H$7,'portfolio sheet'!$H$8,'portfolio sheet'!$H$9,L466/100,'portfolio sheet'!$H$11,'portfolio sheet'!$H$12,'portfolio sheet'!$H$13)*'portfolio sheet'!$H$6/100 - 'portfolio sheet'!$H$15</f>
        <v>-19701.06102</v>
      </c>
      <c r="V466" s="88">
        <f t="shared" si="10"/>
        <v>1187224.456</v>
      </c>
      <c r="X466" s="147">
        <f t="shared" ref="X466:Z466" si="924">S466/$V466</f>
        <v>0.9388266038</v>
      </c>
      <c r="Y466" s="147">
        <f t="shared" si="924"/>
        <v>0.07776761389</v>
      </c>
      <c r="Z466" s="147">
        <f t="shared" si="924"/>
        <v>-0.01659421765</v>
      </c>
    </row>
    <row r="467">
      <c r="A467" s="12">
        <f>'Parametric Var'!A176</f>
        <v>44566</v>
      </c>
      <c r="B467" s="88">
        <f>'Parametric Var'!B176</f>
        <v>0.404</v>
      </c>
      <c r="C467" s="88">
        <f>'Parametric Var'!C176</f>
        <v>1.6244</v>
      </c>
      <c r="D467" s="88">
        <f>'Parametric Var'!D176</f>
        <v>1.426</v>
      </c>
      <c r="E467" s="88">
        <f>'Parametric Var'!E176</f>
        <v>1.7</v>
      </c>
      <c r="F467" s="88">
        <f>'Parametric Var'!F176</f>
        <v>4690.7</v>
      </c>
      <c r="G467" s="88">
        <f>'Parametric Var'!G176</f>
        <v>31.12</v>
      </c>
      <c r="I467" s="7">
        <f t="shared" si="12"/>
        <v>459</v>
      </c>
      <c r="J467" s="88">
        <f t="shared" ref="J467:O467" si="925">B$637*EXP(LN(B467/B468))</f>
        <v>2.771514815</v>
      </c>
      <c r="K467" s="88">
        <f t="shared" si="925"/>
        <v>2.640406466</v>
      </c>
      <c r="L467" s="88">
        <f t="shared" si="925"/>
        <v>2.615591341</v>
      </c>
      <c r="M467" s="88">
        <f t="shared" si="925"/>
        <v>2.626736111</v>
      </c>
      <c r="N467" s="88">
        <f t="shared" si="925"/>
        <v>4120.837209</v>
      </c>
      <c r="O467" s="88">
        <f t="shared" si="925"/>
        <v>23.74918068</v>
      </c>
      <c r="S467" s="146">
        <f>(N467*'portfolio sheet'!$D$15/'portfolio sheet'!$D$7) -'portfolio sheet'!$D$15</f>
        <v>1113249.851</v>
      </c>
      <c r="T467" s="146">
        <f>O467*'portfolio sheet'!$F$15/'portfolio sheet'!$F$11-'portfolio sheet'!$F$15</f>
        <v>92069.6195</v>
      </c>
      <c r="U467" s="146">
        <f>PRICE('portfolio sheet'!$H$7,'portfolio sheet'!$H$8,'portfolio sheet'!$H$9,L467/100,'portfolio sheet'!$H$11,'portfolio sheet'!$H$12,'portfolio sheet'!$H$13)*'portfolio sheet'!$H$6/100 - 'portfolio sheet'!$H$15</f>
        <v>-20546.40487</v>
      </c>
      <c r="V467" s="88">
        <f t="shared" si="10"/>
        <v>1184773.065</v>
      </c>
      <c r="X467" s="147">
        <f t="shared" ref="X467:Z467" si="926">S467/$V467</f>
        <v>0.9396312959</v>
      </c>
      <c r="Y467" s="147">
        <f t="shared" si="926"/>
        <v>0.07771076352</v>
      </c>
      <c r="Z467" s="147">
        <f t="shared" si="926"/>
        <v>-0.01734205939</v>
      </c>
    </row>
    <row r="468">
      <c r="A468" s="12">
        <f>'Parametric Var'!A175</f>
        <v>44567</v>
      </c>
      <c r="B468" s="88">
        <f>'Parametric Var'!B175</f>
        <v>0.432</v>
      </c>
      <c r="C468" s="88">
        <f>'Parametric Var'!C175</f>
        <v>1.6642</v>
      </c>
      <c r="D468" s="88">
        <f>'Parametric Var'!D175</f>
        <v>1.4736</v>
      </c>
      <c r="E468" s="88">
        <f>'Parametric Var'!E175</f>
        <v>1.728</v>
      </c>
      <c r="F468" s="88">
        <f>'Parametric Var'!F175</f>
        <v>4701.46</v>
      </c>
      <c r="G468" s="88">
        <f>'Parametric Var'!G175</f>
        <v>27.95</v>
      </c>
      <c r="I468" s="7">
        <f t="shared" si="12"/>
        <v>460</v>
      </c>
      <c r="J468" s="88">
        <f t="shared" ref="J468:O468" si="927">B$637*EXP(LN(B468/B469))</f>
        <v>3.070204317</v>
      </c>
      <c r="K468" s="88">
        <f t="shared" si="927"/>
        <v>2.648912868</v>
      </c>
      <c r="L468" s="88">
        <f t="shared" si="927"/>
        <v>2.648971429</v>
      </c>
      <c r="M468" s="88">
        <f t="shared" si="927"/>
        <v>2.614028329</v>
      </c>
      <c r="N468" s="88">
        <f t="shared" si="927"/>
        <v>4226.332803</v>
      </c>
      <c r="O468" s="88">
        <f t="shared" si="927"/>
        <v>19.43832736</v>
      </c>
      <c r="S468" s="146">
        <f>(N468*'portfolio sheet'!$D$15/'portfolio sheet'!$D$7) -'portfolio sheet'!$D$15</f>
        <v>1167350.155</v>
      </c>
      <c r="T468" s="146">
        <f>O468*'portfolio sheet'!$F$15/'portfolio sheet'!$F$11-'portfolio sheet'!$F$15</f>
        <v>92287.14458</v>
      </c>
      <c r="U468" s="146">
        <f>PRICE('portfolio sheet'!$H$7,'portfolio sheet'!$H$8,'portfolio sheet'!$H$9,L468/100,'portfolio sheet'!$H$11,'portfolio sheet'!$H$12,'portfolio sheet'!$H$13)*'portfolio sheet'!$H$6/100 - 'portfolio sheet'!$H$15</f>
        <v>-21310.86133</v>
      </c>
      <c r="V468" s="88">
        <f t="shared" si="10"/>
        <v>1238326.439</v>
      </c>
      <c r="X468" s="147">
        <f t="shared" ref="X468:Z468" si="928">S468/$V468</f>
        <v>0.9426837052</v>
      </c>
      <c r="Y468" s="147">
        <f t="shared" si="928"/>
        <v>0.07452569993</v>
      </c>
      <c r="Z468" s="147">
        <f t="shared" si="928"/>
        <v>-0.0172094051</v>
      </c>
    </row>
    <row r="469">
      <c r="A469" s="12">
        <f>'Parametric Var'!A174</f>
        <v>44568</v>
      </c>
      <c r="B469" s="88">
        <f>'Parametric Var'!B174</f>
        <v>0.417</v>
      </c>
      <c r="C469" s="88">
        <f>'Parametric Var'!C174</f>
        <v>1.6995</v>
      </c>
      <c r="D469" s="88">
        <f>'Parametric Var'!D174</f>
        <v>1.5036</v>
      </c>
      <c r="E469" s="88">
        <f>'Parametric Var'!E174</f>
        <v>1.765</v>
      </c>
      <c r="F469" s="88">
        <f>'Parametric Var'!F174</f>
        <v>4594.62</v>
      </c>
      <c r="G469" s="88">
        <f>'Parametric Var'!G174</f>
        <v>30.67</v>
      </c>
      <c r="I469" s="7">
        <f t="shared" si="12"/>
        <v>461</v>
      </c>
      <c r="J469" s="88">
        <f t="shared" ref="J469:O469" si="929">B$637*EXP(LN(B469/B470))</f>
        <v>2.945938498</v>
      </c>
      <c r="K469" s="88">
        <f t="shared" si="929"/>
        <v>2.7051</v>
      </c>
      <c r="L469" s="88">
        <f t="shared" si="929"/>
        <v>2.7029</v>
      </c>
      <c r="M469" s="88">
        <f t="shared" si="929"/>
        <v>2.67</v>
      </c>
      <c r="N469" s="88">
        <f t="shared" si="929"/>
        <v>4076.479568</v>
      </c>
      <c r="O469" s="88">
        <f t="shared" si="929"/>
        <v>24.06884106</v>
      </c>
      <c r="S469" s="146">
        <f>(N469*'portfolio sheet'!$D$15/'portfolio sheet'!$D$7) -'portfolio sheet'!$D$15</f>
        <v>1090502.343</v>
      </c>
      <c r="T469" s="146">
        <f>O469*'portfolio sheet'!$F$15/'portfolio sheet'!$F$11-'portfolio sheet'!$F$15</f>
        <v>92053.48948</v>
      </c>
      <c r="U469" s="146">
        <f>PRICE('portfolio sheet'!$H$7,'portfolio sheet'!$H$8,'portfolio sheet'!$H$9,L469/100,'portfolio sheet'!$H$11,'portfolio sheet'!$H$12,'portfolio sheet'!$H$13)*'portfolio sheet'!$H$6/100 - 'portfolio sheet'!$H$15</f>
        <v>-22543.03045</v>
      </c>
      <c r="V469" s="88">
        <f t="shared" si="10"/>
        <v>1160012.802</v>
      </c>
      <c r="X469" s="147">
        <f t="shared" ref="X469:Z469" si="930">S469/$V469</f>
        <v>0.9400778518</v>
      </c>
      <c r="Y469" s="147">
        <f t="shared" si="930"/>
        <v>0.07935558068</v>
      </c>
      <c r="Z469" s="147">
        <f t="shared" si="930"/>
        <v>-0.01943343248</v>
      </c>
    </row>
    <row r="470">
      <c r="A470" s="12">
        <f>'Parametric Var'!A173</f>
        <v>44570</v>
      </c>
      <c r="B470" s="88">
        <f>'Parametric Var'!B173</f>
        <v>0.4195</v>
      </c>
      <c r="C470" s="88">
        <f>'Parametric Var'!C173</f>
        <v>1.6995</v>
      </c>
      <c r="D470" s="88">
        <f>'Parametric Var'!D173</f>
        <v>1.5036</v>
      </c>
      <c r="E470" s="88">
        <f>'Parametric Var'!E173</f>
        <v>1.765</v>
      </c>
      <c r="F470" s="88">
        <f>'Parametric Var'!F173</f>
        <v>4655.27</v>
      </c>
      <c r="G470" s="88">
        <f>'Parametric Var'!G173</f>
        <v>27.18</v>
      </c>
      <c r="I470" s="7">
        <f t="shared" si="12"/>
        <v>462</v>
      </c>
      <c r="J470" s="88">
        <f t="shared" ref="J470:O470" si="931">B$637*EXP(LN(B470/B471))</f>
        <v>2.812738009</v>
      </c>
      <c r="K470" s="88">
        <f t="shared" si="931"/>
        <v>2.708765879</v>
      </c>
      <c r="L470" s="88">
        <f t="shared" si="931"/>
        <v>2.682030251</v>
      </c>
      <c r="M470" s="88">
        <f t="shared" si="931"/>
        <v>2.685213675</v>
      </c>
      <c r="N470" s="88">
        <f t="shared" si="931"/>
        <v>4210.119362</v>
      </c>
      <c r="O470" s="88">
        <f t="shared" si="931"/>
        <v>26.4846688</v>
      </c>
      <c r="S470" s="146">
        <f>(N470*'portfolio sheet'!$D$15/'portfolio sheet'!$D$7) -'portfolio sheet'!$D$15</f>
        <v>1159035.57</v>
      </c>
      <c r="T470" s="146">
        <f>O470*'portfolio sheet'!$F$15/'portfolio sheet'!$F$11-'portfolio sheet'!$F$15</f>
        <v>91931.58713</v>
      </c>
      <c r="U470" s="146">
        <f>PRICE('portfolio sheet'!$H$7,'portfolio sheet'!$H$8,'portfolio sheet'!$H$9,L470/100,'portfolio sheet'!$H$11,'portfolio sheet'!$H$12,'portfolio sheet'!$H$13)*'portfolio sheet'!$H$6/100 - 'portfolio sheet'!$H$15</f>
        <v>-22066.61636</v>
      </c>
      <c r="V470" s="88">
        <f t="shared" si="10"/>
        <v>1228900.541</v>
      </c>
      <c r="X470" s="147">
        <f t="shared" ref="X470:Z470" si="932">S470/$V470</f>
        <v>0.9431483929</v>
      </c>
      <c r="Y470" s="147">
        <f t="shared" si="932"/>
        <v>0.07480799629</v>
      </c>
      <c r="Z470" s="147">
        <f t="shared" si="932"/>
        <v>-0.01795638916</v>
      </c>
    </row>
    <row r="471">
      <c r="A471" s="12">
        <f>'Parametric Var'!A172</f>
        <v>44571</v>
      </c>
      <c r="B471" s="88">
        <f>'Parametric Var'!B172</f>
        <v>0.442</v>
      </c>
      <c r="C471" s="88">
        <f>'Parametric Var'!C172</f>
        <v>1.6972</v>
      </c>
      <c r="D471" s="88">
        <f>'Parametric Var'!D172</f>
        <v>1.5153</v>
      </c>
      <c r="E471" s="88">
        <f>'Parametric Var'!E172</f>
        <v>1.755</v>
      </c>
      <c r="F471" s="88">
        <f>'Parametric Var'!F172</f>
        <v>4567</v>
      </c>
      <c r="G471" s="88">
        <f>'Parametric Var'!G172</f>
        <v>21.89</v>
      </c>
      <c r="I471" s="7">
        <f t="shared" si="12"/>
        <v>463</v>
      </c>
      <c r="J471" s="88">
        <f t="shared" ref="J471:O471" si="933">B$637*EXP(LN(B471/B472))</f>
        <v>2.943620674</v>
      </c>
      <c r="K471" s="88">
        <f t="shared" si="933"/>
        <v>2.716624686</v>
      </c>
      <c r="L471" s="88">
        <f t="shared" si="933"/>
        <v>2.717425936</v>
      </c>
      <c r="M471" s="88">
        <f t="shared" si="933"/>
        <v>2.683762887</v>
      </c>
      <c r="N471" s="88">
        <f t="shared" si="933"/>
        <v>4179.673663</v>
      </c>
      <c r="O471" s="88">
        <f t="shared" si="933"/>
        <v>23.463</v>
      </c>
      <c r="S471" s="146">
        <f>(N471*'portfolio sheet'!$D$15/'portfolio sheet'!$D$7) -'portfolio sheet'!$D$15</f>
        <v>1143422.392</v>
      </c>
      <c r="T471" s="146">
        <f>O471*'portfolio sheet'!$F$15/'portfolio sheet'!$F$11-'portfolio sheet'!$F$15</f>
        <v>92084.06014</v>
      </c>
      <c r="U471" s="146">
        <f>PRICE('portfolio sheet'!$H$7,'portfolio sheet'!$H$8,'portfolio sheet'!$H$9,L471/100,'portfolio sheet'!$H$11,'portfolio sheet'!$H$12,'portfolio sheet'!$H$13)*'portfolio sheet'!$H$6/100 - 'portfolio sheet'!$H$15</f>
        <v>-22874.31449</v>
      </c>
      <c r="V471" s="88">
        <f t="shared" si="10"/>
        <v>1212632.137</v>
      </c>
      <c r="X471" s="147">
        <f t="shared" ref="X471:Z471" si="934">S471/$V471</f>
        <v>0.9429260173</v>
      </c>
      <c r="Y471" s="147">
        <f t="shared" si="934"/>
        <v>0.07593734103</v>
      </c>
      <c r="Z471" s="147">
        <f t="shared" si="934"/>
        <v>-0.0188633583</v>
      </c>
    </row>
    <row r="472">
      <c r="A472" s="12">
        <f>'Parametric Var'!A171</f>
        <v>44572</v>
      </c>
      <c r="B472" s="88">
        <f>'Parametric Var'!B171</f>
        <v>0.445</v>
      </c>
      <c r="C472" s="88">
        <f>'Parametric Var'!C171</f>
        <v>1.69</v>
      </c>
      <c r="D472" s="88">
        <f>'Parametric Var'!D171</f>
        <v>1.5072</v>
      </c>
      <c r="E472" s="88">
        <f>'Parametric Var'!E171</f>
        <v>1.746</v>
      </c>
      <c r="F472" s="88">
        <f>'Parametric Var'!F171</f>
        <v>4513.04</v>
      </c>
      <c r="G472" s="88">
        <f>'Parametric Var'!G171</f>
        <v>19.9</v>
      </c>
      <c r="I472" s="7">
        <f t="shared" si="12"/>
        <v>464</v>
      </c>
      <c r="J472" s="88">
        <f t="shared" ref="J472:O472" si="935">B$637*EXP(LN(B472/B473))</f>
        <v>2.911262693</v>
      </c>
      <c r="K472" s="88">
        <f t="shared" si="935"/>
        <v>2.699031173</v>
      </c>
      <c r="L472" s="88">
        <f t="shared" si="935"/>
        <v>2.679081205</v>
      </c>
      <c r="M472" s="88">
        <f t="shared" si="935"/>
        <v>2.660856164</v>
      </c>
      <c r="N472" s="88">
        <f t="shared" si="935"/>
        <v>4072.483446</v>
      </c>
      <c r="O472" s="88">
        <f t="shared" si="935"/>
        <v>19.66946247</v>
      </c>
      <c r="S472" s="146">
        <f>(N472*'portfolio sheet'!$D$15/'portfolio sheet'!$D$7) -'portfolio sheet'!$D$15</f>
        <v>1088453.049</v>
      </c>
      <c r="T472" s="146">
        <f>O472*'portfolio sheet'!$F$15/'portfolio sheet'!$F$11-'portfolio sheet'!$F$15</f>
        <v>92275.48154</v>
      </c>
      <c r="U472" s="146">
        <f>PRICE('portfolio sheet'!$H$7,'portfolio sheet'!$H$8,'portfolio sheet'!$H$9,L472/100,'portfolio sheet'!$H$11,'portfolio sheet'!$H$12,'portfolio sheet'!$H$13)*'portfolio sheet'!$H$6/100 - 'portfolio sheet'!$H$15</f>
        <v>-21999.25271</v>
      </c>
      <c r="V472" s="88">
        <f t="shared" si="10"/>
        <v>1158729.278</v>
      </c>
      <c r="X472" s="147">
        <f t="shared" ref="X472:Z472" si="936">S472/$V472</f>
        <v>0.9393506057</v>
      </c>
      <c r="Y472" s="147">
        <f t="shared" si="936"/>
        <v>0.07963506513</v>
      </c>
      <c r="Z472" s="147">
        <f t="shared" si="936"/>
        <v>-0.01898567088</v>
      </c>
    </row>
    <row r="473">
      <c r="A473" s="12">
        <f>'Parametric Var'!A170</f>
        <v>44573</v>
      </c>
      <c r="B473" s="88">
        <f>'Parametric Var'!B170</f>
        <v>0.453</v>
      </c>
      <c r="C473" s="88">
        <f>'Parametric Var'!C170</f>
        <v>1.6938</v>
      </c>
      <c r="D473" s="88">
        <f>'Parametric Var'!D170</f>
        <v>1.5206</v>
      </c>
      <c r="E473" s="88">
        <f>'Parametric Var'!E170</f>
        <v>1.752</v>
      </c>
      <c r="F473" s="88">
        <f>'Parametric Var'!F170</f>
        <v>4577.1</v>
      </c>
      <c r="G473" s="88">
        <f>'Parametric Var'!G170</f>
        <v>21.58</v>
      </c>
      <c r="I473" s="7">
        <f t="shared" si="12"/>
        <v>465</v>
      </c>
      <c r="J473" s="88">
        <f t="shared" ref="J473:O473" si="937">B$637*EXP(LN(B473/B474))</f>
        <v>2.950573187</v>
      </c>
      <c r="K473" s="88">
        <f t="shared" si="937"/>
        <v>2.794522066</v>
      </c>
      <c r="L473" s="88">
        <f t="shared" si="937"/>
        <v>2.793658061</v>
      </c>
      <c r="M473" s="88">
        <f t="shared" si="937"/>
        <v>2.75005291</v>
      </c>
      <c r="N473" s="88">
        <f t="shared" si="937"/>
        <v>4165.482416</v>
      </c>
      <c r="O473" s="88">
        <f t="shared" si="937"/>
        <v>24.6282183</v>
      </c>
      <c r="S473" s="146">
        <f>(N473*'portfolio sheet'!$D$15/'portfolio sheet'!$D$7) -'portfolio sheet'!$D$15</f>
        <v>1136144.828</v>
      </c>
      <c r="T473" s="146">
        <f>O473*'portfolio sheet'!$F$15/'portfolio sheet'!$F$11-'portfolio sheet'!$F$15</f>
        <v>92025.26338</v>
      </c>
      <c r="U473" s="146">
        <f>PRICE('portfolio sheet'!$H$7,'portfolio sheet'!$H$8,'portfolio sheet'!$H$9,L473/100,'portfolio sheet'!$H$11,'portfolio sheet'!$H$12,'portfolio sheet'!$H$13)*'portfolio sheet'!$H$6/100 - 'portfolio sheet'!$H$15</f>
        <v>-24608.68208</v>
      </c>
      <c r="V473" s="88">
        <f t="shared" si="10"/>
        <v>1203561.41</v>
      </c>
      <c r="X473" s="147">
        <f t="shared" ref="X473:Z473" si="938">S473/$V473</f>
        <v>0.943985757</v>
      </c>
      <c r="Y473" s="147">
        <f t="shared" si="938"/>
        <v>0.07646079596</v>
      </c>
      <c r="Z473" s="147">
        <f t="shared" si="938"/>
        <v>-0.02044655294</v>
      </c>
    </row>
    <row r="474">
      <c r="A474" s="12">
        <f>'Parametric Var'!A169</f>
        <v>44574</v>
      </c>
      <c r="B474" s="88">
        <f>'Parametric Var'!B169</f>
        <v>0.455</v>
      </c>
      <c r="C474" s="88">
        <f>'Parametric Var'!C169</f>
        <v>1.6396</v>
      </c>
      <c r="D474" s="88">
        <f>'Parametric Var'!D169</f>
        <v>1.4712</v>
      </c>
      <c r="E474" s="88">
        <f>'Parametric Var'!E169</f>
        <v>1.701</v>
      </c>
      <c r="F474" s="88">
        <f>'Parametric Var'!F169</f>
        <v>4538.43</v>
      </c>
      <c r="G474" s="88">
        <f>'Parametric Var'!G169</f>
        <v>18.69</v>
      </c>
      <c r="I474" s="7">
        <f t="shared" si="12"/>
        <v>466</v>
      </c>
      <c r="J474" s="88">
        <f t="shared" ref="J474:O474" si="939">B$637*EXP(LN(B474/B475))</f>
        <v>2.746309572</v>
      </c>
      <c r="K474" s="88">
        <f t="shared" si="939"/>
        <v>2.557242827</v>
      </c>
      <c r="L474" s="88">
        <f t="shared" si="939"/>
        <v>2.550023394</v>
      </c>
      <c r="M474" s="88">
        <f t="shared" si="939"/>
        <v>2.533000558</v>
      </c>
      <c r="N474" s="88">
        <f t="shared" si="939"/>
        <v>4082.39966</v>
      </c>
      <c r="O474" s="88">
        <f t="shared" si="939"/>
        <v>19.62864106</v>
      </c>
      <c r="S474" s="146">
        <f>(N474*'portfolio sheet'!$D$15/'portfolio sheet'!$D$7) -'portfolio sheet'!$D$15</f>
        <v>1093538.287</v>
      </c>
      <c r="T474" s="146">
        <f>O474*'portfolio sheet'!$F$15/'portfolio sheet'!$F$11-'portfolio sheet'!$F$15</f>
        <v>92277.54138</v>
      </c>
      <c r="U474" s="146">
        <f>PRICE('portfolio sheet'!$H$7,'portfolio sheet'!$H$8,'portfolio sheet'!$H$9,L474/100,'portfolio sheet'!$H$11,'portfolio sheet'!$H$12,'portfolio sheet'!$H$13)*'portfolio sheet'!$H$6/100 - 'portfolio sheet'!$H$15</f>
        <v>-19040.81564</v>
      </c>
      <c r="V474" s="88">
        <f t="shared" si="10"/>
        <v>1166775.013</v>
      </c>
      <c r="X474" s="147">
        <f t="shared" ref="X474:Z474" si="940">S474/$V474</f>
        <v>0.9372314928</v>
      </c>
      <c r="Y474" s="147">
        <f t="shared" si="940"/>
        <v>0.07908769075</v>
      </c>
      <c r="Z474" s="147">
        <f t="shared" si="940"/>
        <v>-0.01631918359</v>
      </c>
    </row>
    <row r="475">
      <c r="A475" s="12">
        <f>'Parametric Var'!A168</f>
        <v>44575</v>
      </c>
      <c r="B475" s="88">
        <f>'Parametric Var'!B168</f>
        <v>0.491</v>
      </c>
      <c r="C475" s="88">
        <f>'Parametric Var'!C168</f>
        <v>1.7344</v>
      </c>
      <c r="D475" s="88">
        <f>'Parametric Var'!D168</f>
        <v>1.5594</v>
      </c>
      <c r="E475" s="88">
        <f>'Parametric Var'!E168</f>
        <v>1.793</v>
      </c>
      <c r="F475" s="88">
        <f>'Parametric Var'!F168</f>
        <v>4591.67</v>
      </c>
      <c r="G475" s="88">
        <f>'Parametric Var'!G168</f>
        <v>20.31</v>
      </c>
      <c r="I475" s="7">
        <f t="shared" si="12"/>
        <v>467</v>
      </c>
      <c r="J475" s="88">
        <f t="shared" ref="J475:O475" si="941">B$637*EXP(LN(B475/B476))</f>
        <v>2.831538432</v>
      </c>
      <c r="K475" s="88">
        <f t="shared" si="941"/>
        <v>2.667723569</v>
      </c>
      <c r="L475" s="88">
        <f t="shared" si="941"/>
        <v>2.646554226</v>
      </c>
      <c r="M475" s="88">
        <f t="shared" si="941"/>
        <v>2.646384743</v>
      </c>
      <c r="N475" s="88">
        <f t="shared" si="941"/>
        <v>4046.498892</v>
      </c>
      <c r="O475" s="88">
        <f t="shared" si="941"/>
        <v>19.79042028</v>
      </c>
      <c r="S475" s="146">
        <f>(N475*'portfolio sheet'!$D$15/'portfolio sheet'!$D$7) -'portfolio sheet'!$D$15</f>
        <v>1075127.637</v>
      </c>
      <c r="T475" s="146">
        <f>O475*'portfolio sheet'!$F$15/'portfolio sheet'!$F$11-'portfolio sheet'!$F$15</f>
        <v>92269.37802</v>
      </c>
      <c r="U475" s="146">
        <f>PRICE('portfolio sheet'!$H$7,'portfolio sheet'!$H$8,'portfolio sheet'!$H$9,L475/100,'portfolio sheet'!$H$11,'portfolio sheet'!$H$12,'portfolio sheet'!$H$13)*'portfolio sheet'!$H$6/100 - 'portfolio sheet'!$H$15</f>
        <v>-21255.54942</v>
      </c>
      <c r="V475" s="88">
        <f t="shared" si="10"/>
        <v>1146141.466</v>
      </c>
      <c r="X475" s="147">
        <f t="shared" ref="X475:Z475" si="942">S475/$V475</f>
        <v>0.9380409568</v>
      </c>
      <c r="Y475" s="147">
        <f t="shared" si="942"/>
        <v>0.08050435376</v>
      </c>
      <c r="Z475" s="147">
        <f t="shared" si="942"/>
        <v>-0.01854531055</v>
      </c>
    </row>
    <row r="476">
      <c r="A476" s="12">
        <f>'Parametric Var'!A167</f>
        <v>44578</v>
      </c>
      <c r="B476" s="88">
        <f>'Parametric Var'!B167</f>
        <v>0.5139</v>
      </c>
      <c r="C476" s="88">
        <f>'Parametric Var'!C167</f>
        <v>1.7587</v>
      </c>
      <c r="D476" s="88">
        <f>'Parametric Var'!D167</f>
        <v>1.5926</v>
      </c>
      <c r="E476" s="88">
        <f>'Parametric Var'!E167</f>
        <v>1.809</v>
      </c>
      <c r="F476" s="88">
        <f>'Parametric Var'!F167</f>
        <v>4686.75</v>
      </c>
      <c r="G476" s="88">
        <f>'Parametric Var'!G167</f>
        <v>21.89</v>
      </c>
      <c r="I476" s="7">
        <f t="shared" si="12"/>
        <v>468</v>
      </c>
      <c r="J476" s="88">
        <f t="shared" ref="J476:O476" si="943">B$637*EXP(LN(B476/B477))</f>
        <v>2.769080073</v>
      </c>
      <c r="K476" s="88">
        <f t="shared" si="943"/>
        <v>2.596866468</v>
      </c>
      <c r="L476" s="88">
        <f t="shared" si="943"/>
        <v>2.591438529</v>
      </c>
      <c r="M476" s="88">
        <f t="shared" si="943"/>
        <v>2.576016</v>
      </c>
      <c r="N476" s="88">
        <f t="shared" si="943"/>
        <v>4117.586038</v>
      </c>
      <c r="O476" s="88">
        <f t="shared" si="943"/>
        <v>24.20496112</v>
      </c>
      <c r="S476" s="146">
        <f>(N476*'portfolio sheet'!$D$15/'portfolio sheet'!$D$7) -'portfolio sheet'!$D$15</f>
        <v>1111582.584</v>
      </c>
      <c r="T476" s="146">
        <f>O476*'portfolio sheet'!$F$15/'portfolio sheet'!$F$11-'portfolio sheet'!$F$15</f>
        <v>92046.62088</v>
      </c>
      <c r="U476" s="146">
        <f>PRICE('portfolio sheet'!$H$7,'portfolio sheet'!$H$8,'portfolio sheet'!$H$9,L476/100,'portfolio sheet'!$H$11,'portfolio sheet'!$H$12,'portfolio sheet'!$H$13)*'portfolio sheet'!$H$6/100 - 'portfolio sheet'!$H$15</f>
        <v>-19992.41571</v>
      </c>
      <c r="V476" s="88">
        <f t="shared" si="10"/>
        <v>1183636.789</v>
      </c>
      <c r="X476" s="147">
        <f t="shared" ref="X476:Z476" si="944">S476/$V476</f>
        <v>0.9391247333</v>
      </c>
      <c r="Y476" s="147">
        <f t="shared" si="944"/>
        <v>0.07776593441</v>
      </c>
      <c r="Z476" s="147">
        <f t="shared" si="944"/>
        <v>-0.01689066773</v>
      </c>
    </row>
    <row r="477">
      <c r="A477" s="12">
        <f>'Parametric Var'!A166</f>
        <v>44579</v>
      </c>
      <c r="B477" s="88">
        <f>'Parametric Var'!B166</f>
        <v>0.55</v>
      </c>
      <c r="C477" s="88">
        <f>'Parametric Var'!C166</f>
        <v>1.832</v>
      </c>
      <c r="D477" s="88">
        <f>'Parametric Var'!D166</f>
        <v>1.6611</v>
      </c>
      <c r="E477" s="88">
        <f>'Parametric Var'!E166</f>
        <v>1.875</v>
      </c>
      <c r="F477" s="88">
        <f>'Parametric Var'!F166</f>
        <v>4701.21</v>
      </c>
      <c r="G477" s="88">
        <f>'Parametric Var'!G166</f>
        <v>19.29</v>
      </c>
      <c r="I477" s="7">
        <f t="shared" si="12"/>
        <v>469</v>
      </c>
      <c r="J477" s="88">
        <f t="shared" ref="J477:O477" si="945">B$637*EXP(LN(B477/B478))</f>
        <v>3.035344507</v>
      </c>
      <c r="K477" s="88">
        <f t="shared" si="945"/>
        <v>2.743284362</v>
      </c>
      <c r="L477" s="88">
        <f t="shared" si="945"/>
        <v>2.738176002</v>
      </c>
      <c r="M477" s="88">
        <f t="shared" si="945"/>
        <v>2.700242718</v>
      </c>
      <c r="N477" s="88">
        <f t="shared" si="945"/>
        <v>4160.164683</v>
      </c>
      <c r="O477" s="88">
        <f t="shared" si="945"/>
        <v>20.00270783</v>
      </c>
      <c r="S477" s="146">
        <f>(N477*'portfolio sheet'!$D$15/'portfolio sheet'!$D$7) -'portfolio sheet'!$D$15</f>
        <v>1133417.786</v>
      </c>
      <c r="T477" s="146">
        <f>O477*'portfolio sheet'!$F$15/'portfolio sheet'!$F$11-'portfolio sheet'!$F$15</f>
        <v>92258.66602</v>
      </c>
      <c r="U477" s="146">
        <f>PRICE('portfolio sheet'!$H$7,'portfolio sheet'!$H$8,'portfolio sheet'!$H$9,L477/100,'portfolio sheet'!$H$11,'portfolio sheet'!$H$12,'portfolio sheet'!$H$13)*'portfolio sheet'!$H$6/100 - 'portfolio sheet'!$H$15</f>
        <v>-23347.1024</v>
      </c>
      <c r="V477" s="88">
        <f t="shared" si="10"/>
        <v>1202329.35</v>
      </c>
      <c r="X477" s="147">
        <f t="shared" ref="X477:Z477" si="946">S477/$V477</f>
        <v>0.9426849526</v>
      </c>
      <c r="Y477" s="147">
        <f t="shared" si="946"/>
        <v>0.07673327282</v>
      </c>
      <c r="Z477" s="147">
        <f t="shared" si="946"/>
        <v>-0.01941822546</v>
      </c>
    </row>
    <row r="478">
      <c r="A478" s="12">
        <f>'Parametric Var'!A165</f>
        <v>44580</v>
      </c>
      <c r="B478" s="88">
        <f>'Parametric Var'!B165</f>
        <v>0.537</v>
      </c>
      <c r="C478" s="88">
        <f>'Parametric Var'!C165</f>
        <v>1.8065</v>
      </c>
      <c r="D478" s="88">
        <f>'Parametric Var'!D165</f>
        <v>1.6397</v>
      </c>
      <c r="E478" s="88">
        <f>'Parametric Var'!E165</f>
        <v>1.854</v>
      </c>
      <c r="F478" s="88">
        <f>'Parametric Var'!F165</f>
        <v>4667.45</v>
      </c>
      <c r="G478" s="88">
        <f>'Parametric Var'!G165</f>
        <v>20.57</v>
      </c>
      <c r="I478" s="7">
        <f t="shared" si="12"/>
        <v>470</v>
      </c>
      <c r="J478" s="88">
        <f t="shared" ref="J478:O478" si="947">B$637*EXP(LN(B478/B479))</f>
        <v>2.83176726</v>
      </c>
      <c r="K478" s="88">
        <f t="shared" si="947"/>
        <v>2.783845933</v>
      </c>
      <c r="L478" s="88">
        <f t="shared" si="947"/>
        <v>2.784759742</v>
      </c>
      <c r="M478" s="88">
        <f t="shared" si="947"/>
        <v>2.733395914</v>
      </c>
      <c r="N478" s="88">
        <f t="shared" si="947"/>
        <v>4091.222461</v>
      </c>
      <c r="O478" s="88">
        <f t="shared" si="947"/>
        <v>20.34112656</v>
      </c>
      <c r="S478" s="146">
        <f>(N478*'portfolio sheet'!$D$15/'portfolio sheet'!$D$7) -'portfolio sheet'!$D$15</f>
        <v>1098062.8</v>
      </c>
      <c r="T478" s="146">
        <f>O478*'portfolio sheet'!$F$15/'portfolio sheet'!$F$11-'portfolio sheet'!$F$15</f>
        <v>92241.58946</v>
      </c>
      <c r="U478" s="146">
        <f>PRICE('portfolio sheet'!$H$7,'portfolio sheet'!$H$8,'portfolio sheet'!$H$9,L478/100,'portfolio sheet'!$H$11,'portfolio sheet'!$H$12,'portfolio sheet'!$H$13)*'portfolio sheet'!$H$6/100 - 'portfolio sheet'!$H$15</f>
        <v>-24406.59932</v>
      </c>
      <c r="V478" s="88">
        <f t="shared" si="10"/>
        <v>1165897.791</v>
      </c>
      <c r="X478" s="147">
        <f t="shared" ref="X478:Z478" si="948">S478/$V478</f>
        <v>0.9418173783</v>
      </c>
      <c r="Y478" s="147">
        <f t="shared" si="948"/>
        <v>0.07911636011</v>
      </c>
      <c r="Z478" s="147">
        <f t="shared" si="948"/>
        <v>-0.02093373838</v>
      </c>
    </row>
    <row r="479">
      <c r="A479" s="12">
        <f>'Parametric Var'!A164</f>
        <v>44581</v>
      </c>
      <c r="B479" s="88">
        <f>'Parametric Var'!B164</f>
        <v>0.562</v>
      </c>
      <c r="C479" s="88">
        <f>'Parametric Var'!C164</f>
        <v>1.7554</v>
      </c>
      <c r="D479" s="88">
        <f>'Parametric Var'!D164</f>
        <v>1.5915</v>
      </c>
      <c r="E479" s="88">
        <f>'Parametric Var'!E164</f>
        <v>1.811</v>
      </c>
      <c r="F479" s="88">
        <f>'Parametric Var'!F164</f>
        <v>4712.02</v>
      </c>
      <c r="G479" s="88">
        <f>'Parametric Var'!G164</f>
        <v>21.57</v>
      </c>
      <c r="I479" s="7">
        <f t="shared" si="12"/>
        <v>471</v>
      </c>
      <c r="J479" s="88">
        <f t="shared" ref="J479:O479" si="949">B$637*EXP(LN(B479/B480))</f>
        <v>3.017288406</v>
      </c>
      <c r="K479" s="88">
        <f t="shared" si="949"/>
        <v>2.748152405</v>
      </c>
      <c r="L479" s="88">
        <f t="shared" si="949"/>
        <v>2.736254278</v>
      </c>
      <c r="M479" s="88">
        <f t="shared" si="949"/>
        <v>2.731847458</v>
      </c>
      <c r="N479" s="88">
        <f t="shared" si="949"/>
        <v>4168.212434</v>
      </c>
      <c r="O479" s="88">
        <f t="shared" si="949"/>
        <v>20.11753826</v>
      </c>
      <c r="S479" s="146">
        <f>(N479*'portfolio sheet'!$D$15/'portfolio sheet'!$D$7) -'portfolio sheet'!$D$15</f>
        <v>1137544.838</v>
      </c>
      <c r="T479" s="146">
        <f>O479*'portfolio sheet'!$F$15/'portfolio sheet'!$F$11-'portfolio sheet'!$F$15</f>
        <v>92252.87169</v>
      </c>
      <c r="U479" s="146">
        <f>PRICE('portfolio sheet'!$H$7,'portfolio sheet'!$H$8,'portfolio sheet'!$H$9,L479/100,'portfolio sheet'!$H$11,'portfolio sheet'!$H$12,'portfolio sheet'!$H$13)*'portfolio sheet'!$H$6/100 - 'portfolio sheet'!$H$15</f>
        <v>-23303.33817</v>
      </c>
      <c r="V479" s="88">
        <f t="shared" si="10"/>
        <v>1206494.371</v>
      </c>
      <c r="X479" s="147">
        <f t="shared" ref="X479:Z479" si="950">S479/$V479</f>
        <v>0.9428513426</v>
      </c>
      <c r="Y479" s="147">
        <f t="shared" si="950"/>
        <v>0.07646357403</v>
      </c>
      <c r="Z479" s="147">
        <f t="shared" si="950"/>
        <v>-0.0193149166</v>
      </c>
    </row>
    <row r="480">
      <c r="A480" s="12">
        <f>'Parametric Var'!A163</f>
        <v>44582</v>
      </c>
      <c r="B480" s="88">
        <f>'Parametric Var'!B163</f>
        <v>0.552</v>
      </c>
      <c r="C480" s="88">
        <f>'Parametric Var'!C163</f>
        <v>1.7279</v>
      </c>
      <c r="D480" s="88">
        <f>'Parametric Var'!D163</f>
        <v>1.5721</v>
      </c>
      <c r="E480" s="88">
        <f>'Parametric Var'!E163</f>
        <v>1.77</v>
      </c>
      <c r="F480" s="88">
        <f>'Parametric Var'!F163</f>
        <v>4669.15</v>
      </c>
      <c r="G480" s="88">
        <f>'Parametric Var'!G163</f>
        <v>22.87</v>
      </c>
      <c r="I480" s="7">
        <f t="shared" si="12"/>
        <v>472</v>
      </c>
      <c r="J480" s="88">
        <f t="shared" ref="J480:O480" si="951">B$637*EXP(LN(B480/B481))</f>
        <v>2.922306538</v>
      </c>
      <c r="K480" s="88">
        <f t="shared" si="951"/>
        <v>2.703222653</v>
      </c>
      <c r="L480" s="88">
        <f t="shared" si="951"/>
        <v>2.694330791</v>
      </c>
      <c r="M480" s="88">
        <f t="shared" si="951"/>
        <v>2.666986456</v>
      </c>
      <c r="N480" s="88">
        <f t="shared" si="951"/>
        <v>4161.538415</v>
      </c>
      <c r="O480" s="88">
        <f t="shared" si="951"/>
        <v>23.21832937</v>
      </c>
      <c r="S480" s="146">
        <f>(N480*'portfolio sheet'!$D$15/'portfolio sheet'!$D$7) -'portfolio sheet'!$D$15</f>
        <v>1134122.264</v>
      </c>
      <c r="T480" s="146">
        <f>O480*'portfolio sheet'!$F$15/'portfolio sheet'!$F$11-'portfolio sheet'!$F$15</f>
        <v>92096.40619</v>
      </c>
      <c r="U480" s="146">
        <f>PRICE('portfolio sheet'!$H$7,'portfolio sheet'!$H$8,'portfolio sheet'!$H$9,L480/100,'portfolio sheet'!$H$11,'portfolio sheet'!$H$12,'portfolio sheet'!$H$13)*'portfolio sheet'!$H$6/100 - 'portfolio sheet'!$H$15</f>
        <v>-22347.47709</v>
      </c>
      <c r="V480" s="88">
        <f t="shared" si="10"/>
        <v>1203871.193</v>
      </c>
      <c r="X480" s="147">
        <f t="shared" ref="X480:Z480" si="952">S480/$V480</f>
        <v>0.9420627975</v>
      </c>
      <c r="Y480" s="147">
        <f t="shared" si="952"/>
        <v>0.07650021589</v>
      </c>
      <c r="Z480" s="147">
        <f t="shared" si="952"/>
        <v>-0.0185630134</v>
      </c>
    </row>
    <row r="481">
      <c r="A481" s="12">
        <f>'Parametric Var'!A162</f>
        <v>44584</v>
      </c>
      <c r="B481" s="88">
        <f>'Parametric Var'!B162</f>
        <v>0.5598</v>
      </c>
      <c r="C481" s="88">
        <f>'Parametric Var'!C162</f>
        <v>1.7291</v>
      </c>
      <c r="D481" s="88">
        <f>'Parametric Var'!D162</f>
        <v>1.5771</v>
      </c>
      <c r="E481" s="88">
        <f>'Parametric Var'!E162</f>
        <v>1.772</v>
      </c>
      <c r="F481" s="88">
        <f>'Parametric Var'!F162</f>
        <v>4634.09</v>
      </c>
      <c r="G481" s="88">
        <f>'Parametric Var'!G162</f>
        <v>21.01</v>
      </c>
      <c r="I481" s="7">
        <f t="shared" si="12"/>
        <v>473</v>
      </c>
      <c r="J481" s="88">
        <f t="shared" ref="J481:O481" si="953">B$637*EXP(LN(B481/B482))</f>
        <v>2.989231135</v>
      </c>
      <c r="K481" s="88">
        <f t="shared" si="953"/>
        <v>2.71641118</v>
      </c>
      <c r="L481" s="88">
        <f t="shared" si="953"/>
        <v>2.74909299</v>
      </c>
      <c r="M481" s="88">
        <f t="shared" si="953"/>
        <v>2.663986486</v>
      </c>
      <c r="N481" s="88">
        <f t="shared" si="953"/>
        <v>4063.861105</v>
      </c>
      <c r="O481" s="88">
        <f t="shared" si="953"/>
        <v>24.05492754</v>
      </c>
      <c r="S481" s="146">
        <f>(N481*'portfolio sheet'!$D$15/'portfolio sheet'!$D$7) -'portfolio sheet'!$D$15</f>
        <v>1084031.336</v>
      </c>
      <c r="T481" s="146">
        <f>O481*'portfolio sheet'!$F$15/'portfolio sheet'!$F$11-'portfolio sheet'!$F$15</f>
        <v>92054.19155</v>
      </c>
      <c r="U481" s="146">
        <f>PRICE('portfolio sheet'!$H$7,'portfolio sheet'!$H$8,'portfolio sheet'!$H$9,L481/100,'portfolio sheet'!$H$11,'portfolio sheet'!$H$12,'portfolio sheet'!$H$13)*'portfolio sheet'!$H$6/100 - 'portfolio sheet'!$H$15</f>
        <v>-23595.63426</v>
      </c>
      <c r="V481" s="88">
        <f t="shared" si="10"/>
        <v>1152489.893</v>
      </c>
      <c r="X481" s="147">
        <f t="shared" ref="X481:Z481" si="954">S481/$V481</f>
        <v>0.9405994294</v>
      </c>
      <c r="Y481" s="147">
        <f t="shared" si="954"/>
        <v>0.07987418554</v>
      </c>
      <c r="Z481" s="147">
        <f t="shared" si="954"/>
        <v>-0.02047361491</v>
      </c>
    </row>
    <row r="482">
      <c r="A482" s="12">
        <f>'Parametric Var'!A161</f>
        <v>44585</v>
      </c>
      <c r="B482" s="88">
        <f>'Parametric Var'!B161</f>
        <v>0.555</v>
      </c>
      <c r="C482" s="88">
        <f>'Parametric Var'!C161</f>
        <v>1.7219</v>
      </c>
      <c r="D482" s="88">
        <f>'Parametric Var'!D161</f>
        <v>1.5506</v>
      </c>
      <c r="E482" s="88">
        <f>'Parametric Var'!E161</f>
        <v>1.776</v>
      </c>
      <c r="F482" s="88">
        <f>'Parametric Var'!F161</f>
        <v>4709.84</v>
      </c>
      <c r="G482" s="88">
        <f>'Parametric Var'!G161</f>
        <v>18.63</v>
      </c>
      <c r="I482" s="7">
        <f t="shared" si="12"/>
        <v>474</v>
      </c>
      <c r="J482" s="88">
        <f t="shared" ref="J482:O482" si="955">B$637*EXP(LN(B482/B483))</f>
        <v>2.714188119</v>
      </c>
      <c r="K482" s="88">
        <f t="shared" si="955"/>
        <v>2.702902391</v>
      </c>
      <c r="L482" s="88">
        <f t="shared" si="955"/>
        <v>2.679570833</v>
      </c>
      <c r="M482" s="88">
        <f t="shared" si="955"/>
        <v>2.67</v>
      </c>
      <c r="N482" s="88">
        <f t="shared" si="955"/>
        <v>4166.712373</v>
      </c>
      <c r="O482" s="88">
        <f t="shared" si="955"/>
        <v>22.12571826</v>
      </c>
      <c r="S482" s="146">
        <f>(N482*'portfolio sheet'!$D$15/'portfolio sheet'!$D$7) -'portfolio sheet'!$D$15</f>
        <v>1136775.576</v>
      </c>
      <c r="T482" s="146">
        <f>O482*'portfolio sheet'!$F$15/'portfolio sheet'!$F$11-'portfolio sheet'!$F$15</f>
        <v>92151.5392</v>
      </c>
      <c r="U482" s="146">
        <f>PRICE('portfolio sheet'!$H$7,'portfolio sheet'!$H$8,'portfolio sheet'!$H$9,L482/100,'portfolio sheet'!$H$11,'portfolio sheet'!$H$12,'portfolio sheet'!$H$13)*'portfolio sheet'!$H$6/100 - 'portfolio sheet'!$H$15</f>
        <v>-22010.43779</v>
      </c>
      <c r="V482" s="88">
        <f t="shared" si="10"/>
        <v>1206916.677</v>
      </c>
      <c r="X482" s="147">
        <f t="shared" ref="X482:Z482" si="956">S482/$V482</f>
        <v>0.9418840565</v>
      </c>
      <c r="Y482" s="147">
        <f t="shared" si="956"/>
        <v>0.07635285926</v>
      </c>
      <c r="Z482" s="147">
        <f t="shared" si="956"/>
        <v>-0.01823691577</v>
      </c>
    </row>
    <row r="483">
      <c r="A483" s="12">
        <f>'Parametric Var'!A160</f>
        <v>44586</v>
      </c>
      <c r="B483" s="88">
        <f>'Parametric Var'!B160</f>
        <v>0.606</v>
      </c>
      <c r="C483" s="88">
        <f>'Parametric Var'!C160</f>
        <v>1.7233</v>
      </c>
      <c r="D483" s="88">
        <f>'Parametric Var'!D160</f>
        <v>1.5641</v>
      </c>
      <c r="E483" s="88">
        <f>'Parametric Var'!E160</f>
        <v>1.776</v>
      </c>
      <c r="F483" s="88">
        <f>'Parametric Var'!F160</f>
        <v>4668.67</v>
      </c>
      <c r="G483" s="88">
        <f>'Parametric Var'!G160</f>
        <v>17.96</v>
      </c>
      <c r="I483" s="7">
        <f t="shared" si="12"/>
        <v>475</v>
      </c>
      <c r="J483" s="88">
        <f t="shared" ref="J483:O483" si="957">B$637*EXP(LN(B483/B484))</f>
        <v>2.660654222</v>
      </c>
      <c r="K483" s="88">
        <f t="shared" si="957"/>
        <v>2.539328266</v>
      </c>
      <c r="L483" s="88">
        <f t="shared" si="957"/>
        <v>2.502430384</v>
      </c>
      <c r="M483" s="88">
        <f t="shared" si="957"/>
        <v>2.531724506</v>
      </c>
      <c r="N483" s="88">
        <f t="shared" si="957"/>
        <v>4173.222977</v>
      </c>
      <c r="O483" s="88">
        <f t="shared" si="957"/>
        <v>21.33</v>
      </c>
      <c r="S483" s="146">
        <f>(N483*'portfolio sheet'!$D$15/'portfolio sheet'!$D$7) -'portfolio sheet'!$D$15</f>
        <v>1140114.347</v>
      </c>
      <c r="T483" s="146">
        <f>O483*'portfolio sheet'!$F$15/'portfolio sheet'!$F$11-'portfolio sheet'!$F$15</f>
        <v>92191.69103</v>
      </c>
      <c r="U483" s="146">
        <f>PRICE('portfolio sheet'!$H$7,'portfolio sheet'!$H$8,'portfolio sheet'!$H$9,L483/100,'portfolio sheet'!$H$11,'portfolio sheet'!$H$12,'portfolio sheet'!$H$13)*'portfolio sheet'!$H$6/100 - 'portfolio sheet'!$H$15</f>
        <v>-17944.65832</v>
      </c>
      <c r="V483" s="88">
        <f t="shared" si="10"/>
        <v>1214361.38</v>
      </c>
      <c r="X483" s="147">
        <f t="shared" ref="X483:Z483" si="958">S483/$V483</f>
        <v>0.9388591947</v>
      </c>
      <c r="Y483" s="147">
        <f t="shared" si="958"/>
        <v>0.07591783844</v>
      </c>
      <c r="Z483" s="147">
        <f t="shared" si="958"/>
        <v>-0.01477703312</v>
      </c>
    </row>
    <row r="484">
      <c r="A484" s="12">
        <f>'Parametric Var'!A159</f>
        <v>44587</v>
      </c>
      <c r="B484" s="88">
        <f>'Parametric Var'!B159</f>
        <v>0.675</v>
      </c>
      <c r="C484" s="88">
        <f>'Parametric Var'!C159</f>
        <v>1.8358</v>
      </c>
      <c r="D484" s="88">
        <f>'Parametric Var'!D159</f>
        <v>1.6894</v>
      </c>
      <c r="E484" s="88">
        <f>'Parametric Var'!E159</f>
        <v>1.873</v>
      </c>
      <c r="F484" s="88">
        <f>'Parametric Var'!F159</f>
        <v>4620.64</v>
      </c>
      <c r="G484" s="88">
        <f>'Parametric Var'!G159</f>
        <v>17.96</v>
      </c>
      <c r="I484" s="7">
        <f t="shared" si="12"/>
        <v>476</v>
      </c>
      <c r="J484" s="88">
        <f t="shared" ref="J484:O484" si="959">B$637*EXP(LN(B484/B485))</f>
        <v>2.670801068</v>
      </c>
      <c r="K484" s="88">
        <f t="shared" si="959"/>
        <v>2.798074476</v>
      </c>
      <c r="L484" s="88">
        <f t="shared" si="959"/>
        <v>2.748121846</v>
      </c>
      <c r="M484" s="88">
        <f t="shared" si="959"/>
        <v>2.773660566</v>
      </c>
      <c r="N484" s="88">
        <f t="shared" si="959"/>
        <v>4177.867694</v>
      </c>
      <c r="O484" s="88">
        <f t="shared" si="959"/>
        <v>21.66780543</v>
      </c>
      <c r="S484" s="146">
        <f>(N484*'portfolio sheet'!$D$15/'portfolio sheet'!$D$7) -'portfolio sheet'!$D$15</f>
        <v>1142496.254</v>
      </c>
      <c r="T484" s="146">
        <f>O484*'portfolio sheet'!$F$15/'portfolio sheet'!$F$11-'portfolio sheet'!$F$15</f>
        <v>92174.64542</v>
      </c>
      <c r="U484" s="146">
        <f>PRICE('portfolio sheet'!$H$7,'portfolio sheet'!$H$8,'portfolio sheet'!$H$9,L484/100,'portfolio sheet'!$H$11,'portfolio sheet'!$H$12,'portfolio sheet'!$H$13)*'portfolio sheet'!$H$6/100 - 'portfolio sheet'!$H$15</f>
        <v>-23573.53146</v>
      </c>
      <c r="V484" s="88">
        <f t="shared" si="10"/>
        <v>1211097.368</v>
      </c>
      <c r="X484" s="147">
        <f t="shared" ref="X484:Z484" si="960">S484/$V484</f>
        <v>0.9433562356</v>
      </c>
      <c r="Y484" s="147">
        <f t="shared" si="960"/>
        <v>0.07610836906</v>
      </c>
      <c r="Z484" s="147">
        <f t="shared" si="960"/>
        <v>-0.01946460466</v>
      </c>
    </row>
    <row r="485">
      <c r="A485" s="12">
        <f>'Parametric Var'!A158</f>
        <v>44588</v>
      </c>
      <c r="B485" s="88">
        <f>'Parametric Var'!B158</f>
        <v>0.749</v>
      </c>
      <c r="C485" s="88">
        <f>'Parametric Var'!C158</f>
        <v>1.7748</v>
      </c>
      <c r="D485" s="88">
        <f>'Parametric Var'!D158</f>
        <v>1.6616</v>
      </c>
      <c r="E485" s="88">
        <f>'Parametric Var'!E158</f>
        <v>1.803</v>
      </c>
      <c r="F485" s="88">
        <f>'Parametric Var'!F158</f>
        <v>4568.02</v>
      </c>
      <c r="G485" s="88">
        <f>'Parametric Var'!G158</f>
        <v>17.68</v>
      </c>
      <c r="I485" s="7">
        <f t="shared" si="12"/>
        <v>477</v>
      </c>
      <c r="J485" s="88">
        <f t="shared" ref="J485:O485" si="961">B$637*EXP(LN(B485/B486))</f>
        <v>2.94394748</v>
      </c>
      <c r="K485" s="88">
        <f t="shared" si="961"/>
        <v>2.750980678</v>
      </c>
      <c r="L485" s="88">
        <f t="shared" si="961"/>
        <v>2.770939437</v>
      </c>
      <c r="M485" s="88">
        <f t="shared" si="961"/>
        <v>2.707542182</v>
      </c>
      <c r="N485" s="88">
        <f t="shared" si="961"/>
        <v>4058.144537</v>
      </c>
      <c r="O485" s="88">
        <f t="shared" si="961"/>
        <v>21.50025086</v>
      </c>
      <c r="S485" s="146">
        <f>(N485*'portfolio sheet'!$D$15/'portfolio sheet'!$D$7) -'portfolio sheet'!$D$15</f>
        <v>1081099.763</v>
      </c>
      <c r="T485" s="146">
        <f>O485*'portfolio sheet'!$F$15/'portfolio sheet'!$F$11-'portfolio sheet'!$F$15</f>
        <v>92183.1002</v>
      </c>
      <c r="U485" s="146">
        <f>PRICE('portfolio sheet'!$H$7,'portfolio sheet'!$H$8,'portfolio sheet'!$H$9,L485/100,'portfolio sheet'!$H$11,'portfolio sheet'!$H$12,'portfolio sheet'!$H$13)*'portfolio sheet'!$H$6/100 - 'portfolio sheet'!$H$15</f>
        <v>-24092.54658</v>
      </c>
      <c r="V485" s="88">
        <f t="shared" si="10"/>
        <v>1149190.316</v>
      </c>
      <c r="X485" s="147">
        <f t="shared" ref="X485:Z485" si="962">S485/$V485</f>
        <v>0.940749106</v>
      </c>
      <c r="Y485" s="147">
        <f t="shared" si="962"/>
        <v>0.08021569526</v>
      </c>
      <c r="Z485" s="147">
        <f t="shared" si="962"/>
        <v>-0.02096480126</v>
      </c>
    </row>
    <row r="486">
      <c r="A486" s="12">
        <f>'Parametric Var'!A157</f>
        <v>44589</v>
      </c>
      <c r="B486" s="88">
        <f>'Parametric Var'!B157</f>
        <v>0.754</v>
      </c>
      <c r="C486" s="88">
        <f>'Parametric Var'!C157</f>
        <v>1.7452</v>
      </c>
      <c r="D486" s="88">
        <f>'Parametric Var'!D157</f>
        <v>1.6208</v>
      </c>
      <c r="E486" s="88">
        <f>'Parametric Var'!E157</f>
        <v>1.778</v>
      </c>
      <c r="F486" s="88">
        <f>'Parametric Var'!F157</f>
        <v>4649.23</v>
      </c>
      <c r="G486" s="88">
        <f>'Parametric Var'!G157</f>
        <v>17.54</v>
      </c>
      <c r="I486" s="7">
        <f t="shared" si="12"/>
        <v>478</v>
      </c>
      <c r="J486" s="88">
        <f t="shared" ref="J486:O486" si="963">B$637*EXP(LN(B486/B487))</f>
        <v>2.922132078</v>
      </c>
      <c r="K486" s="88">
        <f t="shared" si="963"/>
        <v>2.686779648</v>
      </c>
      <c r="L486" s="88">
        <f t="shared" si="963"/>
        <v>2.675824774</v>
      </c>
      <c r="M486" s="88">
        <f t="shared" si="963"/>
        <v>2.650619765</v>
      </c>
      <c r="N486" s="88">
        <f t="shared" si="963"/>
        <v>4088.666636</v>
      </c>
      <c r="O486" s="88">
        <f t="shared" si="963"/>
        <v>22.07246018</v>
      </c>
      <c r="S486" s="146">
        <f>(N486*'portfolio sheet'!$D$15/'portfolio sheet'!$D$7) -'portfolio sheet'!$D$15</f>
        <v>1096752.121</v>
      </c>
      <c r="T486" s="146">
        <f>O486*'portfolio sheet'!$F$15/'portfolio sheet'!$F$11-'portfolio sheet'!$F$15</f>
        <v>92154.22659</v>
      </c>
      <c r="U486" s="146">
        <f>PRICE('portfolio sheet'!$H$7,'portfolio sheet'!$H$8,'portfolio sheet'!$H$9,L486/100,'portfolio sheet'!$H$11,'portfolio sheet'!$H$12,'portfolio sheet'!$H$13)*'portfolio sheet'!$H$6/100 - 'portfolio sheet'!$H$15</f>
        <v>-21924.85529</v>
      </c>
      <c r="V486" s="88">
        <f t="shared" si="10"/>
        <v>1166981.492</v>
      </c>
      <c r="X486" s="147">
        <f t="shared" ref="X486:Z486" si="964">S486/$V486</f>
        <v>0.9398196357</v>
      </c>
      <c r="Y486" s="147">
        <f t="shared" si="964"/>
        <v>0.07896802751</v>
      </c>
      <c r="Z486" s="147">
        <f t="shared" si="964"/>
        <v>-0.01878766325</v>
      </c>
    </row>
    <row r="487">
      <c r="A487" s="12">
        <f>'Parametric Var'!A156</f>
        <v>44591</v>
      </c>
      <c r="B487" s="88">
        <f>'Parametric Var'!B156</f>
        <v>0.7647</v>
      </c>
      <c r="C487" s="88">
        <f>'Parametric Var'!C156</f>
        <v>1.7571</v>
      </c>
      <c r="D487" s="88">
        <f>'Parametric Var'!D156</f>
        <v>1.6372</v>
      </c>
      <c r="E487" s="88">
        <f>'Parametric Var'!E156</f>
        <v>1.791</v>
      </c>
      <c r="F487" s="88">
        <f>'Parametric Var'!F156</f>
        <v>4696.56</v>
      </c>
      <c r="G487" s="88">
        <f>'Parametric Var'!G156</f>
        <v>16.95</v>
      </c>
      <c r="I487" s="7">
        <f t="shared" si="12"/>
        <v>479</v>
      </c>
      <c r="J487" s="88">
        <f t="shared" ref="J487:O487" si="965">B$637*EXP(LN(B487/B488))</f>
        <v>2.954713064</v>
      </c>
      <c r="K487" s="88">
        <f t="shared" si="965"/>
        <v>2.723545273</v>
      </c>
      <c r="L487" s="88">
        <f t="shared" si="965"/>
        <v>2.74107277</v>
      </c>
      <c r="M487" s="88">
        <f t="shared" si="965"/>
        <v>2.680476457</v>
      </c>
      <c r="N487" s="88">
        <f t="shared" si="965"/>
        <v>4104.751978</v>
      </c>
      <c r="O487" s="88">
        <f t="shared" si="965"/>
        <v>20.86229083</v>
      </c>
      <c r="S487" s="146">
        <f>(N487*'portfolio sheet'!$D$15/'portfolio sheet'!$D$7) -'portfolio sheet'!$D$15</f>
        <v>1105001.014</v>
      </c>
      <c r="T487" s="146">
        <f>O487*'portfolio sheet'!$F$15/'portfolio sheet'!$F$11-'portfolio sheet'!$F$15</f>
        <v>92215.29158</v>
      </c>
      <c r="U487" s="146">
        <f>PRICE('portfolio sheet'!$H$7,'portfolio sheet'!$H$8,'portfolio sheet'!$H$9,L487/100,'portfolio sheet'!$H$11,'portfolio sheet'!$H$12,'portfolio sheet'!$H$13)*'portfolio sheet'!$H$6/100 - 'portfolio sheet'!$H$15</f>
        <v>-23413.06322</v>
      </c>
      <c r="V487" s="88">
        <f t="shared" si="10"/>
        <v>1173803.243</v>
      </c>
      <c r="X487" s="147">
        <f t="shared" ref="X487:Z487" si="966">S487/$V487</f>
        <v>0.9413852119</v>
      </c>
      <c r="Y487" s="147">
        <f t="shared" si="966"/>
        <v>0.07856111503</v>
      </c>
      <c r="Z487" s="147">
        <f t="shared" si="966"/>
        <v>-0.01994632692</v>
      </c>
    </row>
    <row r="488">
      <c r="A488" s="12">
        <f>'Parametric Var'!A155</f>
        <v>44592</v>
      </c>
      <c r="B488" s="88">
        <f>'Parametric Var'!B155</f>
        <v>0.767</v>
      </c>
      <c r="C488" s="88">
        <f>'Parametric Var'!C155</f>
        <v>1.7452</v>
      </c>
      <c r="D488" s="88">
        <f>'Parametric Var'!D155</f>
        <v>1.6144</v>
      </c>
      <c r="E488" s="88">
        <f>'Parametric Var'!E155</f>
        <v>1.784</v>
      </c>
      <c r="F488" s="88">
        <f>'Parametric Var'!F155</f>
        <v>4725.78</v>
      </c>
      <c r="G488" s="88">
        <f>'Parametric Var'!G155</f>
        <v>17.33</v>
      </c>
      <c r="I488" s="7">
        <f t="shared" si="12"/>
        <v>480</v>
      </c>
      <c r="J488" s="88">
        <f t="shared" ref="J488:O488" si="967">B$637*EXP(LN(B488/B489))</f>
        <v>2.952053506</v>
      </c>
      <c r="K488" s="88">
        <f t="shared" si="967"/>
        <v>2.684945982</v>
      </c>
      <c r="L488" s="88">
        <f t="shared" si="967"/>
        <v>2.689240577</v>
      </c>
      <c r="M488" s="88">
        <f t="shared" si="967"/>
        <v>2.653637883</v>
      </c>
      <c r="N488" s="88">
        <f t="shared" si="967"/>
        <v>4073.9027</v>
      </c>
      <c r="O488" s="88">
        <f t="shared" si="967"/>
        <v>21.46625436</v>
      </c>
      <c r="S488" s="146">
        <f>(N488*'portfolio sheet'!$D$15/'portfolio sheet'!$D$7) -'portfolio sheet'!$D$15</f>
        <v>1089180.872</v>
      </c>
      <c r="T488" s="146">
        <f>O488*'portfolio sheet'!$F$15/'portfolio sheet'!$F$11-'portfolio sheet'!$F$15</f>
        <v>92184.81566</v>
      </c>
      <c r="U488" s="146">
        <f>PRICE('portfolio sheet'!$H$7,'portfolio sheet'!$H$8,'portfolio sheet'!$H$9,L488/100,'portfolio sheet'!$H$11,'portfolio sheet'!$H$12,'portfolio sheet'!$H$13)*'portfolio sheet'!$H$6/100 - 'portfolio sheet'!$H$15</f>
        <v>-22231.2736</v>
      </c>
      <c r="V488" s="88">
        <f t="shared" si="10"/>
        <v>1159134.414</v>
      </c>
      <c r="X488" s="147">
        <f t="shared" ref="X488:Z488" si="968">S488/$V488</f>
        <v>0.9396501896</v>
      </c>
      <c r="Y488" s="147">
        <f t="shared" si="968"/>
        <v>0.07952901283</v>
      </c>
      <c r="Z488" s="147">
        <f t="shared" si="968"/>
        <v>-0.01917920246</v>
      </c>
    </row>
    <row r="489">
      <c r="A489" s="12">
        <f>'Parametric Var'!A154</f>
        <v>44593</v>
      </c>
      <c r="B489" s="88">
        <f>'Parametric Var'!B154</f>
        <v>0.77</v>
      </c>
      <c r="C489" s="88">
        <f>'Parametric Var'!C154</f>
        <v>1.7583</v>
      </c>
      <c r="D489" s="88">
        <f>'Parametric Var'!D154</f>
        <v>1.6226</v>
      </c>
      <c r="E489" s="88">
        <f>'Parametric Var'!E154</f>
        <v>1.795</v>
      </c>
      <c r="F489" s="88">
        <f>'Parametric Var'!F154</f>
        <v>4791.19</v>
      </c>
      <c r="G489" s="88">
        <f>'Parametric Var'!G154</f>
        <v>17.22</v>
      </c>
      <c r="I489" s="7">
        <f t="shared" si="12"/>
        <v>481</v>
      </c>
      <c r="J489" s="88">
        <f t="shared" ref="J489:O489" si="969">B$637*EXP(LN(B489/B490))</f>
        <v>3.067166667</v>
      </c>
      <c r="K489" s="88">
        <f t="shared" si="969"/>
        <v>2.74221812</v>
      </c>
      <c r="L489" s="88">
        <f t="shared" si="969"/>
        <v>2.735948559</v>
      </c>
      <c r="M489" s="88">
        <f t="shared" si="969"/>
        <v>2.706182947</v>
      </c>
      <c r="N489" s="88">
        <f t="shared" si="969"/>
        <v>4134.457948</v>
      </c>
      <c r="O489" s="88">
        <f t="shared" si="969"/>
        <v>22.12666265</v>
      </c>
      <c r="S489" s="146">
        <f>(N489*'portfolio sheet'!$D$15/'portfolio sheet'!$D$7) -'portfolio sheet'!$D$15</f>
        <v>1120234.845</v>
      </c>
      <c r="T489" s="146">
        <f>O489*'portfolio sheet'!$F$15/'portfolio sheet'!$F$11-'portfolio sheet'!$F$15</f>
        <v>92151.49154</v>
      </c>
      <c r="U489" s="146">
        <f>PRICE('portfolio sheet'!$H$7,'portfolio sheet'!$H$8,'portfolio sheet'!$H$9,L489/100,'portfolio sheet'!$H$11,'portfolio sheet'!$H$12,'portfolio sheet'!$H$13)*'portfolio sheet'!$H$6/100 - 'portfolio sheet'!$H$15</f>
        <v>-23296.37549</v>
      </c>
      <c r="V489" s="88">
        <f t="shared" si="10"/>
        <v>1189089.961</v>
      </c>
      <c r="X489" s="147">
        <f t="shared" ref="X489:Z489" si="970">S489/$V489</f>
        <v>0.9420942752</v>
      </c>
      <c r="Y489" s="147">
        <f t="shared" si="970"/>
        <v>0.0774974935</v>
      </c>
      <c r="Z489" s="147">
        <f t="shared" si="970"/>
        <v>-0.0195917687</v>
      </c>
    </row>
    <row r="490">
      <c r="A490" s="12">
        <f>'Parametric Var'!A153</f>
        <v>44594</v>
      </c>
      <c r="B490" s="88">
        <f>'Parametric Var'!B153</f>
        <v>0.744</v>
      </c>
      <c r="C490" s="88">
        <f>'Parametric Var'!C153</f>
        <v>1.7345</v>
      </c>
      <c r="D490" s="88">
        <f>'Parametric Var'!D153</f>
        <v>1.603</v>
      </c>
      <c r="E490" s="88">
        <f>'Parametric Var'!E153</f>
        <v>1.771</v>
      </c>
      <c r="F490" s="88">
        <f>'Parametric Var'!F153</f>
        <v>4786.36</v>
      </c>
      <c r="G490" s="88">
        <f>'Parametric Var'!G153</f>
        <v>16.6</v>
      </c>
      <c r="I490" s="7">
        <f t="shared" si="12"/>
        <v>482</v>
      </c>
      <c r="J490" s="88">
        <f t="shared" ref="J490:O490" si="971">B$637*EXP(LN(B490/B491))</f>
        <v>2.874730639</v>
      </c>
      <c r="K490" s="88">
        <f t="shared" si="971"/>
        <v>2.603049071</v>
      </c>
      <c r="L490" s="88">
        <f t="shared" si="971"/>
        <v>2.588724801</v>
      </c>
      <c r="M490" s="88">
        <f t="shared" si="971"/>
        <v>2.575473856</v>
      </c>
      <c r="N490" s="88">
        <f t="shared" si="971"/>
        <v>4124.516456</v>
      </c>
      <c r="O490" s="88">
        <f t="shared" si="971"/>
        <v>20.93897102</v>
      </c>
      <c r="S490" s="146">
        <f>(N490*'portfolio sheet'!$D$15/'portfolio sheet'!$D$7) -'portfolio sheet'!$D$15</f>
        <v>1115136.644</v>
      </c>
      <c r="T490" s="146">
        <f>O490*'portfolio sheet'!$F$15/'portfolio sheet'!$F$11-'portfolio sheet'!$F$15</f>
        <v>92211.4223</v>
      </c>
      <c r="U490" s="146">
        <f>PRICE('portfolio sheet'!$H$7,'portfolio sheet'!$H$8,'portfolio sheet'!$H$9,L490/100,'portfolio sheet'!$H$11,'portfolio sheet'!$H$12,'portfolio sheet'!$H$13)*'portfolio sheet'!$H$6/100 - 'portfolio sheet'!$H$15</f>
        <v>-19930.12664</v>
      </c>
      <c r="V490" s="88">
        <f t="shared" si="10"/>
        <v>1187417.94</v>
      </c>
      <c r="X490" s="147">
        <f t="shared" ref="X490:Z490" si="972">S490/$V490</f>
        <v>0.939127334</v>
      </c>
      <c r="Y490" s="147">
        <f t="shared" si="972"/>
        <v>0.07765709041</v>
      </c>
      <c r="Z490" s="147">
        <f t="shared" si="972"/>
        <v>-0.0167844244</v>
      </c>
    </row>
    <row r="491">
      <c r="A491" s="12">
        <f>'Parametric Var'!A152</f>
        <v>44595</v>
      </c>
      <c r="B491" s="88">
        <f>'Parametric Var'!B152</f>
        <v>0.767</v>
      </c>
      <c r="C491" s="88">
        <f>'Parametric Var'!C152</f>
        <v>1.8025</v>
      </c>
      <c r="D491" s="88">
        <f>'Parametric Var'!D152</f>
        <v>1.6737</v>
      </c>
      <c r="E491" s="88">
        <f>'Parametric Var'!E152</f>
        <v>1.836</v>
      </c>
      <c r="F491" s="88">
        <f>'Parametric Var'!F152</f>
        <v>4793.06</v>
      </c>
      <c r="G491" s="88">
        <f>'Parametric Var'!G152</f>
        <v>16.91</v>
      </c>
      <c r="I491" s="7">
        <f t="shared" si="12"/>
        <v>483</v>
      </c>
      <c r="J491" s="88">
        <f t="shared" ref="J491:O491" si="973">B$637*EXP(LN(B491/B492))</f>
        <v>2.574270895</v>
      </c>
      <c r="K491" s="88">
        <f t="shared" si="973"/>
        <v>2.577681724</v>
      </c>
      <c r="L491" s="88">
        <f t="shared" si="973"/>
        <v>2.551231519</v>
      </c>
      <c r="M491" s="88">
        <f t="shared" si="973"/>
        <v>2.558517745</v>
      </c>
      <c r="N491" s="88">
        <f t="shared" si="973"/>
        <v>4142.67552</v>
      </c>
      <c r="O491" s="88">
        <f t="shared" si="973"/>
        <v>18.28131272</v>
      </c>
      <c r="S491" s="146">
        <f>(N491*'portfolio sheet'!$D$15/'portfolio sheet'!$D$7) -'portfolio sheet'!$D$15</f>
        <v>1124448.985</v>
      </c>
      <c r="T491" s="146">
        <f>O491*'portfolio sheet'!$F$15/'portfolio sheet'!$F$11-'portfolio sheet'!$F$15</f>
        <v>92345.52739</v>
      </c>
      <c r="U491" s="146">
        <f>PRICE('portfolio sheet'!$H$7,'portfolio sheet'!$H$8,'portfolio sheet'!$H$9,L491/100,'portfolio sheet'!$H$11,'portfolio sheet'!$H$12,'portfolio sheet'!$H$13)*'portfolio sheet'!$H$6/100 - 'portfolio sheet'!$H$15</f>
        <v>-19068.60475</v>
      </c>
      <c r="V491" s="88">
        <f t="shared" si="10"/>
        <v>1197725.907</v>
      </c>
      <c r="X491" s="147">
        <f t="shared" ref="X491:Z491" si="974">S491/$V491</f>
        <v>0.9388199569</v>
      </c>
      <c r="Y491" s="147">
        <f t="shared" si="974"/>
        <v>0.07710071798</v>
      </c>
      <c r="Z491" s="147">
        <f t="shared" si="974"/>
        <v>-0.01592067486</v>
      </c>
    </row>
    <row r="492">
      <c r="A492" s="12">
        <f>'Parametric Var'!A151</f>
        <v>44596</v>
      </c>
      <c r="B492" s="88">
        <f>'Parametric Var'!B151</f>
        <v>0.883</v>
      </c>
      <c r="C492" s="88">
        <f>'Parametric Var'!C151</f>
        <v>1.8916</v>
      </c>
      <c r="D492" s="88">
        <f>'Parametric Var'!D151</f>
        <v>1.7732</v>
      </c>
      <c r="E492" s="88">
        <f>'Parametric Var'!E151</f>
        <v>1.916</v>
      </c>
      <c r="F492" s="88">
        <f>'Parametric Var'!F151</f>
        <v>4778.73</v>
      </c>
      <c r="G492" s="88">
        <f>'Parametric Var'!G151</f>
        <v>19.73</v>
      </c>
      <c r="I492" s="7">
        <f t="shared" si="12"/>
        <v>484</v>
      </c>
      <c r="J492" s="88">
        <f t="shared" ref="J492:O492" si="975">B$637*EXP(LN(B492/B493))</f>
        <v>2.914096659</v>
      </c>
      <c r="K492" s="88">
        <f t="shared" si="975"/>
        <v>2.708536502</v>
      </c>
      <c r="L492" s="88">
        <f t="shared" si="975"/>
        <v>2.697879133</v>
      </c>
      <c r="M492" s="88">
        <f t="shared" si="975"/>
        <v>2.678387435</v>
      </c>
      <c r="N492" s="88">
        <f t="shared" si="975"/>
        <v>4141.165615</v>
      </c>
      <c r="O492" s="88">
        <f t="shared" si="975"/>
        <v>21.46052524</v>
      </c>
      <c r="S492" s="146">
        <f>(N492*'portfolio sheet'!$D$15/'portfolio sheet'!$D$7) -'portfolio sheet'!$D$15</f>
        <v>1123674.674</v>
      </c>
      <c r="T492" s="146">
        <f>O492*'portfolio sheet'!$F$15/'portfolio sheet'!$F$11-'portfolio sheet'!$F$15</f>
        <v>92185.10475</v>
      </c>
      <c r="U492" s="146">
        <f>PRICE('portfolio sheet'!$H$7,'portfolio sheet'!$H$8,'portfolio sheet'!$H$9,L492/100,'portfolio sheet'!$H$11,'portfolio sheet'!$H$12,'portfolio sheet'!$H$13)*'portfolio sheet'!$H$6/100 - 'portfolio sheet'!$H$15</f>
        <v>-22428.46279</v>
      </c>
      <c r="V492" s="88">
        <f t="shared" si="10"/>
        <v>1193431.316</v>
      </c>
      <c r="X492" s="147">
        <f t="shared" ref="X492:Z492" si="976">S492/$V492</f>
        <v>0.9415495127</v>
      </c>
      <c r="Y492" s="147">
        <f t="shared" si="976"/>
        <v>0.07724374539</v>
      </c>
      <c r="Z492" s="147">
        <f t="shared" si="976"/>
        <v>-0.01879325813</v>
      </c>
    </row>
    <row r="493">
      <c r="A493" s="12">
        <f>'Parametric Var'!A150</f>
        <v>44598</v>
      </c>
      <c r="B493" s="88">
        <f>'Parametric Var'!B150</f>
        <v>0.898</v>
      </c>
      <c r="C493" s="88">
        <f>'Parametric Var'!C150</f>
        <v>1.8892</v>
      </c>
      <c r="D493" s="88">
        <f>'Parametric Var'!D150</f>
        <v>1.7765</v>
      </c>
      <c r="E493" s="88">
        <f>'Parametric Var'!E150</f>
        <v>1.91</v>
      </c>
      <c r="F493" s="88">
        <f>'Parametric Var'!F150</f>
        <v>4766.18</v>
      </c>
      <c r="G493" s="88">
        <f>'Parametric Var'!G150</f>
        <v>19.61</v>
      </c>
      <c r="I493" s="7">
        <f t="shared" si="12"/>
        <v>485</v>
      </c>
      <c r="J493" s="88">
        <f t="shared" ref="J493:O493" si="977">B$637*EXP(LN(B493/B494))</f>
        <v>3.076662197</v>
      </c>
      <c r="K493" s="88">
        <f t="shared" si="977"/>
        <v>2.701667858</v>
      </c>
      <c r="L493" s="88">
        <f t="shared" si="977"/>
        <v>2.717893162</v>
      </c>
      <c r="M493" s="88">
        <f t="shared" si="977"/>
        <v>2.657477853</v>
      </c>
      <c r="N493" s="88">
        <f t="shared" si="977"/>
        <v>4104.129958</v>
      </c>
      <c r="O493" s="88">
        <f t="shared" si="977"/>
        <v>22.29644456</v>
      </c>
      <c r="S493" s="146">
        <f>(N493*'portfolio sheet'!$D$15/'portfolio sheet'!$D$7) -'portfolio sheet'!$D$15</f>
        <v>1104682.03</v>
      </c>
      <c r="T493" s="146">
        <f>O493*'portfolio sheet'!$F$15/'portfolio sheet'!$F$11-'portfolio sheet'!$F$15</f>
        <v>92142.92437</v>
      </c>
      <c r="U493" s="146">
        <f>PRICE('portfolio sheet'!$H$7,'portfolio sheet'!$H$8,'portfolio sheet'!$H$9,L493/100,'portfolio sheet'!$H$11,'portfolio sheet'!$H$12,'portfolio sheet'!$H$13)*'portfolio sheet'!$H$6/100 - 'portfolio sheet'!$H$15</f>
        <v>-22884.96598</v>
      </c>
      <c r="V493" s="88">
        <f t="shared" si="10"/>
        <v>1173939.988</v>
      </c>
      <c r="X493" s="147">
        <f t="shared" ref="X493:Z493" si="978">S493/$V493</f>
        <v>0.941003834</v>
      </c>
      <c r="Y493" s="147">
        <f t="shared" si="978"/>
        <v>0.07849031918</v>
      </c>
      <c r="Z493" s="147">
        <f t="shared" si="978"/>
        <v>-0.0194941532</v>
      </c>
    </row>
    <row r="494">
      <c r="A494" s="12">
        <f>'Parametric Var'!A149</f>
        <v>44599</v>
      </c>
      <c r="B494" s="88">
        <f>'Parametric Var'!B149</f>
        <v>0.865</v>
      </c>
      <c r="C494" s="88">
        <f>'Parametric Var'!C149</f>
        <v>1.8916</v>
      </c>
      <c r="D494" s="88">
        <f>'Parametric Var'!D149</f>
        <v>1.7667</v>
      </c>
      <c r="E494" s="88">
        <f>'Parametric Var'!E149</f>
        <v>1.919</v>
      </c>
      <c r="F494" s="88">
        <f>'Parametric Var'!F149</f>
        <v>4796.56</v>
      </c>
      <c r="G494" s="88">
        <f>'Parametric Var'!G149</f>
        <v>18.76</v>
      </c>
      <c r="I494" s="7">
        <f t="shared" si="12"/>
        <v>486</v>
      </c>
      <c r="J494" s="88">
        <f t="shared" ref="J494:O494" si="979">B$637*EXP(LN(B494/B495))</f>
        <v>2.903186863</v>
      </c>
      <c r="K494" s="88">
        <f t="shared" si="979"/>
        <v>2.63924446</v>
      </c>
      <c r="L494" s="88">
        <f t="shared" si="979"/>
        <v>2.628509622</v>
      </c>
      <c r="M494" s="88">
        <f t="shared" si="979"/>
        <v>2.607496183</v>
      </c>
      <c r="N494" s="88">
        <f t="shared" si="979"/>
        <v>4132.892143</v>
      </c>
      <c r="O494" s="88">
        <f t="shared" si="979"/>
        <v>20.6263299</v>
      </c>
      <c r="S494" s="146">
        <f>(N494*'portfolio sheet'!$D$15/'portfolio sheet'!$D$7) -'portfolio sheet'!$D$15</f>
        <v>1119431.868</v>
      </c>
      <c r="T494" s="146">
        <f>O494*'portfolio sheet'!$F$15/'portfolio sheet'!$F$11-'portfolio sheet'!$F$15</f>
        <v>92227.19813</v>
      </c>
      <c r="U494" s="146">
        <f>PRICE('portfolio sheet'!$H$7,'portfolio sheet'!$H$8,'portfolio sheet'!$H$9,L494/100,'portfolio sheet'!$H$11,'portfolio sheet'!$H$12,'portfolio sheet'!$H$13)*'portfolio sheet'!$H$6/100 - 'portfolio sheet'!$H$15</f>
        <v>-20842.41572</v>
      </c>
      <c r="V494" s="88">
        <f t="shared" si="10"/>
        <v>1190816.651</v>
      </c>
      <c r="X494" s="147">
        <f t="shared" ref="X494:Z494" si="980">S494/$V494</f>
        <v>0.9400539265</v>
      </c>
      <c r="Y494" s="147">
        <f t="shared" si="980"/>
        <v>0.07744869715</v>
      </c>
      <c r="Z494" s="147">
        <f t="shared" si="980"/>
        <v>-0.01750262369</v>
      </c>
    </row>
    <row r="495">
      <c r="A495" s="12">
        <f>'Parametric Var'!A148</f>
        <v>44600</v>
      </c>
      <c r="B495" s="88">
        <f>'Parametric Var'!B148</f>
        <v>0.883</v>
      </c>
      <c r="C495" s="88">
        <f>'Parametric Var'!C148</f>
        <v>1.9388</v>
      </c>
      <c r="D495" s="88">
        <f>'Parametric Var'!D148</f>
        <v>1.8167</v>
      </c>
      <c r="E495" s="88">
        <f>'Parametric Var'!E148</f>
        <v>1.965</v>
      </c>
      <c r="F495" s="88">
        <f>'Parametric Var'!F148</f>
        <v>4793.54</v>
      </c>
      <c r="G495" s="88">
        <f>'Parametric Var'!G148</f>
        <v>19.4</v>
      </c>
      <c r="I495" s="7">
        <f t="shared" si="12"/>
        <v>487</v>
      </c>
      <c r="J495" s="88">
        <f t="shared" ref="J495:O495" si="981">B$637*EXP(LN(B495/B496))</f>
        <v>2.9636</v>
      </c>
      <c r="K495" s="88">
        <f t="shared" si="981"/>
        <v>2.727042367</v>
      </c>
      <c r="L495" s="88">
        <f t="shared" si="981"/>
        <v>2.695333423</v>
      </c>
      <c r="M495" s="88">
        <f t="shared" si="981"/>
        <v>2.697455013</v>
      </c>
      <c r="N495" s="88">
        <f t="shared" si="981"/>
        <v>4211.971784</v>
      </c>
      <c r="O495" s="88">
        <f t="shared" si="981"/>
        <v>22.47702336</v>
      </c>
      <c r="S495" s="146">
        <f>(N495*'portfolio sheet'!$D$15/'portfolio sheet'!$D$7) -'portfolio sheet'!$D$15</f>
        <v>1159985.53</v>
      </c>
      <c r="T495" s="146">
        <f>O495*'portfolio sheet'!$F$15/'portfolio sheet'!$F$11-'portfolio sheet'!$F$15</f>
        <v>92133.81239</v>
      </c>
      <c r="U495" s="146">
        <f>PRICE('portfolio sheet'!$H$7,'portfolio sheet'!$H$8,'portfolio sheet'!$H$9,L495/100,'portfolio sheet'!$H$11,'portfolio sheet'!$H$12,'portfolio sheet'!$H$13)*'portfolio sheet'!$H$6/100 - 'portfolio sheet'!$H$15</f>
        <v>-22370.36226</v>
      </c>
      <c r="V495" s="88">
        <f t="shared" si="10"/>
        <v>1229748.98</v>
      </c>
      <c r="X495" s="147">
        <f t="shared" ref="X495:Z495" si="982">S495/$V495</f>
        <v>0.9432701704</v>
      </c>
      <c r="Y495" s="147">
        <f t="shared" si="982"/>
        <v>0.07492082846</v>
      </c>
      <c r="Z495" s="147">
        <f t="shared" si="982"/>
        <v>-0.01819099883</v>
      </c>
    </row>
    <row r="496">
      <c r="A496" s="12">
        <f>'Parametric Var'!A147</f>
        <v>44601</v>
      </c>
      <c r="B496" s="88">
        <f>'Parametric Var'!B147</f>
        <v>0.883</v>
      </c>
      <c r="C496" s="88">
        <f>'Parametric Var'!C147</f>
        <v>1.9232</v>
      </c>
      <c r="D496" s="88">
        <f>'Parametric Var'!D147</f>
        <v>1.8218</v>
      </c>
      <c r="E496" s="88">
        <f>'Parametric Var'!E147</f>
        <v>1.945</v>
      </c>
      <c r="F496" s="88">
        <f>'Parametric Var'!F147</f>
        <v>4700.58</v>
      </c>
      <c r="G496" s="88">
        <f>'Parametric Var'!G147</f>
        <v>18.41</v>
      </c>
      <c r="I496" s="7">
        <f t="shared" si="12"/>
        <v>488</v>
      </c>
      <c r="J496" s="88">
        <f t="shared" ref="J496:O496" si="983">B$637*EXP(LN(B496/B497))</f>
        <v>2.409630571</v>
      </c>
      <c r="K496" s="88">
        <f t="shared" si="983"/>
        <v>2.542741114</v>
      </c>
      <c r="L496" s="88">
        <f t="shared" si="983"/>
        <v>2.504905494</v>
      </c>
      <c r="M496" s="88">
        <f t="shared" si="983"/>
        <v>2.541923642</v>
      </c>
      <c r="N496" s="88">
        <f t="shared" si="983"/>
        <v>4134.274245</v>
      </c>
      <c r="O496" s="88">
        <f t="shared" si="983"/>
        <v>22.28633939</v>
      </c>
      <c r="S496" s="146">
        <f>(N496*'portfolio sheet'!$D$15/'portfolio sheet'!$D$7) -'portfolio sheet'!$D$15</f>
        <v>1120140.638</v>
      </c>
      <c r="T496" s="146">
        <f>O496*'portfolio sheet'!$F$15/'portfolio sheet'!$F$11-'portfolio sheet'!$F$15</f>
        <v>92143.43428</v>
      </c>
      <c r="U496" s="146">
        <f>PRICE('portfolio sheet'!$H$7,'portfolio sheet'!$H$8,'portfolio sheet'!$H$9,L496/100,'portfolio sheet'!$H$11,'portfolio sheet'!$H$12,'portfolio sheet'!$H$13)*'portfolio sheet'!$H$6/100 - 'portfolio sheet'!$H$15</f>
        <v>-18001.73366</v>
      </c>
      <c r="V496" s="88">
        <f t="shared" si="10"/>
        <v>1194282.339</v>
      </c>
      <c r="X496" s="147">
        <f t="shared" ref="X496:Z496" si="984">S496/$V496</f>
        <v>0.9379194532</v>
      </c>
      <c r="Y496" s="147">
        <f t="shared" si="984"/>
        <v>0.07715381134</v>
      </c>
      <c r="Z496" s="147">
        <f t="shared" si="984"/>
        <v>-0.01507326457</v>
      </c>
    </row>
    <row r="497">
      <c r="A497" s="12">
        <f>'Parametric Var'!A146</f>
        <v>44602</v>
      </c>
      <c r="B497" s="88">
        <f>'Parametric Var'!B146</f>
        <v>1.086</v>
      </c>
      <c r="C497" s="88">
        <f>'Parametric Var'!C146</f>
        <v>2.046</v>
      </c>
      <c r="D497" s="88">
        <f>'Parametric Var'!D146</f>
        <v>1.9658</v>
      </c>
      <c r="E497" s="88">
        <f>'Parametric Var'!E146</f>
        <v>2.043</v>
      </c>
      <c r="F497" s="88">
        <f>'Parametric Var'!F146</f>
        <v>4696.05</v>
      </c>
      <c r="G497" s="88">
        <f>'Parametric Var'!G146</f>
        <v>17.62</v>
      </c>
      <c r="I497" s="7">
        <f t="shared" si="12"/>
        <v>489</v>
      </c>
      <c r="J497" s="88">
        <f t="shared" ref="J497:O497" si="985">B$637*EXP(LN(B497/B498))</f>
        <v>3.044909745</v>
      </c>
      <c r="K497" s="88">
        <f t="shared" si="985"/>
        <v>2.881121603</v>
      </c>
      <c r="L497" s="88">
        <f t="shared" si="985"/>
        <v>2.899514772</v>
      </c>
      <c r="M497" s="88">
        <f t="shared" si="985"/>
        <v>2.844009385</v>
      </c>
      <c r="N497" s="88">
        <f t="shared" si="985"/>
        <v>4147.095448</v>
      </c>
      <c r="O497" s="88">
        <f t="shared" si="985"/>
        <v>18.50490399</v>
      </c>
      <c r="S497" s="146">
        <f>(N497*'portfolio sheet'!$D$15/'portfolio sheet'!$D$7) -'portfolio sheet'!$D$15</f>
        <v>1126715.615</v>
      </c>
      <c r="T497" s="146">
        <f>O497*'portfolio sheet'!$F$15/'portfolio sheet'!$F$11-'portfolio sheet'!$F$15</f>
        <v>92334.245</v>
      </c>
      <c r="U497" s="146">
        <f>PRICE('portfolio sheet'!$H$7,'portfolio sheet'!$H$8,'portfolio sheet'!$H$9,L497/100,'portfolio sheet'!$H$11,'portfolio sheet'!$H$12,'portfolio sheet'!$H$13)*'portfolio sheet'!$H$6/100 - 'portfolio sheet'!$H$15</f>
        <v>-27005.35478</v>
      </c>
      <c r="V497" s="88">
        <f t="shared" si="10"/>
        <v>1192044.505</v>
      </c>
      <c r="X497" s="147">
        <f t="shared" ref="X497:Z497" si="986">S497/$V497</f>
        <v>0.9451959302</v>
      </c>
      <c r="Y497" s="147">
        <f t="shared" si="986"/>
        <v>0.07745872292</v>
      </c>
      <c r="Z497" s="147">
        <f t="shared" si="986"/>
        <v>-0.02265465313</v>
      </c>
    </row>
    <row r="498">
      <c r="A498" s="12">
        <f>'Parametric Var'!A145</f>
        <v>44603</v>
      </c>
      <c r="B498" s="88">
        <f>'Parametric Var'!B145</f>
        <v>1.057</v>
      </c>
      <c r="C498" s="88">
        <f>'Parametric Var'!C145</f>
        <v>1.921</v>
      </c>
      <c r="D498" s="88">
        <f>'Parametric Var'!D145</f>
        <v>1.8325</v>
      </c>
      <c r="E498" s="88">
        <f>'Parametric Var'!E145</f>
        <v>1.918</v>
      </c>
      <c r="F498" s="88">
        <f>'Parametric Var'!F145</f>
        <v>4677.02</v>
      </c>
      <c r="G498" s="88">
        <f>'Parametric Var'!G145</f>
        <v>20.31</v>
      </c>
      <c r="I498" s="7">
        <f t="shared" si="12"/>
        <v>490</v>
      </c>
      <c r="J498" s="88">
        <f t="shared" ref="J498:O498" si="987">B$637*EXP(LN(B498/B499))</f>
        <v>2.837432246</v>
      </c>
      <c r="K498" s="88">
        <f t="shared" si="987"/>
        <v>2.612486602</v>
      </c>
      <c r="L498" s="88">
        <f t="shared" si="987"/>
        <v>2.595945624</v>
      </c>
      <c r="M498" s="88">
        <f t="shared" si="987"/>
        <v>2.57858006</v>
      </c>
      <c r="N498" s="88">
        <f t="shared" si="987"/>
        <v>4136.241847</v>
      </c>
      <c r="O498" s="88">
        <f t="shared" si="987"/>
        <v>22.57489838</v>
      </c>
      <c r="S498" s="146">
        <f>(N498*'portfolio sheet'!$D$15/'portfolio sheet'!$D$7) -'portfolio sheet'!$D$15</f>
        <v>1121149.665</v>
      </c>
      <c r="T498" s="146">
        <f>O498*'portfolio sheet'!$F$15/'portfolio sheet'!$F$11-'portfolio sheet'!$F$15</f>
        <v>92128.87363</v>
      </c>
      <c r="U498" s="146">
        <f>PRICE('portfolio sheet'!$H$7,'portfolio sheet'!$H$8,'portfolio sheet'!$H$9,L498/100,'portfolio sheet'!$H$11,'portfolio sheet'!$H$12,'portfolio sheet'!$H$13)*'portfolio sheet'!$H$6/100 - 'portfolio sheet'!$H$15</f>
        <v>-20095.84856</v>
      </c>
      <c r="V498" s="88">
        <f t="shared" si="10"/>
        <v>1193182.69</v>
      </c>
      <c r="X498" s="147">
        <f t="shared" ref="X498:Z498" si="988">S498/$V498</f>
        <v>0.9396295088</v>
      </c>
      <c r="Y498" s="147">
        <f t="shared" si="988"/>
        <v>0.07721271385</v>
      </c>
      <c r="Z498" s="147">
        <f t="shared" si="988"/>
        <v>-0.01684222267</v>
      </c>
    </row>
    <row r="499">
      <c r="A499" s="12">
        <f>'Parametric Var'!A144</f>
        <v>44606</v>
      </c>
      <c r="B499" s="88">
        <f>'Parametric Var'!B144</f>
        <v>1.104</v>
      </c>
      <c r="C499" s="88">
        <f>'Parametric Var'!C144</f>
        <v>1.9891</v>
      </c>
      <c r="D499" s="88">
        <f>'Parametric Var'!D144</f>
        <v>1.908</v>
      </c>
      <c r="E499" s="88">
        <f>'Parametric Var'!E144</f>
        <v>1.986</v>
      </c>
      <c r="F499" s="88">
        <f>'Parametric Var'!F144</f>
        <v>4670.29</v>
      </c>
      <c r="G499" s="88">
        <f>'Parametric Var'!G144</f>
        <v>19.19</v>
      </c>
      <c r="I499" s="7">
        <f t="shared" si="12"/>
        <v>491</v>
      </c>
      <c r="J499" s="88">
        <f t="shared" ref="J499:O499" si="989">B$637*EXP(LN(B499/B500))</f>
        <v>3.049221249</v>
      </c>
      <c r="K499" s="88">
        <f t="shared" si="989"/>
        <v>2.649684547</v>
      </c>
      <c r="L499" s="88">
        <f t="shared" si="989"/>
        <v>2.662708178</v>
      </c>
      <c r="M499" s="88">
        <f t="shared" si="989"/>
        <v>2.595506608</v>
      </c>
      <c r="N499" s="88">
        <f t="shared" si="989"/>
        <v>4092.799828</v>
      </c>
      <c r="O499" s="88">
        <f t="shared" si="989"/>
        <v>17.96062747</v>
      </c>
      <c r="S499" s="146">
        <f>(N499*'portfolio sheet'!$D$15/'portfolio sheet'!$D$7) -'portfolio sheet'!$D$15</f>
        <v>1098871.707</v>
      </c>
      <c r="T499" s="146">
        <f>O499*'portfolio sheet'!$F$15/'portfolio sheet'!$F$11-'portfolio sheet'!$F$15</f>
        <v>92361.70912</v>
      </c>
      <c r="U499" s="146">
        <f>PRICE('portfolio sheet'!$H$7,'portfolio sheet'!$H$8,'portfolio sheet'!$H$9,L499/100,'portfolio sheet'!$H$11,'portfolio sheet'!$H$12,'portfolio sheet'!$H$13)*'portfolio sheet'!$H$6/100 - 'portfolio sheet'!$H$15</f>
        <v>-21625.0583</v>
      </c>
      <c r="V499" s="88">
        <f t="shared" si="10"/>
        <v>1169608.357</v>
      </c>
      <c r="X499" s="147">
        <f t="shared" ref="X499:Z499" si="990">S499/$V499</f>
        <v>0.9395210795</v>
      </c>
      <c r="Y499" s="147">
        <f t="shared" si="990"/>
        <v>0.07896806529</v>
      </c>
      <c r="Z499" s="147">
        <f t="shared" si="990"/>
        <v>-0.01848914482</v>
      </c>
    </row>
    <row r="500">
      <c r="A500" s="12">
        <f>'Parametric Var'!A143</f>
        <v>44607</v>
      </c>
      <c r="B500" s="88">
        <f>'Parametric Var'!B143</f>
        <v>1.073</v>
      </c>
      <c r="C500" s="88">
        <f>'Parametric Var'!C143</f>
        <v>2.0307</v>
      </c>
      <c r="D500" s="88">
        <f>'Parametric Var'!D143</f>
        <v>1.9368</v>
      </c>
      <c r="E500" s="88">
        <f>'Parametric Var'!E143</f>
        <v>2.043</v>
      </c>
      <c r="F500" s="88">
        <f>'Parametric Var'!F143</f>
        <v>4713.07</v>
      </c>
      <c r="G500" s="88">
        <f>'Parametric Var'!G143</f>
        <v>22.79</v>
      </c>
      <c r="I500" s="7">
        <f t="shared" si="12"/>
        <v>492</v>
      </c>
      <c r="J500" s="88">
        <f t="shared" ref="J500:O500" si="991">B$637*EXP(LN(B500/B501))</f>
        <v>3.031404004</v>
      </c>
      <c r="K500" s="88">
        <f t="shared" si="991"/>
        <v>2.718083409</v>
      </c>
      <c r="L500" s="88">
        <f t="shared" si="991"/>
        <v>2.723854894</v>
      </c>
      <c r="M500" s="88">
        <f t="shared" si="991"/>
        <v>2.673926471</v>
      </c>
      <c r="N500" s="88">
        <f t="shared" si="991"/>
        <v>4118.684797</v>
      </c>
      <c r="O500" s="88">
        <f t="shared" si="991"/>
        <v>20.382</v>
      </c>
      <c r="S500" s="146">
        <f>(N500*'portfolio sheet'!$D$15/'portfolio sheet'!$D$7) -'portfolio sheet'!$D$15</f>
        <v>1112146.05</v>
      </c>
      <c r="T500" s="146">
        <f>O500*'portfolio sheet'!$F$15/'portfolio sheet'!$F$11-'portfolio sheet'!$F$15</f>
        <v>92239.52699</v>
      </c>
      <c r="U500" s="146">
        <f>PRICE('portfolio sheet'!$H$7,'portfolio sheet'!$H$8,'portfolio sheet'!$H$9,L500/100,'portfolio sheet'!$H$11,'portfolio sheet'!$H$12,'portfolio sheet'!$H$13)*'portfolio sheet'!$H$6/100 - 'portfolio sheet'!$H$15</f>
        <v>-23020.85365</v>
      </c>
      <c r="V500" s="88">
        <f t="shared" si="10"/>
        <v>1181364.723</v>
      </c>
      <c r="X500" s="147">
        <f t="shared" ref="X500:Z500" si="992">S500/$V500</f>
        <v>0.9414078718</v>
      </c>
      <c r="Y500" s="147">
        <f t="shared" si="992"/>
        <v>0.07807878904</v>
      </c>
      <c r="Z500" s="147">
        <f t="shared" si="992"/>
        <v>-0.01948666081</v>
      </c>
    </row>
    <row r="501">
      <c r="A501" s="12">
        <f>'Parametric Var'!A142</f>
        <v>44608</v>
      </c>
      <c r="B501" s="88">
        <f>'Parametric Var'!B142</f>
        <v>1.049</v>
      </c>
      <c r="C501" s="88">
        <f>'Parametric Var'!C142</f>
        <v>2.021</v>
      </c>
      <c r="D501" s="88">
        <f>'Parametric Var'!D142</f>
        <v>1.9219</v>
      </c>
      <c r="E501" s="88">
        <f>'Parametric Var'!E142</f>
        <v>2.04</v>
      </c>
      <c r="F501" s="88">
        <f>'Parametric Var'!F142</f>
        <v>4726.35</v>
      </c>
      <c r="G501" s="88">
        <f>'Parametric Var'!G142</f>
        <v>23.85</v>
      </c>
      <c r="I501" s="7">
        <f t="shared" si="12"/>
        <v>493</v>
      </c>
      <c r="J501" s="88">
        <f t="shared" ref="J501:O501" si="993">B$637*EXP(LN(B501/B502))</f>
        <v>3.044874045</v>
      </c>
      <c r="K501" s="88">
        <f t="shared" si="993"/>
        <v>2.81354902</v>
      </c>
      <c r="L501" s="88">
        <f t="shared" si="993"/>
        <v>2.813117898</v>
      </c>
      <c r="M501" s="88">
        <f t="shared" si="993"/>
        <v>2.767682927</v>
      </c>
      <c r="N501" s="88">
        <f t="shared" si="993"/>
        <v>4189.979039</v>
      </c>
      <c r="O501" s="88">
        <f t="shared" si="993"/>
        <v>19.87966002</v>
      </c>
      <c r="S501" s="146">
        <f>(N501*'portfolio sheet'!$D$15/'portfolio sheet'!$D$7) -'portfolio sheet'!$D$15</f>
        <v>1148707.199</v>
      </c>
      <c r="T501" s="146">
        <f>O501*'portfolio sheet'!$F$15/'portfolio sheet'!$F$11-'portfolio sheet'!$F$15</f>
        <v>92264.875</v>
      </c>
      <c r="U501" s="146">
        <f>PRICE('portfolio sheet'!$H$7,'portfolio sheet'!$H$8,'portfolio sheet'!$H$9,L501/100,'portfolio sheet'!$H$11,'portfolio sheet'!$H$12,'portfolio sheet'!$H$13)*'portfolio sheet'!$H$6/100 - 'portfolio sheet'!$H$15</f>
        <v>-25050.28444</v>
      </c>
      <c r="V501" s="88">
        <f t="shared" si="10"/>
        <v>1215921.79</v>
      </c>
      <c r="X501" s="147">
        <f t="shared" ref="X501:Z501" si="994">S501/$V501</f>
        <v>0.9447212879</v>
      </c>
      <c r="Y501" s="147">
        <f t="shared" si="994"/>
        <v>0.07588060002</v>
      </c>
      <c r="Z501" s="147">
        <f t="shared" si="994"/>
        <v>-0.02060188792</v>
      </c>
    </row>
    <row r="502">
      <c r="A502" s="12">
        <f>'Parametric Var'!A141</f>
        <v>44609</v>
      </c>
      <c r="B502" s="88">
        <f>'Parametric Var'!B141</f>
        <v>1.021</v>
      </c>
      <c r="C502" s="88">
        <f>'Parametric Var'!C141</f>
        <v>1.9431</v>
      </c>
      <c r="D502" s="88">
        <f>'Parametric Var'!D141</f>
        <v>1.8466</v>
      </c>
      <c r="E502" s="88">
        <f>'Parametric Var'!E141</f>
        <v>1.968</v>
      </c>
      <c r="F502" s="88">
        <f>'Parametric Var'!F141</f>
        <v>4659.02</v>
      </c>
      <c r="G502" s="88">
        <f>'Parametric Var'!G141</f>
        <v>25.59</v>
      </c>
      <c r="I502" s="7">
        <f t="shared" si="12"/>
        <v>494</v>
      </c>
      <c r="J502" s="88">
        <f t="shared" ref="J502:O502" si="995">B$637*EXP(LN(B502/B503))</f>
        <v>3.04716576</v>
      </c>
      <c r="K502" s="88">
        <f t="shared" si="995"/>
        <v>2.749531731</v>
      </c>
      <c r="L502" s="88">
        <f t="shared" si="995"/>
        <v>2.744213294</v>
      </c>
      <c r="M502" s="88">
        <f t="shared" si="995"/>
        <v>2.726808511</v>
      </c>
      <c r="N502" s="88">
        <f t="shared" si="995"/>
        <v>4126.897437</v>
      </c>
      <c r="O502" s="88">
        <f t="shared" si="995"/>
        <v>18.91974697</v>
      </c>
      <c r="S502" s="146">
        <f>(N502*'portfolio sheet'!$D$15/'portfolio sheet'!$D$7) -'portfolio sheet'!$D$15</f>
        <v>1116357.66</v>
      </c>
      <c r="T502" s="146">
        <f>O502*'portfolio sheet'!$F$15/'portfolio sheet'!$F$11-'portfolio sheet'!$F$15</f>
        <v>92313.31208</v>
      </c>
      <c r="U502" s="146">
        <f>PRICE('portfolio sheet'!$H$7,'portfolio sheet'!$H$8,'portfolio sheet'!$H$9,L502/100,'portfolio sheet'!$H$11,'portfolio sheet'!$H$12,'portfolio sheet'!$H$13)*'portfolio sheet'!$H$6/100 - 'portfolio sheet'!$H$15</f>
        <v>-23484.56296</v>
      </c>
      <c r="V502" s="88">
        <f t="shared" si="10"/>
        <v>1185186.409</v>
      </c>
      <c r="X502" s="147">
        <f t="shared" ref="X502:Z502" si="996">S502/$V502</f>
        <v>0.9419258029</v>
      </c>
      <c r="Y502" s="147">
        <f t="shared" si="996"/>
        <v>0.07788927662</v>
      </c>
      <c r="Z502" s="147">
        <f t="shared" si="996"/>
        <v>-0.01981507953</v>
      </c>
    </row>
    <row r="503">
      <c r="A503" s="12">
        <f>'Parametric Var'!A140</f>
        <v>44610</v>
      </c>
      <c r="B503" s="88">
        <f>'Parametric Var'!B140</f>
        <v>0.993</v>
      </c>
      <c r="C503" s="88">
        <f>'Parametric Var'!C140</f>
        <v>1.9117</v>
      </c>
      <c r="D503" s="88">
        <f>'Parametric Var'!D140</f>
        <v>1.8188</v>
      </c>
      <c r="E503" s="88">
        <f>'Parametric Var'!E140</f>
        <v>1.927</v>
      </c>
      <c r="F503" s="88">
        <f>'Parametric Var'!F140</f>
        <v>4662.85</v>
      </c>
      <c r="G503" s="88">
        <f>'Parametric Var'!G140</f>
        <v>28.85</v>
      </c>
      <c r="I503" s="7">
        <f t="shared" si="12"/>
        <v>495</v>
      </c>
      <c r="J503" s="88">
        <f t="shared" ref="J503:O503" si="997">B$637*EXP(LN(B503/B504))</f>
        <v>2.867720522</v>
      </c>
      <c r="K503" s="88">
        <f t="shared" si="997"/>
        <v>2.789889766</v>
      </c>
      <c r="L503" s="88">
        <f t="shared" si="997"/>
        <v>2.782136118</v>
      </c>
      <c r="M503" s="88">
        <f t="shared" si="997"/>
        <v>2.74697811</v>
      </c>
      <c r="N503" s="88">
        <f t="shared" si="997"/>
        <v>4207.448589</v>
      </c>
      <c r="O503" s="88">
        <f t="shared" si="997"/>
        <v>20.58095318</v>
      </c>
      <c r="S503" s="146">
        <f>(N503*'portfolio sheet'!$D$15/'portfolio sheet'!$D$7) -'portfolio sheet'!$D$15</f>
        <v>1157665.943</v>
      </c>
      <c r="T503" s="146">
        <f>O503*'portfolio sheet'!$F$15/'portfolio sheet'!$F$11-'portfolio sheet'!$F$15</f>
        <v>92229.48784</v>
      </c>
      <c r="U503" s="146">
        <f>PRICE('portfolio sheet'!$H$7,'portfolio sheet'!$H$8,'portfolio sheet'!$H$9,L503/100,'portfolio sheet'!$H$11,'portfolio sheet'!$H$12,'portfolio sheet'!$H$13)*'portfolio sheet'!$H$6/100 - 'portfolio sheet'!$H$15</f>
        <v>-24346.99789</v>
      </c>
      <c r="V503" s="88">
        <f t="shared" si="10"/>
        <v>1225548.433</v>
      </c>
      <c r="X503" s="147">
        <f t="shared" ref="X503:Z503" si="998">S503/$V503</f>
        <v>0.9446105204</v>
      </c>
      <c r="Y503" s="147">
        <f t="shared" si="998"/>
        <v>0.07525568581</v>
      </c>
      <c r="Z503" s="147">
        <f t="shared" si="998"/>
        <v>-0.01986620621</v>
      </c>
    </row>
    <row r="504">
      <c r="A504" s="12">
        <f>'Parametric Var'!A139</f>
        <v>44613</v>
      </c>
      <c r="B504" s="88">
        <f>'Parametric Var'!B139</f>
        <v>1.0262</v>
      </c>
      <c r="C504" s="88">
        <f>'Parametric Var'!C139</f>
        <v>1.8536</v>
      </c>
      <c r="D504" s="88">
        <f>'Parametric Var'!D139</f>
        <v>1.767</v>
      </c>
      <c r="E504" s="88">
        <f>'Parametric Var'!E139</f>
        <v>1.873</v>
      </c>
      <c r="F504" s="88">
        <f>'Parametric Var'!F139</f>
        <v>4577.34</v>
      </c>
      <c r="G504" s="88">
        <f>'Parametric Var'!G139</f>
        <v>29.9</v>
      </c>
      <c r="I504" s="7">
        <f t="shared" si="12"/>
        <v>496</v>
      </c>
      <c r="J504" s="88">
        <f t="shared" ref="J504:O504" si="999">B$637*EXP(LN(B504/B505))</f>
        <v>2.787576829</v>
      </c>
      <c r="K504" s="88">
        <f t="shared" si="999"/>
        <v>2.583293849</v>
      </c>
      <c r="L504" s="88">
        <f t="shared" si="999"/>
        <v>2.557168871</v>
      </c>
      <c r="M504" s="88">
        <f t="shared" si="999"/>
        <v>2.572484568</v>
      </c>
      <c r="N504" s="88">
        <f t="shared" si="999"/>
        <v>4170.91168</v>
      </c>
      <c r="O504" s="88">
        <f t="shared" si="999"/>
        <v>20.46749037</v>
      </c>
      <c r="S504" s="146">
        <f>(N504*'portfolio sheet'!$D$15/'portfolio sheet'!$D$7) -'portfolio sheet'!$D$15</f>
        <v>1138929.067</v>
      </c>
      <c r="T504" s="146">
        <f>O504*'portfolio sheet'!$F$15/'portfolio sheet'!$F$11-'portfolio sheet'!$F$15</f>
        <v>92235.21316</v>
      </c>
      <c r="U504" s="146">
        <f>PRICE('portfolio sheet'!$H$7,'portfolio sheet'!$H$8,'portfolio sheet'!$H$9,L504/100,'portfolio sheet'!$H$11,'portfolio sheet'!$H$12,'portfolio sheet'!$H$13)*'portfolio sheet'!$H$6/100 - 'portfolio sheet'!$H$15</f>
        <v>-19205.14862</v>
      </c>
      <c r="V504" s="88">
        <f t="shared" si="10"/>
        <v>1211959.131</v>
      </c>
      <c r="X504" s="147">
        <f t="shared" ref="X504:Z504" si="1000">S504/$V504</f>
        <v>0.9397421393</v>
      </c>
      <c r="Y504" s="147">
        <f t="shared" si="1000"/>
        <v>0.07610422725</v>
      </c>
      <c r="Z504" s="147">
        <f t="shared" si="1000"/>
        <v>-0.01584636653</v>
      </c>
    </row>
    <row r="505">
      <c r="A505" s="12">
        <f>'Parametric Var'!A138</f>
        <v>44614</v>
      </c>
      <c r="B505" s="88">
        <f>'Parametric Var'!B138</f>
        <v>1.091</v>
      </c>
      <c r="C505" s="88">
        <f>'Parametric Var'!C138</f>
        <v>1.941</v>
      </c>
      <c r="D505" s="88">
        <f>'Parametric Var'!D138</f>
        <v>1.8677</v>
      </c>
      <c r="E505" s="88">
        <f>'Parametric Var'!E138</f>
        <v>1.944</v>
      </c>
      <c r="F505" s="88">
        <f>'Parametric Var'!F138</f>
        <v>4532.76</v>
      </c>
      <c r="G505" s="88">
        <f>'Parametric Var'!G138</f>
        <v>31.16</v>
      </c>
      <c r="I505" s="7">
        <f t="shared" si="12"/>
        <v>497</v>
      </c>
      <c r="J505" s="88">
        <f t="shared" ref="J505:O505" si="1001">B$637*EXP(LN(B505/B506))</f>
        <v>2.811554435</v>
      </c>
      <c r="K505" s="88">
        <f t="shared" si="1001"/>
        <v>2.638624604</v>
      </c>
      <c r="L505" s="88">
        <f t="shared" si="1001"/>
        <v>2.643039963</v>
      </c>
      <c r="M505" s="88">
        <f t="shared" si="1001"/>
        <v>2.597837838</v>
      </c>
      <c r="N505" s="88">
        <f t="shared" si="1001"/>
        <v>4176.386555</v>
      </c>
      <c r="O505" s="88">
        <f t="shared" si="1001"/>
        <v>20.7960826</v>
      </c>
      <c r="S505" s="146">
        <f>(N505*'portfolio sheet'!$D$15/'portfolio sheet'!$D$7) -'portfolio sheet'!$D$15</f>
        <v>1141736.695</v>
      </c>
      <c r="T505" s="146">
        <f>O505*'portfolio sheet'!$F$15/'portfolio sheet'!$F$11-'portfolio sheet'!$F$15</f>
        <v>92218.63244</v>
      </c>
      <c r="U505" s="146">
        <f>PRICE('portfolio sheet'!$H$7,'portfolio sheet'!$H$8,'portfolio sheet'!$H$9,L505/100,'portfolio sheet'!$H$11,'portfolio sheet'!$H$12,'portfolio sheet'!$H$13)*'portfolio sheet'!$H$6/100 - 'portfolio sheet'!$H$15</f>
        <v>-21175.12116</v>
      </c>
      <c r="V505" s="88">
        <f t="shared" si="10"/>
        <v>1212780.206</v>
      </c>
      <c r="X505" s="147">
        <f t="shared" ref="X505:Z505" si="1002">S505/$V505</f>
        <v>0.9414209509</v>
      </c>
      <c r="Y505" s="147">
        <f t="shared" si="1002"/>
        <v>0.07603903162</v>
      </c>
      <c r="Z505" s="147">
        <f t="shared" si="1002"/>
        <v>-0.01745998249</v>
      </c>
    </row>
    <row r="506">
      <c r="A506" s="12">
        <f>'Parametric Var'!A137</f>
        <v>44615</v>
      </c>
      <c r="B506" s="88">
        <f>'Parametric Var'!B137</f>
        <v>1.15</v>
      </c>
      <c r="C506" s="88">
        <f>'Parametric Var'!C137</f>
        <v>1.9899</v>
      </c>
      <c r="D506" s="88">
        <f>'Parametric Var'!D137</f>
        <v>1.91</v>
      </c>
      <c r="E506" s="88">
        <f>'Parametric Var'!E137</f>
        <v>1.998</v>
      </c>
      <c r="F506" s="88">
        <f>'Parametric Var'!F137</f>
        <v>4482.73</v>
      </c>
      <c r="G506" s="88">
        <f>'Parametric Var'!G137</f>
        <v>31.96</v>
      </c>
      <c r="I506" s="7">
        <f t="shared" si="12"/>
        <v>498</v>
      </c>
      <c r="J506" s="88">
        <f t="shared" ref="J506:O506" si="1003">B$637*EXP(LN(B506/B507))</f>
        <v>3.167416357</v>
      </c>
      <c r="K506" s="88">
        <f t="shared" si="1003"/>
        <v>2.750576643</v>
      </c>
      <c r="L506" s="88">
        <f t="shared" si="1003"/>
        <v>2.76796901</v>
      </c>
      <c r="M506" s="88">
        <f t="shared" si="1003"/>
        <v>2.707949239</v>
      </c>
      <c r="N506" s="88">
        <f t="shared" si="1003"/>
        <v>4209.929419</v>
      </c>
      <c r="O506" s="88">
        <f t="shared" si="1003"/>
        <v>22.35837324</v>
      </c>
      <c r="S506" s="146">
        <f>(N506*'portfolio sheet'!$D$15/'portfolio sheet'!$D$7) -'portfolio sheet'!$D$15</f>
        <v>1158938.164</v>
      </c>
      <c r="T506" s="146">
        <f>O506*'portfolio sheet'!$F$15/'portfolio sheet'!$F$11-'portfolio sheet'!$F$15</f>
        <v>92139.79946</v>
      </c>
      <c r="U506" s="146">
        <f>PRICE('portfolio sheet'!$H$7,'portfolio sheet'!$H$8,'portfolio sheet'!$H$9,L506/100,'portfolio sheet'!$H$11,'portfolio sheet'!$H$12,'portfolio sheet'!$H$13)*'portfolio sheet'!$H$6/100 - 'portfolio sheet'!$H$15</f>
        <v>-24025.01627</v>
      </c>
      <c r="V506" s="88">
        <f t="shared" si="10"/>
        <v>1227052.947</v>
      </c>
      <c r="X506" s="147">
        <f t="shared" ref="X506:Z506" si="1004">S506/$V506</f>
        <v>0.9444891246</v>
      </c>
      <c r="Y506" s="147">
        <f t="shared" si="1004"/>
        <v>0.07509032082</v>
      </c>
      <c r="Z506" s="147">
        <f t="shared" si="1004"/>
        <v>-0.01957944547</v>
      </c>
    </row>
    <row r="507">
      <c r="A507" s="12">
        <f>'Parametric Var'!A136</f>
        <v>44616</v>
      </c>
      <c r="B507" s="88">
        <f>'Parametric Var'!B136</f>
        <v>1.076</v>
      </c>
      <c r="C507" s="88">
        <f>'Parametric Var'!C136</f>
        <v>1.957</v>
      </c>
      <c r="D507" s="88">
        <f>'Parametric Var'!D136</f>
        <v>1.8651</v>
      </c>
      <c r="E507" s="88">
        <f>'Parametric Var'!E136</f>
        <v>1.97</v>
      </c>
      <c r="F507" s="88">
        <f>'Parametric Var'!F136</f>
        <v>4397.93</v>
      </c>
      <c r="G507" s="88">
        <f>'Parametric Var'!G136</f>
        <v>30.49</v>
      </c>
      <c r="I507" s="7">
        <f t="shared" si="12"/>
        <v>499</v>
      </c>
      <c r="J507" s="88">
        <f t="shared" ref="J507:O507" si="1005">B$637*EXP(LN(B507/B508))</f>
        <v>2.829488554</v>
      </c>
      <c r="K507" s="88">
        <f t="shared" si="1005"/>
        <v>2.702338285</v>
      </c>
      <c r="L507" s="88">
        <f t="shared" si="1005"/>
        <v>2.695673381</v>
      </c>
      <c r="M507" s="88">
        <f t="shared" si="1005"/>
        <v>2.67</v>
      </c>
      <c r="N507" s="88">
        <f t="shared" si="1005"/>
        <v>4118.864138</v>
      </c>
      <c r="O507" s="88">
        <f t="shared" si="1005"/>
        <v>23.51235358</v>
      </c>
      <c r="S507" s="146">
        <f>(N507*'portfolio sheet'!$D$15/'portfolio sheet'!$D$7) -'portfolio sheet'!$D$15</f>
        <v>1112238.019</v>
      </c>
      <c r="T507" s="146">
        <f>O507*'portfolio sheet'!$F$15/'portfolio sheet'!$F$11-'portfolio sheet'!$F$15</f>
        <v>92081.56976</v>
      </c>
      <c r="U507" s="146">
        <f>PRICE('portfolio sheet'!$H$7,'portfolio sheet'!$H$8,'portfolio sheet'!$H$9,L507/100,'portfolio sheet'!$H$11,'portfolio sheet'!$H$12,'portfolio sheet'!$H$13)*'portfolio sheet'!$H$6/100 - 'portfolio sheet'!$H$15</f>
        <v>-22378.12155</v>
      </c>
      <c r="V507" s="88">
        <f t="shared" si="10"/>
        <v>1181941.468</v>
      </c>
      <c r="X507" s="147">
        <f t="shared" ref="X507:Z507" si="1006">S507/$V507</f>
        <v>0.9410263113</v>
      </c>
      <c r="Y507" s="147">
        <f t="shared" si="1006"/>
        <v>0.07790704725</v>
      </c>
      <c r="Z507" s="147">
        <f t="shared" si="1006"/>
        <v>-0.01893335852</v>
      </c>
    </row>
    <row r="508">
      <c r="A508" s="12">
        <f>'Parametric Var'!A135</f>
        <v>44617</v>
      </c>
      <c r="B508" s="88">
        <f>'Parametric Var'!B135</f>
        <v>1.127</v>
      </c>
      <c r="C508" s="88">
        <f>'Parametric Var'!C135</f>
        <v>1.959</v>
      </c>
      <c r="D508" s="88">
        <f>'Parametric Var'!D135</f>
        <v>1.8701</v>
      </c>
      <c r="E508" s="88">
        <f>'Parametric Var'!E135</f>
        <v>1.97</v>
      </c>
      <c r="F508" s="88">
        <f>'Parametric Var'!F135</f>
        <v>4410.13</v>
      </c>
      <c r="G508" s="88">
        <f>'Parametric Var'!G135</f>
        <v>27.66</v>
      </c>
      <c r="I508" s="7">
        <f t="shared" si="12"/>
        <v>500</v>
      </c>
      <c r="J508" s="88">
        <f t="shared" ref="J508:O508" si="1007">B$637*EXP(LN(B508/B509))</f>
        <v>2.923137756</v>
      </c>
      <c r="K508" s="88">
        <f t="shared" si="1007"/>
        <v>2.819071657</v>
      </c>
      <c r="L508" s="88">
        <f t="shared" si="1007"/>
        <v>2.826851569</v>
      </c>
      <c r="M508" s="88">
        <f t="shared" si="1007"/>
        <v>2.777138332</v>
      </c>
      <c r="N508" s="88">
        <f t="shared" si="1007"/>
        <v>4181.183266</v>
      </c>
      <c r="O508" s="88">
        <f t="shared" si="1007"/>
        <v>23.76108739</v>
      </c>
      <c r="S508" s="146">
        <f>(N508*'portfolio sheet'!$D$15/'portfolio sheet'!$D$7) -'portfolio sheet'!$D$15</f>
        <v>1144196.546</v>
      </c>
      <c r="T508" s="146">
        <f>O508*'portfolio sheet'!$F$15/'portfolio sheet'!$F$11-'portfolio sheet'!$F$15</f>
        <v>92069.01869</v>
      </c>
      <c r="U508" s="146">
        <f>PRICE('portfolio sheet'!$H$7,'portfolio sheet'!$H$8,'portfolio sheet'!$H$9,L508/100,'portfolio sheet'!$H$11,'portfolio sheet'!$H$12,'portfolio sheet'!$H$13)*'portfolio sheet'!$H$6/100 - 'portfolio sheet'!$H$15</f>
        <v>-25361.66654</v>
      </c>
      <c r="V508" s="88">
        <f t="shared" si="10"/>
        <v>1210903.899</v>
      </c>
      <c r="X508" s="147">
        <f t="shared" ref="X508:Z508" si="1008">S508/$V508</f>
        <v>0.9449111096</v>
      </c>
      <c r="Y508" s="147">
        <f t="shared" si="1008"/>
        <v>0.07603329941</v>
      </c>
      <c r="Z508" s="147">
        <f t="shared" si="1008"/>
        <v>-0.02094440903</v>
      </c>
    </row>
    <row r="509">
      <c r="A509" s="12">
        <f>'Parametric Var'!A134</f>
        <v>44619</v>
      </c>
      <c r="B509" s="88">
        <f>'Parametric Var'!B134</f>
        <v>1.1426</v>
      </c>
      <c r="C509" s="88">
        <f>'Parametric Var'!C134</f>
        <v>1.8798</v>
      </c>
      <c r="D509" s="88">
        <f>'Parametric Var'!D134</f>
        <v>1.7881</v>
      </c>
      <c r="E509" s="88">
        <f>'Parametric Var'!E134</f>
        <v>1.894</v>
      </c>
      <c r="F509" s="88">
        <f>'Parametric Var'!F134</f>
        <v>4356.45</v>
      </c>
      <c r="G509" s="88">
        <f>'Parametric Var'!G134</f>
        <v>24.83</v>
      </c>
      <c r="I509" s="7">
        <f t="shared" si="12"/>
        <v>501</v>
      </c>
      <c r="J509" s="88">
        <f t="shared" ref="J509:O509" si="1009">B$637*EXP(LN(B509/B510))</f>
        <v>3.34936633</v>
      </c>
      <c r="K509" s="88">
        <f t="shared" si="1009"/>
        <v>2.8197</v>
      </c>
      <c r="L509" s="88">
        <f t="shared" si="1009"/>
        <v>2.821563133</v>
      </c>
      <c r="M509" s="88">
        <f t="shared" si="1009"/>
        <v>2.775510428</v>
      </c>
      <c r="N509" s="88">
        <f t="shared" si="1009"/>
        <v>4136.480787</v>
      </c>
      <c r="O509" s="88">
        <f t="shared" si="1009"/>
        <v>24.11766393</v>
      </c>
      <c r="S509" s="146">
        <f>(N509*'portfolio sheet'!$D$15/'portfolio sheet'!$D$7) -'portfolio sheet'!$D$15</f>
        <v>1121272.199</v>
      </c>
      <c r="T509" s="146">
        <f>O509*'portfolio sheet'!$F$15/'portfolio sheet'!$F$11-'portfolio sheet'!$F$15</f>
        <v>92051.02588</v>
      </c>
      <c r="U509" s="146">
        <f>PRICE('portfolio sheet'!$H$7,'portfolio sheet'!$H$8,'portfolio sheet'!$H$9,L509/100,'portfolio sheet'!$H$11,'portfolio sheet'!$H$12,'portfolio sheet'!$H$13)*'portfolio sheet'!$H$6/100 - 'portfolio sheet'!$H$15</f>
        <v>-25241.78944</v>
      </c>
      <c r="V509" s="88">
        <f t="shared" si="10"/>
        <v>1188081.435</v>
      </c>
      <c r="X509" s="147">
        <f t="shared" ref="X509:Z509" si="1010">S509/$V509</f>
        <v>0.9437671236</v>
      </c>
      <c r="Y509" s="147">
        <f t="shared" si="1010"/>
        <v>0.07747871751</v>
      </c>
      <c r="Z509" s="147">
        <f t="shared" si="1010"/>
        <v>-0.02124584115</v>
      </c>
    </row>
    <row r="510">
      <c r="A510" s="12">
        <f>'Parametric Var'!A133</f>
        <v>44620</v>
      </c>
      <c r="B510" s="88">
        <f>'Parametric Var'!B133</f>
        <v>1.011</v>
      </c>
      <c r="C510" s="88">
        <f>'Parametric Var'!C133</f>
        <v>1.8034</v>
      </c>
      <c r="D510" s="88">
        <f>'Parametric Var'!D133</f>
        <v>1.7129</v>
      </c>
      <c r="E510" s="88">
        <f>'Parametric Var'!E133</f>
        <v>1.822</v>
      </c>
      <c r="F510" s="88">
        <f>'Parametric Var'!F133</f>
        <v>4349.93</v>
      </c>
      <c r="G510" s="88">
        <f>'Parametric Var'!G133</f>
        <v>21.96</v>
      </c>
      <c r="I510" s="7">
        <f t="shared" si="12"/>
        <v>502</v>
      </c>
      <c r="J510" s="88">
        <f t="shared" ref="J510:O510" si="1011">B$637*EXP(LN(B510/B511))</f>
        <v>3.366516404</v>
      </c>
      <c r="K510" s="88">
        <f t="shared" si="1011"/>
        <v>2.924160726</v>
      </c>
      <c r="L510" s="88">
        <f t="shared" si="1011"/>
        <v>2.949479143</v>
      </c>
      <c r="M510" s="88">
        <f t="shared" si="1011"/>
        <v>2.83493007</v>
      </c>
      <c r="N510" s="88">
        <f t="shared" si="1011"/>
        <v>4152.657432</v>
      </c>
      <c r="O510" s="88">
        <f t="shared" si="1011"/>
        <v>21.20447261</v>
      </c>
      <c r="S510" s="146">
        <f>(N510*'portfolio sheet'!$D$15/'portfolio sheet'!$D$7) -'portfolio sheet'!$D$15</f>
        <v>1129567.914</v>
      </c>
      <c r="T510" s="146">
        <f>O510*'portfolio sheet'!$F$15/'portfolio sheet'!$F$11-'portfolio sheet'!$F$15</f>
        <v>92198.02513</v>
      </c>
      <c r="U510" s="146">
        <f>PRICE('portfolio sheet'!$H$7,'portfolio sheet'!$H$8,'portfolio sheet'!$H$9,L510/100,'portfolio sheet'!$H$11,'portfolio sheet'!$H$12,'portfolio sheet'!$H$13)*'portfolio sheet'!$H$6/100 - 'portfolio sheet'!$H$15</f>
        <v>-28131.8849</v>
      </c>
      <c r="V510" s="88">
        <f t="shared" si="10"/>
        <v>1193634.054</v>
      </c>
      <c r="X510" s="147">
        <f t="shared" ref="X510:Z510" si="1012">S510/$V510</f>
        <v>0.946326816</v>
      </c>
      <c r="Y510" s="147">
        <f t="shared" si="1012"/>
        <v>0.07724145002</v>
      </c>
      <c r="Z510" s="147">
        <f t="shared" si="1012"/>
        <v>-0.023568266</v>
      </c>
    </row>
    <row r="511">
      <c r="A511" s="12">
        <f>'Parametric Var'!A132</f>
        <v>44621</v>
      </c>
      <c r="B511" s="88">
        <f>'Parametric Var'!B132</f>
        <v>0.89</v>
      </c>
      <c r="C511" s="88">
        <f>'Parametric Var'!C132</f>
        <v>1.6683</v>
      </c>
      <c r="D511" s="88">
        <f>'Parametric Var'!D132</f>
        <v>1.5697</v>
      </c>
      <c r="E511" s="88">
        <f>'Parametric Var'!E132</f>
        <v>1.716</v>
      </c>
      <c r="F511" s="88">
        <f>'Parametric Var'!F132</f>
        <v>4326.5</v>
      </c>
      <c r="G511" s="88">
        <f>'Parametric Var'!G132</f>
        <v>22.09</v>
      </c>
      <c r="I511" s="7">
        <f t="shared" si="12"/>
        <v>503</v>
      </c>
      <c r="J511" s="88">
        <f t="shared" ref="J511:O511" si="1013">B$637*EXP(LN(B511/B512))</f>
        <v>2.519201528</v>
      </c>
      <c r="K511" s="88">
        <f t="shared" si="1013"/>
        <v>2.445893626</v>
      </c>
      <c r="L511" s="88">
        <f t="shared" si="1013"/>
        <v>2.415039919</v>
      </c>
      <c r="M511" s="88">
        <f t="shared" si="1013"/>
        <v>2.439680511</v>
      </c>
      <c r="N511" s="88">
        <f t="shared" si="1013"/>
        <v>4032.108416</v>
      </c>
      <c r="O511" s="88">
        <f t="shared" si="1013"/>
        <v>19.35029569</v>
      </c>
      <c r="S511" s="146">
        <f>(N511*'portfolio sheet'!$D$15/'portfolio sheet'!$D$7) -'portfolio sheet'!$D$15</f>
        <v>1067747.906</v>
      </c>
      <c r="T511" s="146">
        <f>O511*'portfolio sheet'!$F$15/'portfolio sheet'!$F$11-'portfolio sheet'!$F$15</f>
        <v>92291.58665</v>
      </c>
      <c r="U511" s="146">
        <f>PRICE('portfolio sheet'!$H$7,'portfolio sheet'!$H$8,'portfolio sheet'!$H$9,L511/100,'portfolio sheet'!$H$11,'portfolio sheet'!$H$12,'portfolio sheet'!$H$13)*'portfolio sheet'!$H$6/100 - 'portfolio sheet'!$H$15</f>
        <v>-15924.60385</v>
      </c>
      <c r="V511" s="88">
        <f t="shared" si="10"/>
        <v>1144114.889</v>
      </c>
      <c r="X511" s="147">
        <f t="shared" ref="X511:Z511" si="1014">S511/$V511</f>
        <v>0.9332523477</v>
      </c>
      <c r="Y511" s="147">
        <f t="shared" si="1014"/>
        <v>0.08066636277</v>
      </c>
      <c r="Z511" s="147">
        <f t="shared" si="1014"/>
        <v>-0.01391871044</v>
      </c>
    </row>
    <row r="512">
      <c r="A512" s="12">
        <f>'Parametric Var'!A131</f>
        <v>44622</v>
      </c>
      <c r="B512" s="88">
        <f>'Parametric Var'!B131</f>
        <v>1.047</v>
      </c>
      <c r="C512" s="88">
        <f>'Parametric Var'!C131</f>
        <v>1.8451</v>
      </c>
      <c r="D512" s="88">
        <f>'Parametric Var'!D131</f>
        <v>1.7568</v>
      </c>
      <c r="E512" s="88">
        <f>'Parametric Var'!E131</f>
        <v>1.878</v>
      </c>
      <c r="F512" s="88">
        <f>'Parametric Var'!F131</f>
        <v>4431.85</v>
      </c>
      <c r="G512" s="88">
        <f>'Parametric Var'!G131</f>
        <v>24.35</v>
      </c>
      <c r="I512" s="7">
        <f t="shared" si="12"/>
        <v>504</v>
      </c>
      <c r="J512" s="88">
        <f t="shared" ref="J512:O512" si="1015">B$637*EXP(LN(B512/B513))</f>
        <v>2.899896449</v>
      </c>
      <c r="K512" s="88">
        <f t="shared" si="1015"/>
        <v>2.764124722</v>
      </c>
      <c r="L512" s="88">
        <f t="shared" si="1015"/>
        <v>2.743819901</v>
      </c>
      <c r="M512" s="88">
        <f t="shared" si="1015"/>
        <v>2.725141304</v>
      </c>
      <c r="N512" s="88">
        <f t="shared" si="1015"/>
        <v>4053.731159</v>
      </c>
      <c r="O512" s="88">
        <f t="shared" si="1015"/>
        <v>22.36802326</v>
      </c>
      <c r="S512" s="146">
        <f>(N512*'portfolio sheet'!$D$15/'portfolio sheet'!$D$7) -'portfolio sheet'!$D$15</f>
        <v>1078836.492</v>
      </c>
      <c r="T512" s="146">
        <f>O512*'portfolio sheet'!$F$15/'portfolio sheet'!$F$11-'portfolio sheet'!$F$15</f>
        <v>92139.31252</v>
      </c>
      <c r="U512" s="146">
        <f>PRICE('portfolio sheet'!$H$7,'portfolio sheet'!$H$8,'portfolio sheet'!$H$9,L512/100,'portfolio sheet'!$H$11,'portfolio sheet'!$H$12,'portfolio sheet'!$H$13)*'portfolio sheet'!$H$6/100 - 'portfolio sheet'!$H$15</f>
        <v>-23475.60729</v>
      </c>
      <c r="V512" s="88">
        <f t="shared" si="10"/>
        <v>1147500.197</v>
      </c>
      <c r="X512" s="147">
        <f t="shared" ref="X512:Z512" si="1016">S512/$V512</f>
        <v>0.9401623587</v>
      </c>
      <c r="Y512" s="147">
        <f t="shared" si="1016"/>
        <v>0.08029568339</v>
      </c>
      <c r="Z512" s="147">
        <f t="shared" si="1016"/>
        <v>-0.02045804205</v>
      </c>
    </row>
    <row r="513">
      <c r="A513" s="12">
        <f>'Parametric Var'!A130</f>
        <v>44623</v>
      </c>
      <c r="B513" s="88">
        <f>'Parametric Var'!B130</f>
        <v>1.07</v>
      </c>
      <c r="C513" s="88">
        <f>'Parametric Var'!C130</f>
        <v>1.8057</v>
      </c>
      <c r="D513" s="88">
        <f>'Parametric Var'!D130</f>
        <v>1.7306</v>
      </c>
      <c r="E513" s="88">
        <f>'Parametric Var'!E130</f>
        <v>1.84</v>
      </c>
      <c r="F513" s="88">
        <f>'Parametric Var'!F130</f>
        <v>4515.55</v>
      </c>
      <c r="G513" s="88">
        <f>'Parametric Var'!G130</f>
        <v>23.22</v>
      </c>
      <c r="I513" s="7">
        <f t="shared" si="12"/>
        <v>505</v>
      </c>
      <c r="J513" s="88">
        <f t="shared" ref="J513:O513" si="1017">B$637*EXP(LN(B513/B514))</f>
        <v>3.081683188</v>
      </c>
      <c r="K513" s="88">
        <f t="shared" si="1017"/>
        <v>2.859668093</v>
      </c>
      <c r="L513" s="88">
        <f t="shared" si="1017"/>
        <v>2.840096381</v>
      </c>
      <c r="M513" s="88">
        <f t="shared" si="1017"/>
        <v>2.828324698</v>
      </c>
      <c r="N513" s="88">
        <f t="shared" si="1017"/>
        <v>4102.137232</v>
      </c>
      <c r="O513" s="88">
        <f t="shared" si="1017"/>
        <v>21.66590551</v>
      </c>
      <c r="S513" s="146">
        <f>(N513*'portfolio sheet'!$D$15/'portfolio sheet'!$D$7) -'portfolio sheet'!$D$15</f>
        <v>1103660.119</v>
      </c>
      <c r="T513" s="146">
        <f>O513*'portfolio sheet'!$F$15/'portfolio sheet'!$F$11-'portfolio sheet'!$F$15</f>
        <v>92174.74129</v>
      </c>
      <c r="U513" s="146">
        <f>PRICE('portfolio sheet'!$H$7,'portfolio sheet'!$H$8,'portfolio sheet'!$H$9,L513/100,'portfolio sheet'!$H$11,'portfolio sheet'!$H$12,'portfolio sheet'!$H$13)*'portfolio sheet'!$H$6/100 - 'portfolio sheet'!$H$15</f>
        <v>-25661.74844</v>
      </c>
      <c r="V513" s="88">
        <f t="shared" si="10"/>
        <v>1170173.112</v>
      </c>
      <c r="X513" s="147">
        <f t="shared" ref="X513:Z513" si="1018">S513/$V513</f>
        <v>0.9431596982</v>
      </c>
      <c r="Y513" s="147">
        <f t="shared" si="1018"/>
        <v>0.07877017543</v>
      </c>
      <c r="Z513" s="147">
        <f t="shared" si="1018"/>
        <v>-0.02192987361</v>
      </c>
    </row>
    <row r="514">
      <c r="A514" s="12">
        <f>'Parametric Var'!A129</f>
        <v>44624</v>
      </c>
      <c r="B514" s="88">
        <f>'Parametric Var'!B129</f>
        <v>1.029</v>
      </c>
      <c r="C514" s="88">
        <f>'Parametric Var'!C129</f>
        <v>1.7081</v>
      </c>
      <c r="D514" s="88">
        <f>'Parametric Var'!D129</f>
        <v>1.647</v>
      </c>
      <c r="E514" s="88">
        <f>'Parametric Var'!E129</f>
        <v>1.737</v>
      </c>
      <c r="F514" s="88">
        <f>'Parametric Var'!F129</f>
        <v>4546.54</v>
      </c>
      <c r="G514" s="88">
        <f>'Parametric Var'!G129</f>
        <v>22.86</v>
      </c>
      <c r="I514" s="7">
        <f t="shared" si="12"/>
        <v>506</v>
      </c>
      <c r="J514" s="88">
        <f t="shared" ref="J514:O514" si="1019">B$637*EXP(LN(B514/B515))</f>
        <v>2.905158045</v>
      </c>
      <c r="K514" s="88">
        <f t="shared" si="1019"/>
        <v>2.820179022</v>
      </c>
      <c r="L514" s="88">
        <f t="shared" si="1019"/>
        <v>2.840347285</v>
      </c>
      <c r="M514" s="88">
        <f t="shared" si="1019"/>
        <v>2.755668449</v>
      </c>
      <c r="N514" s="88">
        <f t="shared" si="1019"/>
        <v>4091.788914</v>
      </c>
      <c r="O514" s="88">
        <f t="shared" si="1019"/>
        <v>22.74271455</v>
      </c>
      <c r="S514" s="146">
        <f>(N514*'portfolio sheet'!$D$15/'portfolio sheet'!$D$7) -'portfolio sheet'!$D$15</f>
        <v>1098353.289</v>
      </c>
      <c r="T514" s="146">
        <f>O514*'portfolio sheet'!$F$15/'portfolio sheet'!$F$11-'portfolio sheet'!$F$15</f>
        <v>92120.40565</v>
      </c>
      <c r="U514" s="146">
        <f>PRICE('portfolio sheet'!$H$7,'portfolio sheet'!$H$8,'portfolio sheet'!$H$9,L514/100,'portfolio sheet'!$H$11,'portfolio sheet'!$H$12,'portfolio sheet'!$H$13)*'portfolio sheet'!$H$6/100 - 'portfolio sheet'!$H$15</f>
        <v>-25667.43101</v>
      </c>
      <c r="V514" s="88">
        <f t="shared" si="10"/>
        <v>1164806.264</v>
      </c>
      <c r="X514" s="147">
        <f t="shared" ref="X514:Z514" si="1020">S514/$V514</f>
        <v>0.9429493327</v>
      </c>
      <c r="Y514" s="147">
        <f t="shared" si="1020"/>
        <v>0.07908646143</v>
      </c>
      <c r="Z514" s="147">
        <f t="shared" si="1020"/>
        <v>-0.02203579411</v>
      </c>
    </row>
    <row r="515">
      <c r="A515" s="12">
        <f>'Parametric Var'!A128</f>
        <v>44626</v>
      </c>
      <c r="B515" s="88">
        <f>'Parametric Var'!B128</f>
        <v>1.0497</v>
      </c>
      <c r="C515" s="88">
        <f>'Parametric Var'!C128</f>
        <v>1.6384</v>
      </c>
      <c r="D515" s="88">
        <f>'Parametric Var'!D128</f>
        <v>1.5673</v>
      </c>
      <c r="E515" s="88">
        <f>'Parametric Var'!E128</f>
        <v>1.683</v>
      </c>
      <c r="F515" s="88">
        <f>'Parametric Var'!F128</f>
        <v>4589.32</v>
      </c>
      <c r="G515" s="88">
        <f>'Parametric Var'!G128</f>
        <v>21.44</v>
      </c>
      <c r="I515" s="7">
        <f t="shared" si="12"/>
        <v>507</v>
      </c>
      <c r="J515" s="88">
        <f t="shared" ref="J515:O515" si="1021">B$637*EXP(LN(B515/B516))</f>
        <v>2.97692911</v>
      </c>
      <c r="K515" s="88">
        <f t="shared" si="1021"/>
        <v>2.522932681</v>
      </c>
      <c r="L515" s="88">
        <f t="shared" si="1021"/>
        <v>2.488401768</v>
      </c>
      <c r="M515" s="88">
        <f t="shared" si="1021"/>
        <v>2.528761958</v>
      </c>
      <c r="N515" s="88">
        <f t="shared" si="1021"/>
        <v>4233.495592</v>
      </c>
      <c r="O515" s="88">
        <f t="shared" si="1021"/>
        <v>22.91158317</v>
      </c>
      <c r="S515" s="146">
        <f>(N515*'portfolio sheet'!$D$15/'portfolio sheet'!$D$7) -'portfolio sheet'!$D$15</f>
        <v>1171023.38</v>
      </c>
      <c r="T515" s="146">
        <f>O515*'portfolio sheet'!$F$15/'portfolio sheet'!$F$11-'portfolio sheet'!$F$15</f>
        <v>92111.88456</v>
      </c>
      <c r="U515" s="146">
        <f>PRICE('portfolio sheet'!$H$7,'portfolio sheet'!$H$8,'portfolio sheet'!$H$9,L515/100,'portfolio sheet'!$H$11,'portfolio sheet'!$H$12,'portfolio sheet'!$H$13)*'portfolio sheet'!$H$6/100 - 'portfolio sheet'!$H$15</f>
        <v>-17621.0195</v>
      </c>
      <c r="V515" s="88">
        <f t="shared" si="10"/>
        <v>1245514.245</v>
      </c>
      <c r="X515" s="147">
        <f t="shared" ref="X515:Z515" si="1022">S515/$V515</f>
        <v>0.9401926832</v>
      </c>
      <c r="Y515" s="147">
        <f t="shared" si="1022"/>
        <v>0.07395490248</v>
      </c>
      <c r="Z515" s="147">
        <f t="shared" si="1022"/>
        <v>-0.01414758568</v>
      </c>
    </row>
    <row r="516">
      <c r="A516" s="12">
        <f>'Parametric Var'!A127</f>
        <v>44627</v>
      </c>
      <c r="B516" s="88">
        <f>'Parametric Var'!B127</f>
        <v>1.045</v>
      </c>
      <c r="C516" s="88">
        <f>'Parametric Var'!C127</f>
        <v>1.7567</v>
      </c>
      <c r="D516" s="88">
        <f>'Parametric Var'!D127</f>
        <v>1.7024</v>
      </c>
      <c r="E516" s="88">
        <f>'Parametric Var'!E127</f>
        <v>1.777</v>
      </c>
      <c r="F516" s="88">
        <f>'Parametric Var'!F127</f>
        <v>4477.44</v>
      </c>
      <c r="G516" s="88">
        <f>'Parametric Var'!G127</f>
        <v>19.96</v>
      </c>
      <c r="I516" s="7">
        <f t="shared" si="12"/>
        <v>508</v>
      </c>
      <c r="J516" s="88">
        <f t="shared" ref="J516:O516" si="1023">B$637*EXP(LN(B516/B517))</f>
        <v>2.851714549</v>
      </c>
      <c r="K516" s="88">
        <f t="shared" si="1023"/>
        <v>2.599304874</v>
      </c>
      <c r="L516" s="88">
        <f t="shared" si="1023"/>
        <v>2.590742053</v>
      </c>
      <c r="M516" s="88">
        <f t="shared" si="1023"/>
        <v>2.578581522</v>
      </c>
      <c r="N516" s="88">
        <f t="shared" si="1023"/>
        <v>4109.090389</v>
      </c>
      <c r="O516" s="88">
        <f t="shared" si="1023"/>
        <v>17.80622334</v>
      </c>
      <c r="S516" s="146">
        <f>(N516*'portfolio sheet'!$D$15/'portfolio sheet'!$D$7) -'portfolio sheet'!$D$15</f>
        <v>1107225.84</v>
      </c>
      <c r="T516" s="146">
        <f>O516*'portfolio sheet'!$F$15/'portfolio sheet'!$F$11-'portfolio sheet'!$F$15</f>
        <v>92369.50034</v>
      </c>
      <c r="U516" s="146">
        <f>PRICE('portfolio sheet'!$H$7,'portfolio sheet'!$H$8,'portfolio sheet'!$H$9,L516/100,'portfolio sheet'!$H$11,'portfolio sheet'!$H$12,'portfolio sheet'!$H$13)*'portfolio sheet'!$H$6/100 - 'portfolio sheet'!$H$15</f>
        <v>-19976.43014</v>
      </c>
      <c r="V516" s="88">
        <f t="shared" si="10"/>
        <v>1179618.911</v>
      </c>
      <c r="X516" s="147">
        <f t="shared" ref="X516:Z516" si="1024">S516/$V516</f>
        <v>0.9386301207</v>
      </c>
      <c r="Y516" s="147">
        <f t="shared" si="1024"/>
        <v>0.07830452658</v>
      </c>
      <c r="Z516" s="147">
        <f t="shared" si="1024"/>
        <v>-0.01693464725</v>
      </c>
    </row>
    <row r="517">
      <c r="A517" s="12">
        <f>'Parametric Var'!A126</f>
        <v>44628</v>
      </c>
      <c r="B517" s="88">
        <f>'Parametric Var'!B126</f>
        <v>1.086</v>
      </c>
      <c r="C517" s="88">
        <f>'Parametric Var'!C126</f>
        <v>1.8282</v>
      </c>
      <c r="D517" s="88">
        <f>'Parametric Var'!D126</f>
        <v>1.7761</v>
      </c>
      <c r="E517" s="88">
        <f>'Parametric Var'!E126</f>
        <v>1.84</v>
      </c>
      <c r="F517" s="88">
        <f>'Parametric Var'!F126</f>
        <v>4500.54</v>
      </c>
      <c r="G517" s="88">
        <f>'Parametric Var'!G126</f>
        <v>23.91</v>
      </c>
      <c r="I517" s="7">
        <f t="shared" si="12"/>
        <v>509</v>
      </c>
      <c r="J517" s="88">
        <f t="shared" ref="J517:O517" si="1025">B$637*EXP(LN(B517/B518))</f>
        <v>2.86851123</v>
      </c>
      <c r="K517" s="88">
        <f t="shared" si="1025"/>
        <v>2.557248989</v>
      </c>
      <c r="L517" s="88">
        <f t="shared" si="1025"/>
        <v>2.553657476</v>
      </c>
      <c r="M517" s="88">
        <f t="shared" si="1025"/>
        <v>2.518093285</v>
      </c>
      <c r="N517" s="88">
        <f t="shared" si="1025"/>
        <v>4145.645471</v>
      </c>
      <c r="O517" s="88">
        <f t="shared" si="1025"/>
        <v>18.64036184</v>
      </c>
      <c r="S517" s="146">
        <f>(N517*'portfolio sheet'!$D$15/'portfolio sheet'!$D$7) -'portfolio sheet'!$D$15</f>
        <v>1125972.036</v>
      </c>
      <c r="T517" s="146">
        <f>O517*'portfolio sheet'!$F$15/'portfolio sheet'!$F$11-'portfolio sheet'!$F$15</f>
        <v>92327.40982</v>
      </c>
      <c r="U517" s="146">
        <f>PRICE('portfolio sheet'!$H$7,'portfolio sheet'!$H$8,'portfolio sheet'!$H$9,L517/100,'portfolio sheet'!$H$11,'portfolio sheet'!$H$12,'portfolio sheet'!$H$13)*'portfolio sheet'!$H$6/100 - 'portfolio sheet'!$H$15</f>
        <v>-19124.40079</v>
      </c>
      <c r="V517" s="88">
        <f t="shared" si="10"/>
        <v>1199175.045</v>
      </c>
      <c r="X517" s="147">
        <f t="shared" ref="X517:Z517" si="1026">S517/$V517</f>
        <v>0.9389555267</v>
      </c>
      <c r="Y517" s="147">
        <f t="shared" si="1026"/>
        <v>0.07699243758</v>
      </c>
      <c r="Z517" s="147">
        <f t="shared" si="1026"/>
        <v>-0.01594796428</v>
      </c>
    </row>
    <row r="518">
      <c r="A518" s="12">
        <f>'Parametric Var'!A125</f>
        <v>44629</v>
      </c>
      <c r="B518" s="88">
        <f>'Parametric Var'!B125</f>
        <v>1.122</v>
      </c>
      <c r="C518" s="88">
        <f>'Parametric Var'!C125</f>
        <v>1.9339</v>
      </c>
      <c r="D518" s="88">
        <f>'Parametric Var'!D125</f>
        <v>1.8799</v>
      </c>
      <c r="E518" s="88">
        <f>'Parametric Var'!E125</f>
        <v>1.951</v>
      </c>
      <c r="F518" s="88">
        <f>'Parametric Var'!F125</f>
        <v>4483.87</v>
      </c>
      <c r="G518" s="88">
        <f>'Parametric Var'!G125</f>
        <v>27.36</v>
      </c>
      <c r="I518" s="7">
        <f t="shared" si="12"/>
        <v>510</v>
      </c>
      <c r="J518" s="88">
        <f t="shared" ref="J518:O518" si="1027">B$637*EXP(LN(B518/B519))</f>
        <v>2.878925714</v>
      </c>
      <c r="K518" s="88">
        <f t="shared" si="1027"/>
        <v>2.631088312</v>
      </c>
      <c r="L518" s="88">
        <f t="shared" si="1027"/>
        <v>2.640123511</v>
      </c>
      <c r="M518" s="88">
        <f t="shared" si="1027"/>
        <v>2.613733066</v>
      </c>
      <c r="N518" s="88">
        <f t="shared" si="1027"/>
        <v>4095.879595</v>
      </c>
      <c r="O518" s="88">
        <f t="shared" si="1027"/>
        <v>20.59967526</v>
      </c>
      <c r="S518" s="146">
        <f>(N518*'portfolio sheet'!$D$15/'portfolio sheet'!$D$7) -'portfolio sheet'!$D$15</f>
        <v>1100451.074</v>
      </c>
      <c r="T518" s="146">
        <f>O518*'portfolio sheet'!$F$15/'portfolio sheet'!$F$11-'portfolio sheet'!$F$15</f>
        <v>92228.54312</v>
      </c>
      <c r="U518" s="146">
        <f>PRICE('portfolio sheet'!$H$7,'portfolio sheet'!$H$8,'portfolio sheet'!$H$9,L518/100,'portfolio sheet'!$H$11,'portfolio sheet'!$H$12,'portfolio sheet'!$H$13)*'portfolio sheet'!$H$6/100 - 'portfolio sheet'!$H$15</f>
        <v>-21108.36305</v>
      </c>
      <c r="V518" s="88">
        <f t="shared" si="10"/>
        <v>1171571.254</v>
      </c>
      <c r="X518" s="147">
        <f t="shared" ref="X518:Z518" si="1028">S518/$V518</f>
        <v>0.9392950452</v>
      </c>
      <c r="Y518" s="147">
        <f t="shared" si="1028"/>
        <v>0.07872209461</v>
      </c>
      <c r="Z518" s="147">
        <f t="shared" si="1028"/>
        <v>-0.01801713978</v>
      </c>
    </row>
    <row r="519">
      <c r="A519" s="12">
        <f>'Parametric Var'!A124</f>
        <v>44630</v>
      </c>
      <c r="B519" s="88">
        <f>'Parametric Var'!B124</f>
        <v>1.155</v>
      </c>
      <c r="C519" s="88">
        <f>'Parametric Var'!C124</f>
        <v>1.9883</v>
      </c>
      <c r="D519" s="88">
        <f>'Parametric Var'!D124</f>
        <v>1.9246</v>
      </c>
      <c r="E519" s="88">
        <f>'Parametric Var'!E124</f>
        <v>1.993</v>
      </c>
      <c r="F519" s="88">
        <f>'Parametric Var'!F124</f>
        <v>4521.54</v>
      </c>
      <c r="G519" s="88">
        <f>'Parametric Var'!G124</f>
        <v>28.33</v>
      </c>
      <c r="I519" s="7">
        <f t="shared" si="12"/>
        <v>511</v>
      </c>
      <c r="J519" s="88">
        <f t="shared" ref="J519:O519" si="1029">B$637*EXP(LN(B519/B520))</f>
        <v>2.930614726</v>
      </c>
      <c r="K519" s="88">
        <f t="shared" si="1029"/>
        <v>2.688468624</v>
      </c>
      <c r="L519" s="88">
        <f t="shared" si="1029"/>
        <v>2.668240326</v>
      </c>
      <c r="M519" s="88">
        <f t="shared" si="1029"/>
        <v>2.664651978</v>
      </c>
      <c r="N519" s="88">
        <f t="shared" si="1029"/>
        <v>4071.187842</v>
      </c>
      <c r="O519" s="88">
        <f t="shared" si="1029"/>
        <v>23.51279767</v>
      </c>
      <c r="S519" s="146">
        <f>(N519*'portfolio sheet'!$D$15/'portfolio sheet'!$D$7) -'portfolio sheet'!$D$15</f>
        <v>1087788.637</v>
      </c>
      <c r="T519" s="146">
        <f>O519*'portfolio sheet'!$F$15/'portfolio sheet'!$F$11-'portfolio sheet'!$F$15</f>
        <v>92081.54735</v>
      </c>
      <c r="U519" s="146">
        <f>PRICE('portfolio sheet'!$H$7,'portfolio sheet'!$H$8,'portfolio sheet'!$H$9,L519/100,'portfolio sheet'!$H$11,'portfolio sheet'!$H$12,'portfolio sheet'!$H$13)*'portfolio sheet'!$H$6/100 - 'portfolio sheet'!$H$15</f>
        <v>-21751.52844</v>
      </c>
      <c r="V519" s="88">
        <f t="shared" si="10"/>
        <v>1158118.656</v>
      </c>
      <c r="X519" s="147">
        <f t="shared" ref="X519:Z519" si="1030">S519/$V519</f>
        <v>0.939272182</v>
      </c>
      <c r="Y519" s="147">
        <f t="shared" si="1030"/>
        <v>0.07950959677</v>
      </c>
      <c r="Z519" s="147">
        <f t="shared" si="1030"/>
        <v>-0.01878177881</v>
      </c>
    </row>
    <row r="520">
      <c r="A520" s="12">
        <f>'Parametric Var'!A123</f>
        <v>44631</v>
      </c>
      <c r="B520" s="88">
        <f>'Parametric Var'!B123</f>
        <v>1.168</v>
      </c>
      <c r="C520" s="88">
        <f>'Parametric Var'!C123</f>
        <v>2.0006</v>
      </c>
      <c r="D520" s="88">
        <f>'Parametric Var'!D123</f>
        <v>1.9496</v>
      </c>
      <c r="E520" s="88">
        <f>'Parametric Var'!E123</f>
        <v>1.997</v>
      </c>
      <c r="F520" s="88">
        <f>'Parametric Var'!F123</f>
        <v>4587.18</v>
      </c>
      <c r="G520" s="88">
        <f>'Parametric Var'!G123</f>
        <v>25.7</v>
      </c>
      <c r="I520" s="7">
        <f t="shared" si="12"/>
        <v>512</v>
      </c>
      <c r="J520" s="88">
        <f t="shared" ref="J520:O520" si="1031">B$637*EXP(LN(B520/B521))</f>
        <v>2.983267086</v>
      </c>
      <c r="K520" s="88">
        <f t="shared" si="1031"/>
        <v>2.637854874</v>
      </c>
      <c r="L520" s="88">
        <f t="shared" si="1031"/>
        <v>2.633206996</v>
      </c>
      <c r="M520" s="88">
        <f t="shared" si="1031"/>
        <v>2.615002452</v>
      </c>
      <c r="N520" s="88">
        <f t="shared" si="1031"/>
        <v>4206.512276</v>
      </c>
      <c r="O520" s="88">
        <f t="shared" si="1031"/>
        <v>22.5681762</v>
      </c>
      <c r="S520" s="146">
        <f>(N520*'portfolio sheet'!$D$15/'portfolio sheet'!$D$7) -'portfolio sheet'!$D$15</f>
        <v>1157185.783</v>
      </c>
      <c r="T520" s="146">
        <f>O520*'portfolio sheet'!$F$15/'portfolio sheet'!$F$11-'portfolio sheet'!$F$15</f>
        <v>92129.21283</v>
      </c>
      <c r="U520" s="146">
        <f>PRICE('portfolio sheet'!$H$7,'portfolio sheet'!$H$8,'portfolio sheet'!$H$9,L520/100,'portfolio sheet'!$H$11,'portfolio sheet'!$H$12,'portfolio sheet'!$H$13)*'portfolio sheet'!$H$6/100 - 'portfolio sheet'!$H$15</f>
        <v>-20950.00114</v>
      </c>
      <c r="V520" s="88">
        <f t="shared" si="10"/>
        <v>1228364.994</v>
      </c>
      <c r="X520" s="147">
        <f t="shared" ref="X520:Z520" si="1032">S520/$V520</f>
        <v>0.9420536957</v>
      </c>
      <c r="Y520" s="147">
        <f t="shared" si="1032"/>
        <v>0.07500149651</v>
      </c>
      <c r="Z520" s="147">
        <f t="shared" si="1032"/>
        <v>-0.01705519225</v>
      </c>
    </row>
    <row r="521">
      <c r="A521" s="12">
        <f>'Parametric Var'!A122</f>
        <v>44633</v>
      </c>
      <c r="B521" s="88">
        <f>'Parametric Var'!B122</f>
        <v>1.1603</v>
      </c>
      <c r="C521" s="88">
        <f>'Parametric Var'!C122</f>
        <v>2.0516</v>
      </c>
      <c r="D521" s="88">
        <f>'Parametric Var'!D122</f>
        <v>2.0012</v>
      </c>
      <c r="E521" s="88">
        <f>'Parametric Var'!E122</f>
        <v>2.039</v>
      </c>
      <c r="F521" s="88">
        <f>'Parametric Var'!F122</f>
        <v>4504.06</v>
      </c>
      <c r="G521" s="88">
        <f>'Parametric Var'!G122</f>
        <v>24.29</v>
      </c>
      <c r="I521" s="7">
        <f t="shared" si="12"/>
        <v>513</v>
      </c>
      <c r="J521" s="88">
        <f t="shared" ref="J521:O521" si="1033">B$637*EXP(LN(B521/B522))</f>
        <v>2.802498028</v>
      </c>
      <c r="K521" s="88">
        <f t="shared" si="1033"/>
        <v>2.576022633</v>
      </c>
      <c r="L521" s="88">
        <f t="shared" si="1033"/>
        <v>2.579911991</v>
      </c>
      <c r="M521" s="88">
        <f t="shared" si="1033"/>
        <v>2.541610644</v>
      </c>
      <c r="N521" s="88">
        <f t="shared" si="1033"/>
        <v>4210.135693</v>
      </c>
      <c r="O521" s="88">
        <f t="shared" si="1033"/>
        <v>18.43136606</v>
      </c>
      <c r="S521" s="146">
        <f>(N521*'portfolio sheet'!$D$15/'portfolio sheet'!$D$7) -'portfolio sheet'!$D$15</f>
        <v>1159043.945</v>
      </c>
      <c r="T521" s="146">
        <f>O521*'portfolio sheet'!$F$15/'portfolio sheet'!$F$11-'portfolio sheet'!$F$15</f>
        <v>92337.95572</v>
      </c>
      <c r="U521" s="146">
        <f>PRICE('portfolio sheet'!$H$7,'portfolio sheet'!$H$8,'portfolio sheet'!$H$9,L521/100,'portfolio sheet'!$H$11,'portfolio sheet'!$H$12,'portfolio sheet'!$H$13)*'portfolio sheet'!$H$6/100 - 'portfolio sheet'!$H$15</f>
        <v>-19727.78094</v>
      </c>
      <c r="V521" s="88">
        <f t="shared" si="10"/>
        <v>1231654.12</v>
      </c>
      <c r="X521" s="147">
        <f t="shared" ref="X521:Z521" si="1034">S521/$V521</f>
        <v>0.9410466188</v>
      </c>
      <c r="Y521" s="147">
        <f t="shared" si="1034"/>
        <v>0.07497068717</v>
      </c>
      <c r="Z521" s="147">
        <f t="shared" si="1034"/>
        <v>-0.01601730601</v>
      </c>
    </row>
    <row r="522">
      <c r="A522" s="12">
        <f>'Parametric Var'!A121</f>
        <v>44634</v>
      </c>
      <c r="B522" s="88">
        <f>'Parametric Var'!B121</f>
        <v>1.227</v>
      </c>
      <c r="C522" s="88">
        <f>'Parametric Var'!C121</f>
        <v>2.1544</v>
      </c>
      <c r="D522" s="88">
        <f>'Parametric Var'!D121</f>
        <v>2.0966</v>
      </c>
      <c r="E522" s="88">
        <f>'Parametric Var'!E121</f>
        <v>2.142</v>
      </c>
      <c r="F522" s="88">
        <f>'Parametric Var'!F121</f>
        <v>4418.64</v>
      </c>
      <c r="G522" s="88">
        <f>'Parametric Var'!G121</f>
        <v>28.11</v>
      </c>
      <c r="I522" s="7">
        <f t="shared" si="12"/>
        <v>514</v>
      </c>
      <c r="J522" s="88">
        <f t="shared" ref="J522:O522" si="1035">B$637*EXP(LN(B522/B523))</f>
        <v>3.000278218</v>
      </c>
      <c r="K522" s="88">
        <f t="shared" si="1035"/>
        <v>2.695840244</v>
      </c>
      <c r="L522" s="88">
        <f t="shared" si="1035"/>
        <v>2.689814002</v>
      </c>
      <c r="M522" s="88">
        <f t="shared" si="1035"/>
        <v>2.661302932</v>
      </c>
      <c r="N522" s="88">
        <f t="shared" si="1035"/>
        <v>4146.213734</v>
      </c>
      <c r="O522" s="88">
        <f t="shared" si="1035"/>
        <v>21.60671351</v>
      </c>
      <c r="S522" s="146">
        <f>(N522*'portfolio sheet'!$D$15/'portfolio sheet'!$D$7) -'portfolio sheet'!$D$15</f>
        <v>1126263.453</v>
      </c>
      <c r="T522" s="146">
        <f>O522*'portfolio sheet'!$F$15/'portfolio sheet'!$F$11-'portfolio sheet'!$F$15</f>
        <v>92177.72811</v>
      </c>
      <c r="U522" s="146">
        <f>PRICE('portfolio sheet'!$H$7,'portfolio sheet'!$H$8,'portfolio sheet'!$H$9,L522/100,'portfolio sheet'!$H$11,'portfolio sheet'!$H$12,'portfolio sheet'!$H$13)*'portfolio sheet'!$H$6/100 - 'portfolio sheet'!$H$15</f>
        <v>-22244.3658</v>
      </c>
      <c r="V522" s="88">
        <f t="shared" si="10"/>
        <v>1196196.816</v>
      </c>
      <c r="X522" s="147">
        <f t="shared" ref="X522:Z522" si="1036">S522/$V522</f>
        <v>0.9415369098</v>
      </c>
      <c r="Y522" s="147">
        <f t="shared" si="1036"/>
        <v>0.07705899808</v>
      </c>
      <c r="Z522" s="147">
        <f t="shared" si="1036"/>
        <v>-0.01859590789</v>
      </c>
    </row>
    <row r="523">
      <c r="A523" s="12">
        <f>'Parametric Var'!A120</f>
        <v>44635</v>
      </c>
      <c r="B523" s="88">
        <f>'Parametric Var'!B120</f>
        <v>1.212</v>
      </c>
      <c r="C523" s="88">
        <f>'Parametric Var'!C120</f>
        <v>2.1618</v>
      </c>
      <c r="D523" s="88">
        <f>'Parametric Var'!D120</f>
        <v>2.1068</v>
      </c>
      <c r="E523" s="88">
        <f>'Parametric Var'!E120</f>
        <v>2.149</v>
      </c>
      <c r="F523" s="88">
        <f>'Parametric Var'!F120</f>
        <v>4401.67</v>
      </c>
      <c r="G523" s="88">
        <f>'Parametric Var'!G120</f>
        <v>27.75</v>
      </c>
      <c r="I523" s="7">
        <f t="shared" si="12"/>
        <v>515</v>
      </c>
      <c r="J523" s="88">
        <f t="shared" ref="J523:O523" si="1037">B$637*EXP(LN(B523/B524))</f>
        <v>2.765114088</v>
      </c>
      <c r="K523" s="88">
        <f t="shared" si="1037"/>
        <v>2.627082291</v>
      </c>
      <c r="L523" s="88">
        <f t="shared" si="1037"/>
        <v>2.602948174</v>
      </c>
      <c r="M523" s="88">
        <f t="shared" si="1037"/>
        <v>2.617623175</v>
      </c>
      <c r="N523" s="88">
        <f t="shared" si="1037"/>
        <v>4066.179591</v>
      </c>
      <c r="O523" s="88">
        <f t="shared" si="1037"/>
        <v>20.54521</v>
      </c>
      <c r="S523" s="146">
        <f>(N523*'portfolio sheet'!$D$15/'portfolio sheet'!$D$7) -'portfolio sheet'!$D$15</f>
        <v>1085220.303</v>
      </c>
      <c r="T523" s="146">
        <f>O523*'portfolio sheet'!$F$15/'portfolio sheet'!$F$11-'portfolio sheet'!$F$15</f>
        <v>92231.29143</v>
      </c>
      <c r="U523" s="146">
        <f>PRICE('portfolio sheet'!$H$7,'portfolio sheet'!$H$8,'portfolio sheet'!$H$9,L523/100,'portfolio sheet'!$H$11,'portfolio sheet'!$H$12,'portfolio sheet'!$H$13)*'portfolio sheet'!$H$6/100 - 'portfolio sheet'!$H$15</f>
        <v>-20256.49987</v>
      </c>
      <c r="V523" s="88">
        <f t="shared" si="10"/>
        <v>1157195.095</v>
      </c>
      <c r="X523" s="147">
        <f t="shared" ref="X523:Z523" si="1038">S523/$V523</f>
        <v>0.9378023707</v>
      </c>
      <c r="Y523" s="147">
        <f t="shared" si="1038"/>
        <v>0.07970245627</v>
      </c>
      <c r="Z523" s="147">
        <f t="shared" si="1038"/>
        <v>-0.01750482694</v>
      </c>
    </row>
    <row r="524">
      <c r="A524" s="12">
        <f>'Parametric Var'!A119</f>
        <v>44636</v>
      </c>
      <c r="B524" s="88">
        <f>'Parametric Var'!B119</f>
        <v>1.299</v>
      </c>
      <c r="C524" s="88">
        <f>'Parametric Var'!C119</f>
        <v>2.226</v>
      </c>
      <c r="D524" s="88">
        <f>'Parametric Var'!D119</f>
        <v>2.1877</v>
      </c>
      <c r="E524" s="88">
        <f>'Parametric Var'!E119</f>
        <v>2.192</v>
      </c>
      <c r="F524" s="88">
        <f>'Parametric Var'!F119</f>
        <v>4471.07</v>
      </c>
      <c r="G524" s="88">
        <f>'Parametric Var'!G119</f>
        <v>28.81</v>
      </c>
      <c r="I524" s="7">
        <f t="shared" si="12"/>
        <v>516</v>
      </c>
      <c r="J524" s="88">
        <f t="shared" ref="J524:O524" si="1039">B$637*EXP(LN(B524/B525))</f>
        <v>3.150340753</v>
      </c>
      <c r="K524" s="88">
        <f t="shared" si="1039"/>
        <v>2.752206499</v>
      </c>
      <c r="L524" s="88">
        <f t="shared" si="1039"/>
        <v>2.760051498</v>
      </c>
      <c r="M524" s="88">
        <f t="shared" si="1039"/>
        <v>2.700802953</v>
      </c>
      <c r="N524" s="88">
        <f t="shared" si="1039"/>
        <v>4126.653507</v>
      </c>
      <c r="O524" s="88">
        <f t="shared" si="1039"/>
        <v>19.81035783</v>
      </c>
      <c r="S524" s="146">
        <f>(N524*'portfolio sheet'!$D$15/'portfolio sheet'!$D$7) -'portfolio sheet'!$D$15</f>
        <v>1116232.568</v>
      </c>
      <c r="T524" s="146">
        <f>O524*'portfolio sheet'!$F$15/'portfolio sheet'!$F$11-'portfolio sheet'!$F$15</f>
        <v>92268.37198</v>
      </c>
      <c r="U524" s="146">
        <f>PRICE('portfolio sheet'!$H$7,'portfolio sheet'!$H$8,'portfolio sheet'!$H$9,L524/100,'portfolio sheet'!$H$11,'portfolio sheet'!$H$12,'portfolio sheet'!$H$13)*'portfolio sheet'!$H$6/100 - 'portfolio sheet'!$H$15</f>
        <v>-23844.96553</v>
      </c>
      <c r="V524" s="88">
        <f t="shared" si="10"/>
        <v>1184655.974</v>
      </c>
      <c r="X524" s="147">
        <f t="shared" ref="X524:Z524" si="1040">S524/$V524</f>
        <v>0.9422419606</v>
      </c>
      <c r="Y524" s="147">
        <f t="shared" si="1040"/>
        <v>0.07788621675</v>
      </c>
      <c r="Z524" s="147">
        <f t="shared" si="1040"/>
        <v>-0.02012817734</v>
      </c>
    </row>
    <row r="525">
      <c r="A525" s="12">
        <f>'Parametric Var'!A118</f>
        <v>44637</v>
      </c>
      <c r="B525" s="88">
        <f>'Parametric Var'!B118</f>
        <v>1.222</v>
      </c>
      <c r="C525" s="88">
        <f>'Parametric Var'!C118</f>
        <v>2.1879</v>
      </c>
      <c r="D525" s="88">
        <f>'Parametric Var'!D118</f>
        <v>2.1424</v>
      </c>
      <c r="E525" s="88">
        <f>'Parametric Var'!E118</f>
        <v>2.167</v>
      </c>
      <c r="F525" s="88">
        <f>'Parametric Var'!F118</f>
        <v>4475.01</v>
      </c>
      <c r="G525" s="88">
        <f>'Parametric Var'!G118</f>
        <v>31.02</v>
      </c>
      <c r="I525" s="7">
        <f t="shared" si="12"/>
        <v>517</v>
      </c>
      <c r="J525" s="88">
        <f t="shared" ref="J525:O525" si="1041">B$637*EXP(LN(B525/B526))</f>
        <v>2.956342204</v>
      </c>
      <c r="K525" s="88">
        <f t="shared" si="1041"/>
        <v>2.715401124</v>
      </c>
      <c r="L525" s="88">
        <f t="shared" si="1041"/>
        <v>2.698240045</v>
      </c>
      <c r="M525" s="88">
        <f t="shared" si="1041"/>
        <v>2.687361821</v>
      </c>
      <c r="N525" s="88">
        <f t="shared" si="1041"/>
        <v>4219.632865</v>
      </c>
      <c r="O525" s="88">
        <f t="shared" si="1041"/>
        <v>21.82244723</v>
      </c>
      <c r="S525" s="146">
        <f>(N525*'portfolio sheet'!$D$15/'portfolio sheet'!$D$7) -'portfolio sheet'!$D$15</f>
        <v>1163914.29</v>
      </c>
      <c r="T525" s="146">
        <f>O525*'portfolio sheet'!$F$15/'portfolio sheet'!$F$11-'portfolio sheet'!$F$15</f>
        <v>92166.84221</v>
      </c>
      <c r="U525" s="146">
        <f>PRICE('portfolio sheet'!$H$7,'portfolio sheet'!$H$8,'portfolio sheet'!$H$9,L525/100,'portfolio sheet'!$H$11,'portfolio sheet'!$H$12,'portfolio sheet'!$H$13)*'portfolio sheet'!$H$6/100 - 'portfolio sheet'!$H$15</f>
        <v>-22436.69921</v>
      </c>
      <c r="V525" s="88">
        <f t="shared" si="10"/>
        <v>1233644.433</v>
      </c>
      <c r="X525" s="147">
        <f t="shared" ref="X525:Z525" si="1042">S525/$V525</f>
        <v>0.9434763039</v>
      </c>
      <c r="Y525" s="147">
        <f t="shared" si="1042"/>
        <v>0.07471102675</v>
      </c>
      <c r="Z525" s="147">
        <f t="shared" si="1042"/>
        <v>-0.01818733066</v>
      </c>
    </row>
    <row r="526">
      <c r="A526" s="12">
        <f>'Parametric Var'!A117</f>
        <v>44638</v>
      </c>
      <c r="B526" s="88">
        <f>'Parametric Var'!B117</f>
        <v>1.225</v>
      </c>
      <c r="C526" s="88">
        <f>'Parametric Var'!C117</f>
        <v>2.1796</v>
      </c>
      <c r="D526" s="88">
        <f>'Parametric Var'!D117</f>
        <v>2.1461</v>
      </c>
      <c r="E526" s="88">
        <f>'Parametric Var'!E117</f>
        <v>2.153</v>
      </c>
      <c r="F526" s="88">
        <f>'Parametric Var'!F117</f>
        <v>4380.26</v>
      </c>
      <c r="G526" s="88">
        <f>'Parametric Var'!G117</f>
        <v>30.32</v>
      </c>
      <c r="I526" s="7">
        <f t="shared" si="12"/>
        <v>518</v>
      </c>
      <c r="J526" s="88">
        <f t="shared" ref="J526:O526" si="1043">B$637*EXP(LN(B526/B527))</f>
        <v>2.964810127</v>
      </c>
      <c r="K526" s="88">
        <f t="shared" si="1043"/>
        <v>2.7051</v>
      </c>
      <c r="L526" s="88">
        <f t="shared" si="1043"/>
        <v>2.7029</v>
      </c>
      <c r="M526" s="88">
        <f t="shared" si="1043"/>
        <v>2.67</v>
      </c>
      <c r="N526" s="88">
        <f t="shared" si="1043"/>
        <v>4160.102297</v>
      </c>
      <c r="O526" s="88">
        <f t="shared" si="1043"/>
        <v>23.44057992</v>
      </c>
      <c r="S526" s="146">
        <f>(N526*'portfolio sheet'!$D$15/'portfolio sheet'!$D$7) -'portfolio sheet'!$D$15</f>
        <v>1133385.793</v>
      </c>
      <c r="T526" s="146">
        <f>O526*'portfolio sheet'!$F$15/'portfolio sheet'!$F$11-'portfolio sheet'!$F$15</f>
        <v>92085.19145</v>
      </c>
      <c r="U526" s="146">
        <f>PRICE('portfolio sheet'!$H$7,'portfolio sheet'!$H$8,'portfolio sheet'!$H$9,L526/100,'portfolio sheet'!$H$11,'portfolio sheet'!$H$12,'portfolio sheet'!$H$13)*'portfolio sheet'!$H$6/100 - 'portfolio sheet'!$H$15</f>
        <v>-22543.03045</v>
      </c>
      <c r="V526" s="88">
        <f t="shared" si="10"/>
        <v>1202927.954</v>
      </c>
      <c r="X526" s="147">
        <f t="shared" ref="X526:Z526" si="1044">S526/$V526</f>
        <v>0.9421892552</v>
      </c>
      <c r="Y526" s="147">
        <f t="shared" si="1044"/>
        <v>0.07655087832</v>
      </c>
      <c r="Z526" s="147">
        <f t="shared" si="1044"/>
        <v>-0.0187401335</v>
      </c>
    </row>
    <row r="527">
      <c r="A527" s="12">
        <f>'Parametric Var'!A116</f>
        <v>44640</v>
      </c>
      <c r="B527" s="88">
        <f>'Parametric Var'!B116</f>
        <v>1.2245</v>
      </c>
      <c r="C527" s="88">
        <f>'Parametric Var'!C116</f>
        <v>2.1796</v>
      </c>
      <c r="D527" s="88">
        <f>'Parametric Var'!D116</f>
        <v>2.1461</v>
      </c>
      <c r="E527" s="88">
        <f>'Parametric Var'!E116</f>
        <v>2.153</v>
      </c>
      <c r="F527" s="88">
        <f>'Parametric Var'!F116</f>
        <v>4348.87</v>
      </c>
      <c r="G527" s="88">
        <f>'Parametric Var'!G116</f>
        <v>27.59</v>
      </c>
      <c r="I527" s="7">
        <f t="shared" si="12"/>
        <v>519</v>
      </c>
      <c r="J527" s="88">
        <f t="shared" ref="J527:O527" si="1045">B$637*EXP(LN(B527/B528))</f>
        <v>2.832886963</v>
      </c>
      <c r="K527" s="88">
        <f t="shared" si="1045"/>
        <v>2.513443584</v>
      </c>
      <c r="L527" s="88">
        <f t="shared" si="1045"/>
        <v>2.495673403</v>
      </c>
      <c r="M527" s="88">
        <f t="shared" si="1045"/>
        <v>2.502616456</v>
      </c>
      <c r="N527" s="88">
        <f t="shared" si="1045"/>
        <v>4172.631628</v>
      </c>
      <c r="O527" s="88">
        <f t="shared" si="1045"/>
        <v>19.51889552</v>
      </c>
      <c r="S527" s="146">
        <f>(N527*'portfolio sheet'!$D$15/'portfolio sheet'!$D$7) -'portfolio sheet'!$D$15</f>
        <v>1139811.091</v>
      </c>
      <c r="T527" s="146">
        <f>O527*'portfolio sheet'!$F$15/'portfolio sheet'!$F$11-'portfolio sheet'!$F$15</f>
        <v>92283.07913</v>
      </c>
      <c r="U527" s="146">
        <f>PRICE('portfolio sheet'!$H$7,'portfolio sheet'!$H$8,'portfolio sheet'!$H$9,L527/100,'portfolio sheet'!$H$11,'portfolio sheet'!$H$12,'portfolio sheet'!$H$13)*'portfolio sheet'!$H$6/100 - 'portfolio sheet'!$H$15</f>
        <v>-17788.80575</v>
      </c>
      <c r="V527" s="88">
        <f t="shared" si="10"/>
        <v>1214305.364</v>
      </c>
      <c r="X527" s="147">
        <f t="shared" ref="X527:Z527" si="1046">S527/$V527</f>
        <v>0.9386527676</v>
      </c>
      <c r="Y527" s="147">
        <f t="shared" si="1046"/>
        <v>0.07599660006</v>
      </c>
      <c r="Z527" s="147">
        <f t="shared" si="1046"/>
        <v>-0.01464936768</v>
      </c>
    </row>
    <row r="528">
      <c r="A528" s="12">
        <f>'Parametric Var'!A115</f>
        <v>44641</v>
      </c>
      <c r="B528" s="88">
        <f>'Parametric Var'!B115</f>
        <v>1.281</v>
      </c>
      <c r="C528" s="88">
        <f>'Parametric Var'!C115</f>
        <v>2.3458</v>
      </c>
      <c r="D528" s="88">
        <f>'Parametric Var'!D115</f>
        <v>2.3243</v>
      </c>
      <c r="E528" s="88">
        <f>'Parametric Var'!E115</f>
        <v>2.297</v>
      </c>
      <c r="F528" s="88">
        <f>'Parametric Var'!F115</f>
        <v>4304.74</v>
      </c>
      <c r="G528" s="88">
        <f>'Parametric Var'!G115</f>
        <v>30.15</v>
      </c>
      <c r="I528" s="7">
        <f t="shared" si="12"/>
        <v>520</v>
      </c>
      <c r="J528" s="88">
        <f t="shared" ref="J528:O528" si="1047">B$637*EXP(LN(B528/B529))</f>
        <v>2.820484101</v>
      </c>
      <c r="K528" s="88">
        <f t="shared" si="1047"/>
        <v>2.61556555</v>
      </c>
      <c r="L528" s="88">
        <f t="shared" si="1047"/>
        <v>2.618082376</v>
      </c>
      <c r="M528" s="88">
        <f t="shared" si="1047"/>
        <v>2.575804284</v>
      </c>
      <c r="N528" s="88">
        <f t="shared" si="1047"/>
        <v>4207.744545</v>
      </c>
      <c r="O528" s="88">
        <f t="shared" si="1047"/>
        <v>19.30070528</v>
      </c>
      <c r="S528" s="146">
        <f>(N528*'portfolio sheet'!$D$15/'portfolio sheet'!$D$7) -'portfolio sheet'!$D$15</f>
        <v>1157817.715</v>
      </c>
      <c r="T528" s="146">
        <f>O528*'portfolio sheet'!$F$15/'portfolio sheet'!$F$11-'portfolio sheet'!$F$15</f>
        <v>92294.08898</v>
      </c>
      <c r="U528" s="146">
        <f>PRICE('portfolio sheet'!$H$7,'portfolio sheet'!$H$8,'portfolio sheet'!$H$9,L528/100,'portfolio sheet'!$H$11,'portfolio sheet'!$H$12,'portfolio sheet'!$H$13)*'portfolio sheet'!$H$6/100 - 'portfolio sheet'!$H$15</f>
        <v>-20603.50063</v>
      </c>
      <c r="V528" s="88">
        <f t="shared" si="10"/>
        <v>1229508.304</v>
      </c>
      <c r="X528" s="147">
        <f t="shared" ref="X528:Z528" si="1048">S528/$V528</f>
        <v>0.9416916599</v>
      </c>
      <c r="Y528" s="147">
        <f t="shared" si="1048"/>
        <v>0.0750658525</v>
      </c>
      <c r="Z528" s="147">
        <f t="shared" si="1048"/>
        <v>-0.01675751239</v>
      </c>
    </row>
    <row r="529">
      <c r="A529" s="12">
        <f>'Parametric Var'!A114</f>
        <v>44642</v>
      </c>
      <c r="B529" s="88">
        <f>'Parametric Var'!B114</f>
        <v>1.346</v>
      </c>
      <c r="C529" s="88">
        <f>'Parametric Var'!C114</f>
        <v>2.4261</v>
      </c>
      <c r="D529" s="88">
        <f>'Parametric Var'!D114</f>
        <v>2.3996</v>
      </c>
      <c r="E529" s="88">
        <f>'Parametric Var'!E114</f>
        <v>2.381</v>
      </c>
      <c r="F529" s="88">
        <f>'Parametric Var'!F114</f>
        <v>4225.5</v>
      </c>
      <c r="G529" s="88">
        <f>'Parametric Var'!G114</f>
        <v>33.32</v>
      </c>
      <c r="I529" s="7">
        <f t="shared" si="12"/>
        <v>521</v>
      </c>
      <c r="J529" s="88">
        <f t="shared" ref="J529:O529" si="1049">B$637*EXP(LN(B529/B530))</f>
        <v>2.633006997</v>
      </c>
      <c r="K529" s="88">
        <f t="shared" si="1049"/>
        <v>2.803196271</v>
      </c>
      <c r="L529" s="88">
        <f t="shared" si="1049"/>
        <v>2.802280769</v>
      </c>
      <c r="M529" s="88">
        <f t="shared" si="1049"/>
        <v>2.776100437</v>
      </c>
      <c r="N529" s="88">
        <f t="shared" si="1049"/>
        <v>4069.424393</v>
      </c>
      <c r="O529" s="88">
        <f t="shared" si="1049"/>
        <v>23.12022121</v>
      </c>
      <c r="S529" s="146">
        <f>(N529*'portfolio sheet'!$D$15/'portfolio sheet'!$D$7) -'portfolio sheet'!$D$15</f>
        <v>1086884.304</v>
      </c>
      <c r="T529" s="146">
        <f>O529*'portfolio sheet'!$F$15/'portfolio sheet'!$F$11-'portfolio sheet'!$F$15</f>
        <v>92101.35671</v>
      </c>
      <c r="U529" s="146">
        <f>PRICE('portfolio sheet'!$H$7,'portfolio sheet'!$H$8,'portfolio sheet'!$H$9,L529/100,'portfolio sheet'!$H$11,'portfolio sheet'!$H$12,'portfolio sheet'!$H$13)*'portfolio sheet'!$H$6/100 - 'portfolio sheet'!$H$15</f>
        <v>-24804.41398</v>
      </c>
      <c r="V529" s="88">
        <f t="shared" si="10"/>
        <v>1154181.247</v>
      </c>
      <c r="X529" s="147">
        <f t="shared" ref="X529:Z529" si="1050">S529/$V529</f>
        <v>0.9416929162</v>
      </c>
      <c r="Y529" s="147">
        <f t="shared" si="1050"/>
        <v>0.07979800136</v>
      </c>
      <c r="Z529" s="147">
        <f t="shared" si="1050"/>
        <v>-0.02149091752</v>
      </c>
    </row>
    <row r="530">
      <c r="A530" s="12">
        <f>'Parametric Var'!A113</f>
        <v>44643</v>
      </c>
      <c r="B530" s="88">
        <f>'Parametric Var'!B113</f>
        <v>1.515</v>
      </c>
      <c r="C530" s="88">
        <f>'Parametric Var'!C113</f>
        <v>2.3412</v>
      </c>
      <c r="D530" s="88">
        <f>'Parametric Var'!D113</f>
        <v>2.3145</v>
      </c>
      <c r="E530" s="88">
        <f>'Parametric Var'!E113</f>
        <v>2.29</v>
      </c>
      <c r="F530" s="88">
        <f>'Parametric Var'!F113</f>
        <v>4288.7</v>
      </c>
      <c r="G530" s="88">
        <f>'Parametric Var'!G113</f>
        <v>30.74</v>
      </c>
      <c r="I530" s="7">
        <f t="shared" si="12"/>
        <v>522</v>
      </c>
      <c r="J530" s="88">
        <f t="shared" ref="J530:O530" si="1051">B$637*EXP(LN(B530/B531))</f>
        <v>2.909821128</v>
      </c>
      <c r="K530" s="88">
        <f t="shared" si="1051"/>
        <v>2.615395466</v>
      </c>
      <c r="L530" s="88">
        <f t="shared" si="1051"/>
        <v>2.608239337</v>
      </c>
      <c r="M530" s="88">
        <f t="shared" si="1051"/>
        <v>2.579873418</v>
      </c>
      <c r="N530" s="88">
        <f t="shared" si="1051"/>
        <v>4039.933842</v>
      </c>
      <c r="O530" s="88">
        <f t="shared" si="1051"/>
        <v>21.51194882</v>
      </c>
      <c r="S530" s="146">
        <f>(N530*'portfolio sheet'!$D$15/'portfolio sheet'!$D$7) -'portfolio sheet'!$D$15</f>
        <v>1071760.945</v>
      </c>
      <c r="T530" s="146">
        <f>O530*'portfolio sheet'!$F$15/'portfolio sheet'!$F$11-'portfolio sheet'!$F$15</f>
        <v>92182.50992</v>
      </c>
      <c r="U530" s="146">
        <f>PRICE('portfolio sheet'!$H$7,'portfolio sheet'!$H$8,'portfolio sheet'!$H$9,L530/100,'portfolio sheet'!$H$11,'portfolio sheet'!$H$12,'portfolio sheet'!$H$13)*'portfolio sheet'!$H$6/100 - 'portfolio sheet'!$H$15</f>
        <v>-20377.84892</v>
      </c>
      <c r="V530" s="88">
        <f t="shared" si="10"/>
        <v>1143565.606</v>
      </c>
      <c r="X530" s="147">
        <f t="shared" ref="X530:Z530" si="1052">S530/$V530</f>
        <v>0.9372098456</v>
      </c>
      <c r="Y530" s="147">
        <f t="shared" si="1052"/>
        <v>0.08060972581</v>
      </c>
      <c r="Z530" s="147">
        <f t="shared" si="1052"/>
        <v>-0.01781957136</v>
      </c>
    </row>
    <row r="531">
      <c r="A531" s="12">
        <f>'Parametric Var'!A112</f>
        <v>44644</v>
      </c>
      <c r="B531" s="88">
        <f>'Parametric Var'!B112</f>
        <v>1.543</v>
      </c>
      <c r="C531" s="88">
        <f>'Parametric Var'!C112</f>
        <v>2.4215</v>
      </c>
      <c r="D531" s="88">
        <f>'Parametric Var'!D112</f>
        <v>2.3985</v>
      </c>
      <c r="E531" s="88">
        <f>'Parametric Var'!E112</f>
        <v>2.37</v>
      </c>
      <c r="F531" s="88">
        <f>'Parametric Var'!F112</f>
        <v>4384.62</v>
      </c>
      <c r="G531" s="88">
        <f>'Parametric Var'!G112</f>
        <v>30.48</v>
      </c>
      <c r="I531" s="7">
        <f t="shared" si="12"/>
        <v>523</v>
      </c>
      <c r="J531" s="88">
        <f t="shared" ref="J531:O531" si="1053">B$637*EXP(LN(B531/B532))</f>
        <v>2.754719759</v>
      </c>
      <c r="K531" s="88">
        <f t="shared" si="1053"/>
        <v>2.550182843</v>
      </c>
      <c r="L531" s="88">
        <f t="shared" si="1053"/>
        <v>2.53119852</v>
      </c>
      <c r="M531" s="88">
        <f t="shared" si="1053"/>
        <v>2.543368167</v>
      </c>
      <c r="N531" s="88">
        <f t="shared" si="1053"/>
        <v>4140.517066</v>
      </c>
      <c r="O531" s="88">
        <f t="shared" si="1053"/>
        <v>20.32953096</v>
      </c>
      <c r="S531" s="146">
        <f>(N531*'portfolio sheet'!$D$15/'portfolio sheet'!$D$7) -'portfolio sheet'!$D$15</f>
        <v>1123342.085</v>
      </c>
      <c r="T531" s="146">
        <f>O531*'portfolio sheet'!$F$15/'portfolio sheet'!$F$11-'portfolio sheet'!$F$15</f>
        <v>92242.17457</v>
      </c>
      <c r="U531" s="146">
        <f>PRICE('portfolio sheet'!$H$7,'portfolio sheet'!$H$8,'portfolio sheet'!$H$9,L531/100,'portfolio sheet'!$H$11,'portfolio sheet'!$H$12,'portfolio sheet'!$H$13)*'portfolio sheet'!$H$6/100 - 'portfolio sheet'!$H$15</f>
        <v>-18607.57683</v>
      </c>
      <c r="V531" s="88">
        <f t="shared" si="10"/>
        <v>1196976.683</v>
      </c>
      <c r="X531" s="147">
        <f t="shared" ref="X531:Z531" si="1054">S531/$V531</f>
        <v>0.938482847</v>
      </c>
      <c r="Y531" s="147">
        <f t="shared" si="1054"/>
        <v>0.07706263278</v>
      </c>
      <c r="Z531" s="147">
        <f t="shared" si="1054"/>
        <v>-0.01554547979</v>
      </c>
    </row>
    <row r="532">
      <c r="A532" s="12">
        <f>'Parametric Var'!A111</f>
        <v>44645</v>
      </c>
      <c r="B532" s="88">
        <f>'Parametric Var'!B111</f>
        <v>1.66</v>
      </c>
      <c r="C532" s="88">
        <f>'Parametric Var'!C111</f>
        <v>2.5686</v>
      </c>
      <c r="D532" s="88">
        <f>'Parametric Var'!D111</f>
        <v>2.5612</v>
      </c>
      <c r="E532" s="88">
        <f>'Parametric Var'!E111</f>
        <v>2.488</v>
      </c>
      <c r="F532" s="88">
        <f>'Parametric Var'!F111</f>
        <v>4373.79</v>
      </c>
      <c r="G532" s="88">
        <f>'Parametric Var'!G111</f>
        <v>31.98</v>
      </c>
      <c r="I532" s="7">
        <f t="shared" si="12"/>
        <v>524</v>
      </c>
      <c r="J532" s="88">
        <f t="shared" ref="J532:O532" si="1055">B$637*EXP(LN(B532/B533))</f>
        <v>2.982103413</v>
      </c>
      <c r="K532" s="88">
        <f t="shared" si="1055"/>
        <v>2.721203047</v>
      </c>
      <c r="L532" s="88">
        <f t="shared" si="1055"/>
        <v>2.713920135</v>
      </c>
      <c r="M532" s="88">
        <f t="shared" si="1055"/>
        <v>2.688369081</v>
      </c>
      <c r="N532" s="88">
        <f t="shared" si="1055"/>
        <v>4195.06047</v>
      </c>
      <c r="O532" s="88">
        <f t="shared" si="1055"/>
        <v>18.71422222</v>
      </c>
      <c r="S532" s="146">
        <f>(N532*'portfolio sheet'!$D$15/'portfolio sheet'!$D$7) -'portfolio sheet'!$D$15</f>
        <v>1151313.061</v>
      </c>
      <c r="T532" s="146">
        <f>O532*'portfolio sheet'!$F$15/'portfolio sheet'!$F$11-'portfolio sheet'!$F$15</f>
        <v>92323.68283</v>
      </c>
      <c r="U532" s="146">
        <f>PRICE('portfolio sheet'!$H$7,'portfolio sheet'!$H$8,'portfolio sheet'!$H$9,L532/100,'portfolio sheet'!$H$11,'portfolio sheet'!$H$12,'portfolio sheet'!$H$13)*'portfolio sheet'!$H$6/100 - 'portfolio sheet'!$H$15</f>
        <v>-22794.38342</v>
      </c>
      <c r="V532" s="88">
        <f t="shared" si="10"/>
        <v>1220842.361</v>
      </c>
      <c r="X532" s="147">
        <f t="shared" ref="X532:Z532" si="1056">S532/$V532</f>
        <v>0.943048094</v>
      </c>
      <c r="Y532" s="147">
        <f t="shared" si="1056"/>
        <v>0.07562293527</v>
      </c>
      <c r="Z532" s="147">
        <f t="shared" si="1056"/>
        <v>-0.01867102924</v>
      </c>
    </row>
    <row r="533">
      <c r="A533" s="12">
        <f>'Parametric Var'!A110</f>
        <v>44647</v>
      </c>
      <c r="B533" s="88">
        <f>'Parametric Var'!B110</f>
        <v>1.6497</v>
      </c>
      <c r="C533" s="88">
        <f>'Parametric Var'!C110</f>
        <v>2.5534</v>
      </c>
      <c r="D533" s="88">
        <f>'Parametric Var'!D110</f>
        <v>2.5508</v>
      </c>
      <c r="E533" s="88">
        <f>'Parametric Var'!E110</f>
        <v>2.471</v>
      </c>
      <c r="F533" s="88">
        <f>'Parametric Var'!F110</f>
        <v>4306.26</v>
      </c>
      <c r="G533" s="88">
        <f>'Parametric Var'!G110</f>
        <v>36.45</v>
      </c>
      <c r="I533" s="7">
        <f t="shared" si="12"/>
        <v>525</v>
      </c>
      <c r="J533" s="88">
        <f t="shared" ref="J533:O533" si="1057">B$637*EXP(LN(B533/B534))</f>
        <v>2.917094821</v>
      </c>
      <c r="K533" s="88">
        <f t="shared" si="1057"/>
        <v>2.702136899</v>
      </c>
      <c r="L533" s="88">
        <f t="shared" si="1057"/>
        <v>2.689719237</v>
      </c>
      <c r="M533" s="88">
        <f t="shared" si="1057"/>
        <v>2.675413625</v>
      </c>
      <c r="N533" s="88">
        <f t="shared" si="1057"/>
        <v>4054.699744</v>
      </c>
      <c r="O533" s="88">
        <f t="shared" si="1057"/>
        <v>22.13146883</v>
      </c>
      <c r="S533" s="146">
        <f>(N533*'portfolio sheet'!$D$15/'portfolio sheet'!$D$7) -'portfolio sheet'!$D$15</f>
        <v>1079333.202</v>
      </c>
      <c r="T533" s="146">
        <f>O533*'portfolio sheet'!$F$15/'portfolio sheet'!$F$11-'portfolio sheet'!$F$15</f>
        <v>92151.24902</v>
      </c>
      <c r="U533" s="146">
        <f>PRICE('portfolio sheet'!$H$7,'portfolio sheet'!$H$8,'portfolio sheet'!$H$9,L533/100,'portfolio sheet'!$H$11,'portfolio sheet'!$H$12,'portfolio sheet'!$H$13)*'portfolio sheet'!$H$6/100 - 'portfolio sheet'!$H$15</f>
        <v>-22242.20218</v>
      </c>
      <c r="V533" s="88">
        <f t="shared" si="10"/>
        <v>1149242.249</v>
      </c>
      <c r="X533" s="147">
        <f t="shared" ref="X533:Z533" si="1058">S533/$V533</f>
        <v>0.9391694424</v>
      </c>
      <c r="Y533" s="147">
        <f t="shared" si="1058"/>
        <v>0.08018435548</v>
      </c>
      <c r="Z533" s="147">
        <f t="shared" si="1058"/>
        <v>-0.01935379786</v>
      </c>
    </row>
    <row r="534">
      <c r="A534" s="12">
        <f>'Parametric Var'!A109</f>
        <v>44648</v>
      </c>
      <c r="B534" s="88">
        <f>'Parametric Var'!B109</f>
        <v>1.676</v>
      </c>
      <c r="C534" s="88">
        <f>'Parametric Var'!C109</f>
        <v>2.5562</v>
      </c>
      <c r="D534" s="88">
        <f>'Parametric Var'!D109</f>
        <v>2.5633</v>
      </c>
      <c r="E534" s="88">
        <f>'Parametric Var'!E109</f>
        <v>2.466</v>
      </c>
      <c r="F534" s="88">
        <f>'Parametric Var'!F109</f>
        <v>4386.54</v>
      </c>
      <c r="G534" s="88">
        <f>'Parametric Var'!G109</f>
        <v>35.13</v>
      </c>
      <c r="I534" s="7">
        <f t="shared" si="12"/>
        <v>526</v>
      </c>
      <c r="J534" s="88">
        <f t="shared" ref="J534:O534" si="1059">B$637*EXP(LN(B534/B535))</f>
        <v>2.997582136</v>
      </c>
      <c r="K534" s="88">
        <f t="shared" si="1059"/>
        <v>2.779251053</v>
      </c>
      <c r="L534" s="88">
        <f t="shared" si="1059"/>
        <v>2.769454199</v>
      </c>
      <c r="M534" s="88">
        <f t="shared" si="1059"/>
        <v>2.745713094</v>
      </c>
      <c r="N534" s="88">
        <f t="shared" si="1059"/>
        <v>4152.108128</v>
      </c>
      <c r="O534" s="88">
        <f t="shared" si="1059"/>
        <v>23.09161479</v>
      </c>
      <c r="S534" s="146">
        <f>(N534*'portfolio sheet'!$D$15/'portfolio sheet'!$D$7) -'portfolio sheet'!$D$15</f>
        <v>1129286.22</v>
      </c>
      <c r="T534" s="146">
        <f>O534*'portfolio sheet'!$F$15/'portfolio sheet'!$F$11-'portfolio sheet'!$F$15</f>
        <v>92102.80019</v>
      </c>
      <c r="U534" s="146">
        <f>PRICE('portfolio sheet'!$H$7,'portfolio sheet'!$H$8,'portfolio sheet'!$H$9,L534/100,'portfolio sheet'!$H$11,'portfolio sheet'!$H$12,'portfolio sheet'!$H$13)*'portfolio sheet'!$H$6/100 - 'portfolio sheet'!$H$15</f>
        <v>-24058.78221</v>
      </c>
      <c r="V534" s="88">
        <f t="shared" si="10"/>
        <v>1197330.238</v>
      </c>
      <c r="X534" s="147">
        <f t="shared" ref="X534:Z534" si="1060">S534/$V534</f>
        <v>0.9431702167</v>
      </c>
      <c r="Y534" s="147">
        <f t="shared" si="1060"/>
        <v>0.07692347298</v>
      </c>
      <c r="Z534" s="147">
        <f t="shared" si="1060"/>
        <v>-0.02009368966</v>
      </c>
    </row>
    <row r="535">
      <c r="A535" s="12">
        <f>'Parametric Var'!A108</f>
        <v>44649</v>
      </c>
      <c r="B535" s="88">
        <f>'Parametric Var'!B108</f>
        <v>1.657</v>
      </c>
      <c r="C535" s="88">
        <f>'Parametric Var'!C108</f>
        <v>2.488</v>
      </c>
      <c r="D535" s="88">
        <f>'Parametric Var'!D108</f>
        <v>2.5017</v>
      </c>
      <c r="E535" s="88">
        <f>'Parametric Var'!E108</f>
        <v>2.398</v>
      </c>
      <c r="F535" s="88">
        <f>'Parametric Var'!F108</f>
        <v>4363.49</v>
      </c>
      <c r="G535" s="88">
        <f>'Parametric Var'!G108</f>
        <v>32.45</v>
      </c>
      <c r="I535" s="7">
        <f t="shared" si="12"/>
        <v>527</v>
      </c>
      <c r="J535" s="88">
        <f t="shared" ref="J535:O535" si="1061">B$637*EXP(LN(B535/B536))</f>
        <v>2.990673082</v>
      </c>
      <c r="K535" s="88">
        <f t="shared" si="1061"/>
        <v>2.765569034</v>
      </c>
      <c r="L535" s="88">
        <f t="shared" si="1061"/>
        <v>2.769431901</v>
      </c>
      <c r="M535" s="88">
        <f t="shared" si="1061"/>
        <v>2.715292621</v>
      </c>
      <c r="N535" s="88">
        <f t="shared" si="1061"/>
        <v>4163.321863</v>
      </c>
      <c r="O535" s="88">
        <f t="shared" si="1061"/>
        <v>22.89641085</v>
      </c>
      <c r="S535" s="146">
        <f>(N535*'portfolio sheet'!$D$15/'portfolio sheet'!$D$7) -'portfolio sheet'!$D$15</f>
        <v>1135036.853</v>
      </c>
      <c r="T535" s="146">
        <f>O535*'portfolio sheet'!$F$15/'portfolio sheet'!$F$11-'portfolio sheet'!$F$15</f>
        <v>92112.65015</v>
      </c>
      <c r="U535" s="146">
        <f>PRICE('portfolio sheet'!$H$7,'portfolio sheet'!$H$8,'portfolio sheet'!$H$9,L535/100,'portfolio sheet'!$H$11,'portfolio sheet'!$H$12,'portfolio sheet'!$H$13)*'portfolio sheet'!$H$6/100 - 'portfolio sheet'!$H$15</f>
        <v>-24058.27529</v>
      </c>
      <c r="V535" s="88">
        <f t="shared" si="10"/>
        <v>1203091.228</v>
      </c>
      <c r="X535" s="147">
        <f t="shared" ref="X535:Z535" si="1062">S535/$V535</f>
        <v>0.9434337369</v>
      </c>
      <c r="Y535" s="147">
        <f t="shared" si="1062"/>
        <v>0.07656331294</v>
      </c>
      <c r="Z535" s="147">
        <f t="shared" si="1062"/>
        <v>-0.01999704988</v>
      </c>
    </row>
    <row r="536">
      <c r="A536" s="12">
        <f>'Parametric Var'!A107</f>
        <v>44650</v>
      </c>
      <c r="B536" s="88">
        <f>'Parametric Var'!B107</f>
        <v>1.642</v>
      </c>
      <c r="C536" s="88">
        <f>'Parametric Var'!C107</f>
        <v>2.4336</v>
      </c>
      <c r="D536" s="88">
        <f>'Parametric Var'!D107</f>
        <v>2.4416</v>
      </c>
      <c r="E536" s="88">
        <f>'Parametric Var'!E107</f>
        <v>2.358</v>
      </c>
      <c r="F536" s="88">
        <f>'Parametric Var'!F107</f>
        <v>4328.87</v>
      </c>
      <c r="G536" s="88">
        <f>'Parametric Var'!G107</f>
        <v>30.23</v>
      </c>
      <c r="I536" s="7">
        <f t="shared" si="12"/>
        <v>528</v>
      </c>
      <c r="J536" s="88">
        <f t="shared" ref="J536:O536" si="1063">B$637*EXP(LN(B536/B537))</f>
        <v>3.026263184</v>
      </c>
      <c r="K536" s="88">
        <f t="shared" si="1063"/>
        <v>2.699664285</v>
      </c>
      <c r="L536" s="88">
        <f t="shared" si="1063"/>
        <v>2.677350254</v>
      </c>
      <c r="M536" s="88">
        <f t="shared" si="1063"/>
        <v>2.684801706</v>
      </c>
      <c r="N536" s="88">
        <f t="shared" si="1063"/>
        <v>4255.916553</v>
      </c>
      <c r="O536" s="88">
        <f t="shared" si="1063"/>
        <v>20.96929756</v>
      </c>
      <c r="S536" s="146">
        <f>(N536*'portfolio sheet'!$D$15/'portfolio sheet'!$D$7) -'portfolio sheet'!$D$15</f>
        <v>1182521.309</v>
      </c>
      <c r="T536" s="146">
        <f>O536*'portfolio sheet'!$F$15/'portfolio sheet'!$F$11-'portfolio sheet'!$F$15</f>
        <v>92209.89203</v>
      </c>
      <c r="U536" s="146">
        <f>PRICE('portfolio sheet'!$H$7,'portfolio sheet'!$H$8,'portfolio sheet'!$H$9,L536/100,'portfolio sheet'!$H$11,'portfolio sheet'!$H$12,'portfolio sheet'!$H$13)*'portfolio sheet'!$H$6/100 - 'portfolio sheet'!$H$15</f>
        <v>-21959.70848</v>
      </c>
      <c r="V536" s="88">
        <f t="shared" si="10"/>
        <v>1252771.493</v>
      </c>
      <c r="X536" s="147">
        <f t="shared" ref="X536:Z536" si="1064">S536/$V536</f>
        <v>0.9439241841</v>
      </c>
      <c r="Y536" s="147">
        <f t="shared" si="1064"/>
        <v>0.07360471767</v>
      </c>
      <c r="Z536" s="147">
        <f t="shared" si="1064"/>
        <v>-0.0175289018</v>
      </c>
    </row>
    <row r="537">
      <c r="A537" s="12">
        <f>'Parametric Var'!A106</f>
        <v>44651</v>
      </c>
      <c r="B537" s="88">
        <f>'Parametric Var'!B106</f>
        <v>1.608</v>
      </c>
      <c r="C537" s="88">
        <f>'Parametric Var'!C106</f>
        <v>2.4385</v>
      </c>
      <c r="D537" s="88">
        <f>'Parametric Var'!D106</f>
        <v>2.4649</v>
      </c>
      <c r="E537" s="88">
        <f>'Parametric Var'!E106</f>
        <v>2.345</v>
      </c>
      <c r="F537" s="88">
        <f>'Parametric Var'!F106</f>
        <v>4201.09</v>
      </c>
      <c r="G537" s="88">
        <f>'Parametric Var'!G106</f>
        <v>30.75</v>
      </c>
      <c r="I537" s="7">
        <f t="shared" si="12"/>
        <v>529</v>
      </c>
      <c r="J537" s="88">
        <f t="shared" ref="J537:O537" si="1065">B$637*EXP(LN(B537/B538))</f>
        <v>2.813976262</v>
      </c>
      <c r="K537" s="88">
        <f t="shared" si="1065"/>
        <v>2.630872393</v>
      </c>
      <c r="L537" s="88">
        <f t="shared" si="1065"/>
        <v>2.597013413</v>
      </c>
      <c r="M537" s="88">
        <f t="shared" si="1065"/>
        <v>2.620824613</v>
      </c>
      <c r="N537" s="88">
        <f t="shared" si="1065"/>
        <v>4160.465354</v>
      </c>
      <c r="O537" s="88">
        <f t="shared" si="1065"/>
        <v>20.64518414</v>
      </c>
      <c r="S537" s="146">
        <f>(N537*'portfolio sheet'!$D$15/'portfolio sheet'!$D$7) -'portfolio sheet'!$D$15</f>
        <v>1133571.977</v>
      </c>
      <c r="T537" s="146">
        <f>O537*'portfolio sheet'!$F$15/'portfolio sheet'!$F$11-'portfolio sheet'!$F$15</f>
        <v>92226.24675</v>
      </c>
      <c r="U537" s="146">
        <f>PRICE('portfolio sheet'!$H$7,'portfolio sheet'!$H$8,'portfolio sheet'!$H$9,L537/100,'portfolio sheet'!$H$11,'portfolio sheet'!$H$12,'portfolio sheet'!$H$13)*'portfolio sheet'!$H$6/100 - 'portfolio sheet'!$H$15</f>
        <v>-20120.34949</v>
      </c>
      <c r="V537" s="88">
        <f t="shared" si="10"/>
        <v>1205677.874</v>
      </c>
      <c r="X537" s="147">
        <f t="shared" ref="X537:Z537" si="1066">S537/$V537</f>
        <v>0.9401947246</v>
      </c>
      <c r="Y537" s="147">
        <f t="shared" si="1066"/>
        <v>0.076493273</v>
      </c>
      <c r="Z537" s="147">
        <f t="shared" si="1066"/>
        <v>-0.01668799762</v>
      </c>
    </row>
    <row r="538">
      <c r="A538" s="12">
        <f>'Parametric Var'!A105</f>
        <v>44652</v>
      </c>
      <c r="B538" s="88">
        <f>'Parametric Var'!B105</f>
        <v>1.6935</v>
      </c>
      <c r="C538" s="88">
        <f>'Parametric Var'!C105</f>
        <v>2.5073</v>
      </c>
      <c r="D538" s="88">
        <f>'Parametric Var'!D105</f>
        <v>2.5654</v>
      </c>
      <c r="E538" s="88">
        <f>'Parametric Var'!E105</f>
        <v>2.389</v>
      </c>
      <c r="F538" s="88">
        <f>'Parametric Var'!F105</f>
        <v>4170.62</v>
      </c>
      <c r="G538" s="88">
        <f>'Parametric Var'!G105</f>
        <v>31.77</v>
      </c>
      <c r="I538" s="7">
        <f t="shared" si="12"/>
        <v>530</v>
      </c>
      <c r="J538" s="88">
        <f t="shared" ref="J538:O538" si="1067">B$637*EXP(LN(B538/B539))</f>
        <v>2.888218104</v>
      </c>
      <c r="K538" s="88">
        <f t="shared" si="1067"/>
        <v>2.686563111</v>
      </c>
      <c r="L538" s="88">
        <f t="shared" si="1067"/>
        <v>2.674852316</v>
      </c>
      <c r="M538" s="88">
        <f t="shared" si="1067"/>
        <v>2.65665556</v>
      </c>
      <c r="N538" s="88">
        <f t="shared" si="1067"/>
        <v>4026.730549</v>
      </c>
      <c r="O538" s="88">
        <f t="shared" si="1067"/>
        <v>22.7172008</v>
      </c>
      <c r="S538" s="146">
        <f>(N538*'portfolio sheet'!$D$15/'portfolio sheet'!$D$7) -'portfolio sheet'!$D$15</f>
        <v>1064990.025</v>
      </c>
      <c r="T538" s="146">
        <f>O538*'portfolio sheet'!$F$15/'portfolio sheet'!$F$11-'portfolio sheet'!$F$15</f>
        <v>92121.69307</v>
      </c>
      <c r="U538" s="146">
        <f>PRICE('portfolio sheet'!$H$7,'portfolio sheet'!$H$8,'portfolio sheet'!$H$9,L538/100,'portfolio sheet'!$H$11,'portfolio sheet'!$H$12,'portfolio sheet'!$H$13)*'portfolio sheet'!$H$6/100 - 'portfolio sheet'!$H$15</f>
        <v>-21902.63572</v>
      </c>
      <c r="V538" s="88">
        <f t="shared" si="10"/>
        <v>1135209.082</v>
      </c>
      <c r="X538" s="147">
        <f t="shared" ref="X538:Z538" si="1068">S538/$V538</f>
        <v>0.9381443838</v>
      </c>
      <c r="Y538" s="147">
        <f t="shared" si="1068"/>
        <v>0.08114953844</v>
      </c>
      <c r="Z538" s="147">
        <f t="shared" si="1068"/>
        <v>-0.0192939222</v>
      </c>
    </row>
    <row r="539">
      <c r="A539" s="12">
        <f>'Parametric Var'!A104</f>
        <v>44654</v>
      </c>
      <c r="B539" s="88">
        <f>'Parametric Var'!B104</f>
        <v>1.7377</v>
      </c>
      <c r="C539" s="88">
        <f>'Parametric Var'!C104</f>
        <v>2.5246</v>
      </c>
      <c r="D539" s="88">
        <f>'Parametric Var'!D104</f>
        <v>2.5923</v>
      </c>
      <c r="E539" s="88">
        <f>'Parametric Var'!E104</f>
        <v>2.401</v>
      </c>
      <c r="F539" s="88">
        <f>'Parametric Var'!F104</f>
        <v>4277.88</v>
      </c>
      <c r="G539" s="88">
        <f>'Parametric Var'!G104</f>
        <v>29.83</v>
      </c>
      <c r="I539" s="7">
        <f t="shared" si="12"/>
        <v>531</v>
      </c>
      <c r="J539" s="88">
        <f t="shared" ref="J539:O539" si="1069">B$637*EXP(LN(B539/B540))</f>
        <v>3.031105191</v>
      </c>
      <c r="K539" s="88">
        <f t="shared" si="1069"/>
        <v>2.734452637</v>
      </c>
      <c r="L539" s="88">
        <f t="shared" si="1069"/>
        <v>2.752810148</v>
      </c>
      <c r="M539" s="88">
        <f t="shared" si="1069"/>
        <v>2.678926034</v>
      </c>
      <c r="N539" s="88">
        <f t="shared" si="1069"/>
        <v>4148.092974</v>
      </c>
      <c r="O539" s="88">
        <f t="shared" si="1069"/>
        <v>23.85728909</v>
      </c>
      <c r="S539" s="146">
        <f>(N539*'portfolio sheet'!$D$15/'portfolio sheet'!$D$7) -'portfolio sheet'!$D$15</f>
        <v>1127227.166</v>
      </c>
      <c r="T539" s="146">
        <f>O539*'portfolio sheet'!$F$15/'portfolio sheet'!$F$11-'portfolio sheet'!$F$15</f>
        <v>92064.16436</v>
      </c>
      <c r="U539" s="146">
        <f>PRICE('portfolio sheet'!$H$7,'portfolio sheet'!$H$8,'portfolio sheet'!$H$9,L539/100,'portfolio sheet'!$H$11,'portfolio sheet'!$H$12,'portfolio sheet'!$H$13)*'portfolio sheet'!$H$6/100 - 'portfolio sheet'!$H$15</f>
        <v>-23680.22453</v>
      </c>
      <c r="V539" s="88">
        <f t="shared" si="10"/>
        <v>1195611.106</v>
      </c>
      <c r="X539" s="147">
        <f t="shared" ref="X539:Z539" si="1070">S539/$V539</f>
        <v>0.9428041949</v>
      </c>
      <c r="Y539" s="147">
        <f t="shared" si="1070"/>
        <v>0.07700176412</v>
      </c>
      <c r="Z539" s="147">
        <f t="shared" si="1070"/>
        <v>-0.01980595898</v>
      </c>
    </row>
    <row r="540">
      <c r="A540" s="12">
        <f>'Parametric Var'!A103</f>
        <v>44655</v>
      </c>
      <c r="B540" s="88">
        <f>'Parametric Var'!B103</f>
        <v>1.699</v>
      </c>
      <c r="C540" s="88">
        <f>'Parametric Var'!C103</f>
        <v>2.4975</v>
      </c>
      <c r="D540" s="88">
        <f>'Parametric Var'!D103</f>
        <v>2.5453</v>
      </c>
      <c r="E540" s="88">
        <f>'Parametric Var'!E103</f>
        <v>2.393</v>
      </c>
      <c r="F540" s="88">
        <f>'Parametric Var'!F103</f>
        <v>4259.52</v>
      </c>
      <c r="G540" s="88">
        <f>'Parametric Var'!G103</f>
        <v>26.67</v>
      </c>
      <c r="I540" s="7">
        <f t="shared" si="12"/>
        <v>532</v>
      </c>
      <c r="J540" s="88">
        <f t="shared" ref="J540:O540" si="1071">B$637*EXP(LN(B540/B541))</f>
        <v>2.885476447</v>
      </c>
      <c r="K540" s="88">
        <f t="shared" si="1071"/>
        <v>2.532893657</v>
      </c>
      <c r="L540" s="88">
        <f t="shared" si="1071"/>
        <v>2.54426456</v>
      </c>
      <c r="M540" s="88">
        <f t="shared" si="1071"/>
        <v>2.501687549</v>
      </c>
      <c r="N540" s="88">
        <f t="shared" si="1071"/>
        <v>4184.527987</v>
      </c>
      <c r="O540" s="88">
        <f t="shared" si="1071"/>
        <v>22.16093105</v>
      </c>
      <c r="S540" s="146">
        <f>(N540*'portfolio sheet'!$D$15/'portfolio sheet'!$D$7) -'portfolio sheet'!$D$15</f>
        <v>1145911.788</v>
      </c>
      <c r="T540" s="146">
        <f>O540*'portfolio sheet'!$F$15/'portfolio sheet'!$F$11-'portfolio sheet'!$F$15</f>
        <v>92149.76236</v>
      </c>
      <c r="U540" s="146">
        <f>PRICE('portfolio sheet'!$H$7,'portfolio sheet'!$H$8,'portfolio sheet'!$H$9,L540/100,'portfolio sheet'!$H$11,'portfolio sheet'!$H$12,'portfolio sheet'!$H$13)*'portfolio sheet'!$H$6/100 - 'portfolio sheet'!$H$15</f>
        <v>-18908.3272</v>
      </c>
      <c r="V540" s="88">
        <f t="shared" si="10"/>
        <v>1219153.223</v>
      </c>
      <c r="X540" s="147">
        <f t="shared" ref="X540:Z540" si="1072">S540/$V540</f>
        <v>0.9399243395</v>
      </c>
      <c r="Y540" s="147">
        <f t="shared" si="1072"/>
        <v>0.07558505412</v>
      </c>
      <c r="Z540" s="147">
        <f t="shared" si="1072"/>
        <v>-0.0155093936</v>
      </c>
    </row>
    <row r="541">
      <c r="A541" s="12">
        <f>'Parametric Var'!A102</f>
        <v>44656</v>
      </c>
      <c r="B541" s="88">
        <f>'Parametric Var'!B102</f>
        <v>1.745</v>
      </c>
      <c r="C541" s="88">
        <f>'Parametric Var'!C102</f>
        <v>2.6673</v>
      </c>
      <c r="D541" s="88">
        <f>'Parametric Var'!D102</f>
        <v>2.704</v>
      </c>
      <c r="E541" s="88">
        <f>'Parametric Var'!E102</f>
        <v>2.554</v>
      </c>
      <c r="F541" s="88">
        <f>'Parametric Var'!F102</f>
        <v>4204.31</v>
      </c>
      <c r="G541" s="88">
        <f>'Parametric Var'!G102</f>
        <v>25.67</v>
      </c>
      <c r="I541" s="7">
        <f t="shared" si="12"/>
        <v>533</v>
      </c>
      <c r="J541" s="88">
        <f t="shared" ref="J541:O541" si="1073">B$637*EXP(LN(B541/B542))</f>
        <v>2.933342031</v>
      </c>
      <c r="K541" s="88">
        <f t="shared" si="1073"/>
        <v>2.686167019</v>
      </c>
      <c r="L541" s="88">
        <f t="shared" si="1073"/>
        <v>2.718179708</v>
      </c>
      <c r="M541" s="88">
        <f t="shared" si="1073"/>
        <v>2.6247806</v>
      </c>
      <c r="N541" s="88">
        <f t="shared" si="1073"/>
        <v>4161.169859</v>
      </c>
      <c r="O541" s="88">
        <f t="shared" si="1073"/>
        <v>22.93846251</v>
      </c>
      <c r="S541" s="146">
        <f>(N541*'portfolio sheet'!$D$15/'portfolio sheet'!$D$7) -'portfolio sheet'!$D$15</f>
        <v>1133933.261</v>
      </c>
      <c r="T541" s="146">
        <f>O541*'portfolio sheet'!$F$15/'portfolio sheet'!$F$11-'portfolio sheet'!$F$15</f>
        <v>92110.52823</v>
      </c>
      <c r="U541" s="146">
        <f>PRICE('portfolio sheet'!$H$7,'portfolio sheet'!$H$8,'portfolio sheet'!$H$9,L541/100,'portfolio sheet'!$H$11,'portfolio sheet'!$H$12,'portfolio sheet'!$H$13)*'portfolio sheet'!$H$6/100 - 'portfolio sheet'!$H$15</f>
        <v>-22891.49831</v>
      </c>
      <c r="V541" s="88">
        <f t="shared" si="10"/>
        <v>1203152.291</v>
      </c>
      <c r="X541" s="147">
        <f t="shared" ref="X541:Z541" si="1074">S541/$V541</f>
        <v>0.9424686048</v>
      </c>
      <c r="Y541" s="147">
        <f t="shared" si="1074"/>
        <v>0.0765576635</v>
      </c>
      <c r="Z541" s="147">
        <f t="shared" si="1074"/>
        <v>-0.01902626831</v>
      </c>
    </row>
    <row r="542">
      <c r="A542" s="12">
        <f>'Parametric Var'!A101</f>
        <v>44657</v>
      </c>
      <c r="B542" s="88">
        <f>'Parametric Var'!B101</f>
        <v>1.763</v>
      </c>
      <c r="C542" s="88">
        <f>'Parametric Var'!C101</f>
        <v>2.6861</v>
      </c>
      <c r="D542" s="88">
        <f>'Parametric Var'!D101</f>
        <v>2.6888</v>
      </c>
      <c r="E542" s="88">
        <f>'Parametric Var'!E101</f>
        <v>2.598</v>
      </c>
      <c r="F542" s="88">
        <f>'Parametric Var'!F101</f>
        <v>4173.11</v>
      </c>
      <c r="G542" s="88">
        <f>'Parametric Var'!G101</f>
        <v>23.87</v>
      </c>
      <c r="I542" s="7">
        <f t="shared" si="12"/>
        <v>534</v>
      </c>
      <c r="J542" s="88">
        <f t="shared" ref="J542:O542" si="1075">B$637*EXP(LN(B542/B543))</f>
        <v>3.01142755</v>
      </c>
      <c r="K542" s="88">
        <f t="shared" si="1075"/>
        <v>2.651789756</v>
      </c>
      <c r="L542" s="88">
        <f t="shared" si="1075"/>
        <v>2.675831193</v>
      </c>
      <c r="M542" s="88">
        <f t="shared" si="1075"/>
        <v>2.602874296</v>
      </c>
      <c r="N542" s="88">
        <f t="shared" si="1075"/>
        <v>4043.720044</v>
      </c>
      <c r="O542" s="88">
        <f t="shared" si="1075"/>
        <v>21.63821079</v>
      </c>
      <c r="S542" s="146">
        <f>(N542*'portfolio sheet'!$D$15/'portfolio sheet'!$D$7) -'portfolio sheet'!$D$15</f>
        <v>1073702.587</v>
      </c>
      <c r="T542" s="146">
        <f>O542*'portfolio sheet'!$F$15/'portfolio sheet'!$F$11-'portfolio sheet'!$F$15</f>
        <v>92176.13876</v>
      </c>
      <c r="U542" s="146">
        <f>PRICE('portfolio sheet'!$H$7,'portfolio sheet'!$H$8,'portfolio sheet'!$H$9,L542/100,'portfolio sheet'!$H$11,'portfolio sheet'!$H$12,'portfolio sheet'!$H$13)*'portfolio sheet'!$H$6/100 - 'portfolio sheet'!$H$15</f>
        <v>-21925.00196</v>
      </c>
      <c r="V542" s="88">
        <f t="shared" si="10"/>
        <v>1143953.724</v>
      </c>
      <c r="X542" s="147">
        <f t="shared" ref="X542:Z542" si="1076">S542/$V542</f>
        <v>0.9385891795</v>
      </c>
      <c r="Y542" s="147">
        <f t="shared" si="1076"/>
        <v>0.08057680732</v>
      </c>
      <c r="Z542" s="147">
        <f t="shared" si="1076"/>
        <v>-0.01916598679</v>
      </c>
    </row>
    <row r="543">
      <c r="A543" s="12">
        <f>'Parametric Var'!A100</f>
        <v>44658</v>
      </c>
      <c r="B543" s="88">
        <f>'Parametric Var'!B100</f>
        <v>1.735</v>
      </c>
      <c r="C543" s="88">
        <f>'Parametric Var'!C100</f>
        <v>2.7401</v>
      </c>
      <c r="D543" s="88">
        <f>'Parametric Var'!D100</f>
        <v>2.716</v>
      </c>
      <c r="E543" s="88">
        <f>'Parametric Var'!E100</f>
        <v>2.665</v>
      </c>
      <c r="F543" s="88">
        <f>'Parametric Var'!F100</f>
        <v>4262.45</v>
      </c>
      <c r="G543" s="88">
        <f>'Parametric Var'!G100</f>
        <v>23.53</v>
      </c>
      <c r="I543" s="7">
        <f t="shared" si="12"/>
        <v>535</v>
      </c>
      <c r="J543" s="88">
        <f t="shared" ref="J543:O543" si="1077">B$637*EXP(LN(B543/B544))</f>
        <v>2.908283937</v>
      </c>
      <c r="K543" s="88">
        <f t="shared" si="1077"/>
        <v>2.669251507</v>
      </c>
      <c r="L543" s="88">
        <f t="shared" si="1077"/>
        <v>2.664154019</v>
      </c>
      <c r="M543" s="88">
        <f t="shared" si="1077"/>
        <v>2.631490385</v>
      </c>
      <c r="N543" s="88">
        <f t="shared" si="1077"/>
        <v>4039.778935</v>
      </c>
      <c r="O543" s="88">
        <f t="shared" si="1077"/>
        <v>21.87859198</v>
      </c>
      <c r="S543" s="146">
        <f>(N543*'portfolio sheet'!$D$15/'portfolio sheet'!$D$7) -'portfolio sheet'!$D$15</f>
        <v>1071681.505</v>
      </c>
      <c r="T543" s="146">
        <f>O543*'portfolio sheet'!$F$15/'portfolio sheet'!$F$11-'portfolio sheet'!$F$15</f>
        <v>92164.00916</v>
      </c>
      <c r="U543" s="146">
        <f>PRICE('portfolio sheet'!$H$7,'portfolio sheet'!$H$8,'portfolio sheet'!$H$9,L543/100,'portfolio sheet'!$H$11,'portfolio sheet'!$H$12,'portfolio sheet'!$H$13)*'portfolio sheet'!$H$6/100 - 'portfolio sheet'!$H$15</f>
        <v>-21658.1152</v>
      </c>
      <c r="V543" s="88">
        <f t="shared" si="10"/>
        <v>1142187.399</v>
      </c>
      <c r="X543" s="147">
        <f t="shared" ref="X543:Z543" si="1078">S543/$V543</f>
        <v>0.9382711681</v>
      </c>
      <c r="Y543" s="147">
        <f t="shared" si="1078"/>
        <v>0.08069079489</v>
      </c>
      <c r="Z543" s="147">
        <f t="shared" si="1078"/>
        <v>-0.018961963</v>
      </c>
    </row>
    <row r="544">
      <c r="A544" s="12">
        <f>'Parametric Var'!A99</f>
        <v>44659</v>
      </c>
      <c r="B544" s="88">
        <f>'Parametric Var'!B99</f>
        <v>1.768</v>
      </c>
      <c r="C544" s="88">
        <f>'Parametric Var'!C99</f>
        <v>2.7769</v>
      </c>
      <c r="D544" s="88">
        <f>'Parametric Var'!D99</f>
        <v>2.7555</v>
      </c>
      <c r="E544" s="88">
        <f>'Parametric Var'!E99</f>
        <v>2.704</v>
      </c>
      <c r="F544" s="88">
        <f>'Parametric Var'!F99</f>
        <v>4357.95</v>
      </c>
      <c r="G544" s="88">
        <f>'Parametric Var'!G99</f>
        <v>22.94</v>
      </c>
      <c r="I544" s="7">
        <f t="shared" si="12"/>
        <v>536</v>
      </c>
      <c r="J544" s="88">
        <f t="shared" ref="J544:O544" si="1079">B$637*EXP(LN(B544/B545))</f>
        <v>2.919998217</v>
      </c>
      <c r="K544" s="88">
        <f t="shared" si="1079"/>
        <v>2.685660418</v>
      </c>
      <c r="L544" s="88">
        <f t="shared" si="1079"/>
        <v>2.681297818</v>
      </c>
      <c r="M544" s="88">
        <f t="shared" si="1079"/>
        <v>2.651369813</v>
      </c>
      <c r="N544" s="88">
        <f t="shared" si="1079"/>
        <v>4079.996307</v>
      </c>
      <c r="O544" s="88">
        <f t="shared" si="1079"/>
        <v>20.75987272</v>
      </c>
      <c r="S544" s="146">
        <f>(N544*'portfolio sheet'!$D$15/'portfolio sheet'!$D$7) -'portfolio sheet'!$D$15</f>
        <v>1092305.798</v>
      </c>
      <c r="T544" s="146">
        <f>O544*'portfolio sheet'!$F$15/'portfolio sheet'!$F$11-'portfolio sheet'!$F$15</f>
        <v>92220.45958</v>
      </c>
      <c r="U544" s="146">
        <f>PRICE('portfolio sheet'!$H$7,'portfolio sheet'!$H$8,'portfolio sheet'!$H$9,L544/100,'portfolio sheet'!$H$11,'portfolio sheet'!$H$12,'portfolio sheet'!$H$13)*'portfolio sheet'!$H$6/100 - 'portfolio sheet'!$H$15</f>
        <v>-22049.88673</v>
      </c>
      <c r="V544" s="88">
        <f t="shared" si="10"/>
        <v>1162476.371</v>
      </c>
      <c r="X544" s="147">
        <f t="shared" ref="X544:Z544" si="1080">S544/$V544</f>
        <v>0.93963699</v>
      </c>
      <c r="Y544" s="147">
        <f t="shared" si="1080"/>
        <v>0.07933104008</v>
      </c>
      <c r="Z544" s="147">
        <f t="shared" si="1080"/>
        <v>-0.01896803004</v>
      </c>
    </row>
    <row r="545">
      <c r="A545" s="12">
        <f>'Parametric Var'!A98</f>
        <v>44661</v>
      </c>
      <c r="B545" s="88">
        <f>'Parametric Var'!B98</f>
        <v>1.7944</v>
      </c>
      <c r="C545" s="88">
        <f>'Parametric Var'!C98</f>
        <v>2.797</v>
      </c>
      <c r="D545" s="88">
        <f>'Parametric Var'!D98</f>
        <v>2.7777</v>
      </c>
      <c r="E545" s="88">
        <f>'Parametric Var'!E98</f>
        <v>2.723</v>
      </c>
      <c r="F545" s="88">
        <f>'Parametric Var'!F98</f>
        <v>4411.67</v>
      </c>
      <c r="G545" s="88">
        <f>'Parametric Var'!G98</f>
        <v>23.57</v>
      </c>
      <c r="I545" s="7">
        <f t="shared" si="12"/>
        <v>537</v>
      </c>
      <c r="J545" s="88">
        <f t="shared" ref="J545:O545" si="1081">B$637*EXP(LN(B545/B546))</f>
        <v>2.980876592</v>
      </c>
      <c r="K545" s="88">
        <f t="shared" si="1081"/>
        <v>2.673556431</v>
      </c>
      <c r="L545" s="88">
        <f t="shared" si="1081"/>
        <v>2.696202446</v>
      </c>
      <c r="M545" s="88">
        <f t="shared" si="1081"/>
        <v>2.62091204</v>
      </c>
      <c r="N545" s="88">
        <f t="shared" si="1081"/>
        <v>4082.704244</v>
      </c>
      <c r="O545" s="88">
        <f t="shared" si="1081"/>
        <v>23.2001892</v>
      </c>
      <c r="S545" s="146">
        <f>(N545*'portfolio sheet'!$D$15/'portfolio sheet'!$D$7) -'portfolio sheet'!$D$15</f>
        <v>1093694.484</v>
      </c>
      <c r="T545" s="146">
        <f>O545*'portfolio sheet'!$F$15/'portfolio sheet'!$F$11-'portfolio sheet'!$F$15</f>
        <v>92097.32154</v>
      </c>
      <c r="U545" s="146">
        <f>PRICE('portfolio sheet'!$H$7,'portfolio sheet'!$H$8,'portfolio sheet'!$H$9,L545/100,'portfolio sheet'!$H$11,'portfolio sheet'!$H$12,'portfolio sheet'!$H$13)*'portfolio sheet'!$H$6/100 - 'portfolio sheet'!$H$15</f>
        <v>-22390.19678</v>
      </c>
      <c r="V545" s="88">
        <f t="shared" si="10"/>
        <v>1163401.609</v>
      </c>
      <c r="X545" s="147">
        <f t="shared" ref="X545:Z545" si="1082">S545/$V545</f>
        <v>0.9400833519</v>
      </c>
      <c r="Y545" s="147">
        <f t="shared" si="1082"/>
        <v>0.07916210605</v>
      </c>
      <c r="Z545" s="147">
        <f t="shared" si="1082"/>
        <v>-0.01924545798</v>
      </c>
    </row>
    <row r="546">
      <c r="A546" s="12">
        <f>'Parametric Var'!A97</f>
        <v>44662</v>
      </c>
      <c r="B546" s="88">
        <f>'Parametric Var'!B97</f>
        <v>1.784</v>
      </c>
      <c r="C546" s="88">
        <f>'Parametric Var'!C97</f>
        <v>2.83</v>
      </c>
      <c r="D546" s="88">
        <f>'Parametric Var'!D97</f>
        <v>2.7846</v>
      </c>
      <c r="E546" s="88">
        <f>'Parametric Var'!E97</f>
        <v>2.774</v>
      </c>
      <c r="F546" s="88">
        <f>'Parametric Var'!F97</f>
        <v>4463.09</v>
      </c>
      <c r="G546" s="88">
        <f>'Parametric Var'!G97</f>
        <v>21.67</v>
      </c>
      <c r="I546" s="7">
        <f t="shared" si="12"/>
        <v>538</v>
      </c>
      <c r="J546" s="88">
        <f t="shared" ref="J546:O546" si="1083">B$637*EXP(LN(B546/B547))</f>
        <v>3.081038695</v>
      </c>
      <c r="K546" s="88">
        <f t="shared" si="1083"/>
        <v>2.781770712</v>
      </c>
      <c r="L546" s="88">
        <f t="shared" si="1083"/>
        <v>2.791623211</v>
      </c>
      <c r="M546" s="88">
        <f t="shared" si="1083"/>
        <v>2.716017602</v>
      </c>
      <c r="N546" s="88">
        <f t="shared" si="1083"/>
        <v>4132.058333</v>
      </c>
      <c r="O546" s="88">
        <f t="shared" si="1083"/>
        <v>22.21148967</v>
      </c>
      <c r="S546" s="146">
        <f>(N546*'portfolio sheet'!$D$15/'portfolio sheet'!$D$7) -'portfolio sheet'!$D$15</f>
        <v>1119004.274</v>
      </c>
      <c r="T546" s="146">
        <f>O546*'portfolio sheet'!$F$15/'portfolio sheet'!$F$11-'portfolio sheet'!$F$15</f>
        <v>92147.21118</v>
      </c>
      <c r="U546" s="146">
        <f>PRICE('portfolio sheet'!$H$7,'portfolio sheet'!$H$8,'portfolio sheet'!$H$9,L546/100,'portfolio sheet'!$H$11,'portfolio sheet'!$H$12,'portfolio sheet'!$H$13)*'portfolio sheet'!$H$6/100 - 'portfolio sheet'!$H$15</f>
        <v>-24562.47867</v>
      </c>
      <c r="V546" s="88">
        <f t="shared" si="10"/>
        <v>1186589.006</v>
      </c>
      <c r="X546" s="147">
        <f t="shared" ref="X546:Z546" si="1084">S546/$V546</f>
        <v>0.9430428462</v>
      </c>
      <c r="Y546" s="147">
        <f t="shared" si="1084"/>
        <v>0.07765722648</v>
      </c>
      <c r="Z546" s="147">
        <f t="shared" si="1084"/>
        <v>-0.02070007268</v>
      </c>
    </row>
    <row r="547">
      <c r="A547" s="12">
        <f>'Parametric Var'!A96</f>
        <v>44663</v>
      </c>
      <c r="B547" s="88">
        <f>'Parametric Var'!B96</f>
        <v>1.716</v>
      </c>
      <c r="C547" s="88">
        <f>'Parametric Var'!C96</f>
        <v>2.752</v>
      </c>
      <c r="D547" s="88">
        <f>'Parametric Var'!D96</f>
        <v>2.6961</v>
      </c>
      <c r="E547" s="88">
        <f>'Parametric Var'!E96</f>
        <v>2.727</v>
      </c>
      <c r="F547" s="88">
        <f>'Parametric Var'!F96</f>
        <v>4461.18</v>
      </c>
      <c r="G547" s="88">
        <f>'Parametric Var'!G96</f>
        <v>20.81</v>
      </c>
      <c r="I547" s="7">
        <f t="shared" si="12"/>
        <v>539</v>
      </c>
      <c r="J547" s="88">
        <f t="shared" ref="J547:O547" si="1085">B$637*EXP(LN(B547/B548))</f>
        <v>3.021709804</v>
      </c>
      <c r="K547" s="88">
        <f t="shared" si="1085"/>
        <v>2.741258313</v>
      </c>
      <c r="L547" s="88">
        <f t="shared" si="1085"/>
        <v>2.739067352</v>
      </c>
      <c r="M547" s="88">
        <f t="shared" si="1085"/>
        <v>2.693706992</v>
      </c>
      <c r="N547" s="88">
        <f t="shared" si="1085"/>
        <v>4084.122329</v>
      </c>
      <c r="O547" s="88">
        <f t="shared" si="1085"/>
        <v>22.61219052</v>
      </c>
      <c r="S547" s="146">
        <f>(N547*'portfolio sheet'!$D$15/'portfolio sheet'!$D$7) -'portfolio sheet'!$D$15</f>
        <v>1094421.707</v>
      </c>
      <c r="T547" s="146">
        <f>O547*'portfolio sheet'!$F$15/'portfolio sheet'!$F$11-'portfolio sheet'!$F$15</f>
        <v>92126.99187</v>
      </c>
      <c r="U547" s="146">
        <f>PRICE('portfolio sheet'!$H$7,'portfolio sheet'!$H$8,'portfolio sheet'!$H$9,L547/100,'portfolio sheet'!$H$11,'portfolio sheet'!$H$12,'portfolio sheet'!$H$13)*'portfolio sheet'!$H$6/100 - 'portfolio sheet'!$H$15</f>
        <v>-23367.39996</v>
      </c>
      <c r="V547" s="88">
        <f t="shared" si="10"/>
        <v>1163181.299</v>
      </c>
      <c r="X547" s="147">
        <f t="shared" ref="X547:Z547" si="1086">S547/$V547</f>
        <v>0.9408866082</v>
      </c>
      <c r="Y547" s="147">
        <f t="shared" si="1086"/>
        <v>0.07920260748</v>
      </c>
      <c r="Z547" s="147">
        <f t="shared" si="1086"/>
        <v>-0.02008921565</v>
      </c>
    </row>
    <row r="548">
      <c r="A548" s="12">
        <f>'Parametric Var'!A95</f>
        <v>44664</v>
      </c>
      <c r="B548" s="88">
        <f>'Parametric Var'!B95</f>
        <v>1.683</v>
      </c>
      <c r="C548" s="88">
        <f>'Parametric Var'!C95</f>
        <v>2.7157</v>
      </c>
      <c r="D548" s="88">
        <f>'Parametric Var'!D95</f>
        <v>2.6605</v>
      </c>
      <c r="E548" s="88">
        <f>'Parametric Var'!E95</f>
        <v>2.703</v>
      </c>
      <c r="F548" s="88">
        <f>'Parametric Var'!F95</f>
        <v>4511.61</v>
      </c>
      <c r="G548" s="88">
        <f>'Parametric Var'!G95</f>
        <v>19.63</v>
      </c>
      <c r="I548" s="7">
        <f t="shared" si="12"/>
        <v>540</v>
      </c>
      <c r="J548" s="88">
        <f t="shared" ref="J548:O548" si="1087">B$637*EXP(LN(B548/B549))</f>
        <v>2.871467358</v>
      </c>
      <c r="K548" s="88">
        <f t="shared" si="1087"/>
        <v>2.585702745</v>
      </c>
      <c r="L548" s="88">
        <f t="shared" si="1087"/>
        <v>2.581606695</v>
      </c>
      <c r="M548" s="88">
        <f t="shared" si="1087"/>
        <v>2.551983734</v>
      </c>
      <c r="N548" s="88">
        <f t="shared" si="1087"/>
        <v>4181.619366</v>
      </c>
      <c r="O548" s="88">
        <f t="shared" si="1087"/>
        <v>22.15385714</v>
      </c>
      <c r="S548" s="146">
        <f>(N548*'portfolio sheet'!$D$15/'portfolio sheet'!$D$7) -'portfolio sheet'!$D$15</f>
        <v>1144420.188</v>
      </c>
      <c r="T548" s="146">
        <f>O548*'portfolio sheet'!$F$15/'portfolio sheet'!$F$11-'portfolio sheet'!$F$15</f>
        <v>92150.11931</v>
      </c>
      <c r="U548" s="146">
        <f>PRICE('portfolio sheet'!$H$7,'portfolio sheet'!$H$8,'portfolio sheet'!$H$9,L548/100,'portfolio sheet'!$H$11,'portfolio sheet'!$H$12,'portfolio sheet'!$H$13)*'portfolio sheet'!$H$6/100 - 'portfolio sheet'!$H$15</f>
        <v>-19766.69945</v>
      </c>
      <c r="V548" s="88">
        <f t="shared" si="10"/>
        <v>1216803.608</v>
      </c>
      <c r="X548" s="147">
        <f t="shared" ref="X548:Z548" si="1088">S548/$V548</f>
        <v>0.9405134736</v>
      </c>
      <c r="Y548" s="147">
        <f t="shared" si="1088"/>
        <v>0.07573130022</v>
      </c>
      <c r="Z548" s="147">
        <f t="shared" si="1088"/>
        <v>-0.01624477387</v>
      </c>
    </row>
    <row r="549">
      <c r="A549" s="12">
        <f>'Parametric Var'!A94</f>
        <v>44665</v>
      </c>
      <c r="B549" s="88">
        <f>'Parametric Var'!B94</f>
        <v>1.737</v>
      </c>
      <c r="C549" s="88">
        <f>'Parametric Var'!C94</f>
        <v>2.8411</v>
      </c>
      <c r="D549" s="88">
        <f>'Parametric Var'!D94</f>
        <v>2.7855</v>
      </c>
      <c r="E549" s="88">
        <f>'Parametric Var'!E94</f>
        <v>2.828</v>
      </c>
      <c r="F549" s="88">
        <f>'Parametric Var'!F94</f>
        <v>4456.23</v>
      </c>
      <c r="G549" s="88">
        <f>'Parametric Var'!G94</f>
        <v>18.9</v>
      </c>
      <c r="I549" s="7">
        <f t="shared" si="12"/>
        <v>541</v>
      </c>
      <c r="J549" s="88">
        <f t="shared" ref="J549:O549" si="1089">B$637*EXP(LN(B549/B550))</f>
        <v>3.013389452</v>
      </c>
      <c r="K549" s="88">
        <f t="shared" si="1089"/>
        <v>2.68835162</v>
      </c>
      <c r="L549" s="88">
        <f t="shared" si="1089"/>
        <v>2.683153225</v>
      </c>
      <c r="M549" s="88">
        <f t="shared" si="1089"/>
        <v>2.652181243</v>
      </c>
      <c r="N549" s="88">
        <f t="shared" si="1089"/>
        <v>4071.87405</v>
      </c>
      <c r="O549" s="88">
        <f t="shared" si="1089"/>
        <v>20.85550957</v>
      </c>
      <c r="S549" s="146">
        <f>(N549*'portfolio sheet'!$D$15/'portfolio sheet'!$D$7) -'portfolio sheet'!$D$15</f>
        <v>1088140.539</v>
      </c>
      <c r="T549" s="146">
        <f>O549*'portfolio sheet'!$F$15/'portfolio sheet'!$F$11-'portfolio sheet'!$F$15</f>
        <v>92215.63376</v>
      </c>
      <c r="U549" s="146">
        <f>PRICE('portfolio sheet'!$H$7,'portfolio sheet'!$H$8,'portfolio sheet'!$H$9,L549/100,'portfolio sheet'!$H$11,'portfolio sheet'!$H$12,'portfolio sheet'!$H$13)*'portfolio sheet'!$H$6/100 - 'portfolio sheet'!$H$15</f>
        <v>-22092.26511</v>
      </c>
      <c r="V549" s="88">
        <f t="shared" si="10"/>
        <v>1158263.907</v>
      </c>
      <c r="X549" s="147">
        <f t="shared" ref="X549:Z549" si="1090">S549/$V549</f>
        <v>0.9394582114</v>
      </c>
      <c r="Y549" s="147">
        <f t="shared" si="1090"/>
        <v>0.07961539092</v>
      </c>
      <c r="Z549" s="147">
        <f t="shared" si="1090"/>
        <v>-0.01907360229</v>
      </c>
    </row>
    <row r="550">
      <c r="A550" s="12">
        <f>'Parametric Var'!A93</f>
        <v>44668</v>
      </c>
      <c r="B550" s="88">
        <f>'Parametric Var'!B93</f>
        <v>1.7083</v>
      </c>
      <c r="C550" s="88">
        <f>'Parametric Var'!C93</f>
        <v>2.8588</v>
      </c>
      <c r="D550" s="88">
        <f>'Parametric Var'!D93</f>
        <v>2.806</v>
      </c>
      <c r="E550" s="88">
        <f>'Parametric Var'!E93</f>
        <v>2.847</v>
      </c>
      <c r="F550" s="88">
        <f>'Parametric Var'!F93</f>
        <v>4520.16</v>
      </c>
      <c r="G550" s="88">
        <f>'Parametric Var'!G93</f>
        <v>19.33</v>
      </c>
      <c r="I550" s="7">
        <f t="shared" si="12"/>
        <v>542</v>
      </c>
      <c r="J550" s="88">
        <f t="shared" ref="J550:O550" si="1091">B$637*EXP(LN(B550/B551))</f>
        <v>2.863528213</v>
      </c>
      <c r="K550" s="88">
        <f t="shared" si="1091"/>
        <v>2.70614126</v>
      </c>
      <c r="L550" s="88">
        <f t="shared" si="1091"/>
        <v>2.719375188</v>
      </c>
      <c r="M550" s="88">
        <f t="shared" si="1091"/>
        <v>2.660654533</v>
      </c>
      <c r="N550" s="88">
        <f t="shared" si="1091"/>
        <v>4109.488723</v>
      </c>
      <c r="O550" s="88">
        <f t="shared" si="1091"/>
        <v>20.05393482</v>
      </c>
      <c r="S550" s="146">
        <f>(N550*'portfolio sheet'!$D$15/'portfolio sheet'!$D$7) -'portfolio sheet'!$D$15</f>
        <v>1107430.114</v>
      </c>
      <c r="T550" s="146">
        <f>O550*'portfolio sheet'!$F$15/'portfolio sheet'!$F$11-'portfolio sheet'!$F$15</f>
        <v>92256.08111</v>
      </c>
      <c r="U550" s="146">
        <f>PRICE('portfolio sheet'!$H$7,'portfolio sheet'!$H$8,'portfolio sheet'!$H$9,L550/100,'portfolio sheet'!$H$11,'portfolio sheet'!$H$12,'portfolio sheet'!$H$13)*'portfolio sheet'!$H$6/100 - 'portfolio sheet'!$H$15</f>
        <v>-22918.75032</v>
      </c>
      <c r="V550" s="88">
        <f t="shared" si="10"/>
        <v>1176767.445</v>
      </c>
      <c r="X550" s="147">
        <f t="shared" ref="X550:Z550" si="1092">S550/$V550</f>
        <v>0.9410781365</v>
      </c>
      <c r="Y550" s="147">
        <f t="shared" si="1092"/>
        <v>0.07839788695</v>
      </c>
      <c r="Z550" s="147">
        <f t="shared" si="1092"/>
        <v>-0.01947602342</v>
      </c>
    </row>
    <row r="551">
      <c r="A551" s="12">
        <f>'Parametric Var'!A92</f>
        <v>44669</v>
      </c>
      <c r="B551" s="88">
        <f>'Parametric Var'!B92</f>
        <v>1.768</v>
      </c>
      <c r="C551" s="88">
        <f>'Parametric Var'!C92</f>
        <v>2.8577</v>
      </c>
      <c r="D551" s="88">
        <f>'Parametric Var'!D92</f>
        <v>2.789</v>
      </c>
      <c r="E551" s="88">
        <f>'Parametric Var'!E92</f>
        <v>2.857</v>
      </c>
      <c r="F551" s="88">
        <f>'Parametric Var'!F92</f>
        <v>4543.04</v>
      </c>
      <c r="G551" s="88">
        <f>'Parametric Var'!G92</f>
        <v>20.56</v>
      </c>
      <c r="I551" s="7">
        <f t="shared" si="12"/>
        <v>543</v>
      </c>
      <c r="J551" s="88">
        <f t="shared" ref="J551:O551" si="1093">B$637*EXP(LN(B551/B552))</f>
        <v>2.866326477</v>
      </c>
      <c r="K551" s="88">
        <f t="shared" si="1093"/>
        <v>2.611697784</v>
      </c>
      <c r="L551" s="88">
        <f t="shared" si="1093"/>
        <v>2.583143645</v>
      </c>
      <c r="M551" s="88">
        <f t="shared" si="1093"/>
        <v>2.594622449</v>
      </c>
      <c r="N551" s="88">
        <f t="shared" si="1093"/>
        <v>4100.97053</v>
      </c>
      <c r="O551" s="88">
        <f t="shared" si="1093"/>
        <v>22.34053999</v>
      </c>
      <c r="S551" s="146">
        <f>(N551*'portfolio sheet'!$D$15/'portfolio sheet'!$D$7) -'portfolio sheet'!$D$15</f>
        <v>1103061.811</v>
      </c>
      <c r="T551" s="146">
        <f>O551*'portfolio sheet'!$F$15/'portfolio sheet'!$F$11-'portfolio sheet'!$F$15</f>
        <v>92140.69932</v>
      </c>
      <c r="U551" s="146">
        <f>PRICE('portfolio sheet'!$H$7,'portfolio sheet'!$H$8,'portfolio sheet'!$H$9,L551/100,'portfolio sheet'!$H$11,'portfolio sheet'!$H$12,'portfolio sheet'!$H$13)*'portfolio sheet'!$H$6/100 - 'portfolio sheet'!$H$15</f>
        <v>-19801.99211</v>
      </c>
      <c r="V551" s="88">
        <f t="shared" si="10"/>
        <v>1175400.518</v>
      </c>
      <c r="X551" s="147">
        <f t="shared" ref="X551:Z551" si="1094">S551/$V551</f>
        <v>0.938456121</v>
      </c>
      <c r="Y551" s="147">
        <f t="shared" si="1094"/>
        <v>0.07839089564</v>
      </c>
      <c r="Z551" s="147">
        <f t="shared" si="1094"/>
        <v>-0.01684701667</v>
      </c>
    </row>
    <row r="552">
      <c r="A552" s="12">
        <f>'Parametric Var'!A91</f>
        <v>44670</v>
      </c>
      <c r="B552" s="88">
        <f>'Parametric Var'!B91</f>
        <v>1.828</v>
      </c>
      <c r="C552" s="88">
        <f>'Parametric Var'!C91</f>
        <v>2.9599</v>
      </c>
      <c r="D552" s="88">
        <f>'Parametric Var'!D91</f>
        <v>2.9183</v>
      </c>
      <c r="E552" s="88">
        <f>'Parametric Var'!E91</f>
        <v>2.94</v>
      </c>
      <c r="F552" s="88">
        <f>'Parametric Var'!F91</f>
        <v>4575.52</v>
      </c>
      <c r="G552" s="88">
        <f>'Parametric Var'!G91</f>
        <v>19.63</v>
      </c>
      <c r="I552" s="7">
        <f t="shared" si="12"/>
        <v>544</v>
      </c>
      <c r="J552" s="88">
        <f t="shared" ref="J552:O552" si="1095">B$637*EXP(LN(B552/B553))</f>
        <v>2.798275207</v>
      </c>
      <c r="K552" s="88">
        <f t="shared" si="1095"/>
        <v>2.780437368</v>
      </c>
      <c r="L552" s="88">
        <f t="shared" si="1095"/>
        <v>2.756551833</v>
      </c>
      <c r="M552" s="88">
        <f t="shared" si="1095"/>
        <v>2.769865914</v>
      </c>
      <c r="N552" s="88">
        <f t="shared" si="1095"/>
        <v>4080.279925</v>
      </c>
      <c r="O552" s="88">
        <f t="shared" si="1095"/>
        <v>22.54754443</v>
      </c>
      <c r="S552" s="146">
        <f>(N552*'portfolio sheet'!$D$15/'portfolio sheet'!$D$7) -'portfolio sheet'!$D$15</f>
        <v>1092451.244</v>
      </c>
      <c r="T552" s="146">
        <f>O552*'portfolio sheet'!$F$15/'portfolio sheet'!$F$11-'portfolio sheet'!$F$15</f>
        <v>92130.2539</v>
      </c>
      <c r="U552" s="146">
        <f>PRICE('portfolio sheet'!$H$7,'portfolio sheet'!$H$8,'portfolio sheet'!$H$9,L552/100,'portfolio sheet'!$H$11,'portfolio sheet'!$H$12,'portfolio sheet'!$H$13)*'portfolio sheet'!$H$6/100 - 'portfolio sheet'!$H$15</f>
        <v>-23765.35597</v>
      </c>
      <c r="V552" s="88">
        <f t="shared" si="10"/>
        <v>1160816.142</v>
      </c>
      <c r="X552" s="147">
        <f t="shared" ref="X552:Z552" si="1096">S552/$V552</f>
        <v>0.9411061791</v>
      </c>
      <c r="Y552" s="147">
        <f t="shared" si="1096"/>
        <v>0.07936679256</v>
      </c>
      <c r="Z552" s="147">
        <f t="shared" si="1096"/>
        <v>-0.02047297166</v>
      </c>
    </row>
    <row r="553">
      <c r="A553" s="12">
        <f>'Parametric Var'!A90</f>
        <v>44671</v>
      </c>
      <c r="B553" s="88">
        <f>'Parametric Var'!B90</f>
        <v>1.936</v>
      </c>
      <c r="C553" s="88">
        <f>'Parametric Var'!C90</f>
        <v>2.8797</v>
      </c>
      <c r="D553" s="88">
        <f>'Parametric Var'!D90</f>
        <v>2.8615</v>
      </c>
      <c r="E553" s="88">
        <f>'Parametric Var'!E90</f>
        <v>2.834</v>
      </c>
      <c r="F553" s="88">
        <f>'Parametric Var'!F90</f>
        <v>4631.6</v>
      </c>
      <c r="G553" s="88">
        <f>'Parametric Var'!G90</f>
        <v>18.57</v>
      </c>
      <c r="I553" s="7">
        <f t="shared" si="12"/>
        <v>545</v>
      </c>
      <c r="J553" s="88">
        <f t="shared" ref="J553:O553" si="1097">B$637*EXP(LN(B553/B554))</f>
        <v>2.844585821</v>
      </c>
      <c r="K553" s="88">
        <f t="shared" si="1097"/>
        <v>2.624621452</v>
      </c>
      <c r="L553" s="88">
        <f t="shared" si="1097"/>
        <v>2.609693407</v>
      </c>
      <c r="M553" s="88">
        <f t="shared" si="1097"/>
        <v>2.602056396</v>
      </c>
      <c r="N553" s="88">
        <f t="shared" si="1097"/>
        <v>4156.449535</v>
      </c>
      <c r="O553" s="88">
        <f t="shared" si="1097"/>
        <v>18.83490728</v>
      </c>
      <c r="S553" s="146">
        <f>(N553*'portfolio sheet'!$D$15/'portfolio sheet'!$D$7) -'portfolio sheet'!$D$15</f>
        <v>1131512.582</v>
      </c>
      <c r="T553" s="146">
        <f>O553*'portfolio sheet'!$F$15/'portfolio sheet'!$F$11-'portfolio sheet'!$F$15</f>
        <v>92317.59308</v>
      </c>
      <c r="U553" s="146">
        <f>PRICE('portfolio sheet'!$H$7,'portfolio sheet'!$H$8,'portfolio sheet'!$H$9,L553/100,'portfolio sheet'!$H$11,'portfolio sheet'!$H$12,'portfolio sheet'!$H$13)*'portfolio sheet'!$H$6/100 - 'portfolio sheet'!$H$15</f>
        <v>-20411.19095</v>
      </c>
      <c r="V553" s="88">
        <f t="shared" si="10"/>
        <v>1203418.984</v>
      </c>
      <c r="X553" s="147">
        <f t="shared" ref="X553:Z553" si="1098">S553/$V553</f>
        <v>0.9402482402</v>
      </c>
      <c r="Y553" s="147">
        <f t="shared" si="1098"/>
        <v>0.07671276113</v>
      </c>
      <c r="Z553" s="147">
        <f t="shared" si="1098"/>
        <v>-0.0169610013</v>
      </c>
    </row>
    <row r="554">
      <c r="A554" s="12">
        <f>'Parametric Var'!A89</f>
        <v>44672</v>
      </c>
      <c r="B554" s="88">
        <f>'Parametric Var'!B89</f>
        <v>2.017</v>
      </c>
      <c r="C554" s="88">
        <f>'Parametric Var'!C89</f>
        <v>2.968</v>
      </c>
      <c r="D554" s="88">
        <f>'Parametric Var'!D89</f>
        <v>2.9637</v>
      </c>
      <c r="E554" s="88">
        <f>'Parametric Var'!E89</f>
        <v>2.908</v>
      </c>
      <c r="F554" s="88">
        <f>'Parametric Var'!F89</f>
        <v>4602.45</v>
      </c>
      <c r="G554" s="88">
        <f>'Parametric Var'!G89</f>
        <v>21.03</v>
      </c>
      <c r="I554" s="7">
        <f t="shared" si="12"/>
        <v>546</v>
      </c>
      <c r="J554" s="88">
        <f t="shared" ref="J554:O554" si="1099">B$637*EXP(LN(B554/B555))</f>
        <v>2.900330519</v>
      </c>
      <c r="K554" s="88">
        <f t="shared" si="1099"/>
        <v>2.719853925</v>
      </c>
      <c r="L554" s="88">
        <f t="shared" si="1099"/>
        <v>2.72459601</v>
      </c>
      <c r="M554" s="88">
        <f t="shared" si="1099"/>
        <v>2.672757315</v>
      </c>
      <c r="N554" s="88">
        <f t="shared" si="1099"/>
        <v>4195.96752</v>
      </c>
      <c r="O554" s="88">
        <f t="shared" si="1099"/>
        <v>20.29728054</v>
      </c>
      <c r="S554" s="146">
        <f>(N554*'portfolio sheet'!$D$15/'portfolio sheet'!$D$7) -'portfolio sheet'!$D$15</f>
        <v>1151778.215</v>
      </c>
      <c r="T554" s="146">
        <f>O554*'portfolio sheet'!$F$15/'portfolio sheet'!$F$11-'portfolio sheet'!$F$15</f>
        <v>92243.80192</v>
      </c>
      <c r="U554" s="146">
        <f>PRICE('portfolio sheet'!$H$7,'portfolio sheet'!$H$8,'portfolio sheet'!$H$9,L554/100,'portfolio sheet'!$H$11,'portfolio sheet'!$H$12,'portfolio sheet'!$H$13)*'portfolio sheet'!$H$6/100 - 'portfolio sheet'!$H$15</f>
        <v>-23037.74314</v>
      </c>
      <c r="V554" s="88">
        <f t="shared" si="10"/>
        <v>1220984.274</v>
      </c>
      <c r="X554" s="147">
        <f t="shared" ref="X554:Z554" si="1100">S554/$V554</f>
        <v>0.9433194512</v>
      </c>
      <c r="Y554" s="147">
        <f t="shared" si="1100"/>
        <v>0.07554872236</v>
      </c>
      <c r="Z554" s="147">
        <f t="shared" si="1100"/>
        <v>-0.01886817352</v>
      </c>
    </row>
    <row r="555">
      <c r="A555" s="12">
        <f>'Parametric Var'!A88</f>
        <v>44673</v>
      </c>
      <c r="B555" s="88">
        <f>'Parametric Var'!B88</f>
        <v>2.061</v>
      </c>
      <c r="C555" s="88">
        <f>'Parametric Var'!C88</f>
        <v>2.9519</v>
      </c>
      <c r="D555" s="88">
        <f>'Parametric Var'!D88</f>
        <v>2.9401</v>
      </c>
      <c r="E555" s="88">
        <f>'Parametric Var'!E88</f>
        <v>2.905</v>
      </c>
      <c r="F555" s="88">
        <f>'Parametric Var'!F88</f>
        <v>4530.41</v>
      </c>
      <c r="G555" s="88">
        <f>'Parametric Var'!G88</f>
        <v>22.1</v>
      </c>
      <c r="I555" s="7">
        <f t="shared" si="12"/>
        <v>547</v>
      </c>
      <c r="J555" s="88">
        <f t="shared" ref="J555:O555" si="1101">B$637*EXP(LN(B555/B556))</f>
        <v>2.929767652</v>
      </c>
      <c r="K555" s="88">
        <f t="shared" si="1101"/>
        <v>2.716880913</v>
      </c>
      <c r="L555" s="88">
        <f t="shared" si="1101"/>
        <v>2.715739283</v>
      </c>
      <c r="M555" s="88">
        <f t="shared" si="1101"/>
        <v>2.686647038</v>
      </c>
      <c r="N555" s="88">
        <f t="shared" si="1101"/>
        <v>4116.252396</v>
      </c>
      <c r="O555" s="88">
        <f t="shared" si="1101"/>
        <v>21.87438515</v>
      </c>
      <c r="S555" s="146">
        <f>(N555*'portfolio sheet'!$D$15/'portfolio sheet'!$D$7) -'portfolio sheet'!$D$15</f>
        <v>1110898.665</v>
      </c>
      <c r="T555" s="146">
        <f>O555*'portfolio sheet'!$F$15/'portfolio sheet'!$F$11-'portfolio sheet'!$F$15</f>
        <v>92164.22143</v>
      </c>
      <c r="U555" s="146">
        <f>PRICE('portfolio sheet'!$H$7,'portfolio sheet'!$H$8,'portfolio sheet'!$H$9,L555/100,'portfolio sheet'!$H$11,'portfolio sheet'!$H$12,'portfolio sheet'!$H$13)*'portfolio sheet'!$H$6/100 - 'portfolio sheet'!$H$15</f>
        <v>-22835.86125</v>
      </c>
      <c r="V555" s="88">
        <f t="shared" si="10"/>
        <v>1180227.025</v>
      </c>
      <c r="X555" s="147">
        <f t="shared" ref="X555:Z555" si="1102">S555/$V555</f>
        <v>0.9412584539</v>
      </c>
      <c r="Y555" s="147">
        <f t="shared" si="1102"/>
        <v>0.0780902483</v>
      </c>
      <c r="Z555" s="147">
        <f t="shared" si="1102"/>
        <v>-0.01934870222</v>
      </c>
    </row>
    <row r="556">
      <c r="A556" s="12">
        <f>'Parametric Var'!A87</f>
        <v>44675</v>
      </c>
      <c r="B556" s="88">
        <f>'Parametric Var'!B87</f>
        <v>2.0848</v>
      </c>
      <c r="C556" s="88">
        <f>'Parametric Var'!C87</f>
        <v>2.9391</v>
      </c>
      <c r="D556" s="88">
        <f>'Parametric Var'!D87</f>
        <v>2.9262</v>
      </c>
      <c r="E556" s="88">
        <f>'Parametric Var'!E87</f>
        <v>2.887</v>
      </c>
      <c r="F556" s="88">
        <f>'Parametric Var'!F87</f>
        <v>4545.86</v>
      </c>
      <c r="G556" s="88">
        <f>'Parametric Var'!G87</f>
        <v>21.55</v>
      </c>
      <c r="I556" s="7">
        <f t="shared" si="12"/>
        <v>548</v>
      </c>
      <c r="J556" s="88">
        <f t="shared" ref="J556:O556" si="1103">B$637*EXP(LN(B556/B557))</f>
        <v>3.05564455</v>
      </c>
      <c r="K556" s="88">
        <f t="shared" si="1103"/>
        <v>2.774773814</v>
      </c>
      <c r="L556" s="88">
        <f t="shared" si="1103"/>
        <v>2.766430913</v>
      </c>
      <c r="M556" s="88">
        <f t="shared" si="1103"/>
        <v>2.735376153</v>
      </c>
      <c r="N556" s="88">
        <f t="shared" si="1103"/>
        <v>4097.140535</v>
      </c>
      <c r="O556" s="88">
        <f t="shared" si="1103"/>
        <v>21.72313327</v>
      </c>
      <c r="S556" s="146">
        <f>(N556*'portfolio sheet'!$D$15/'portfolio sheet'!$D$7) -'portfolio sheet'!$D$15</f>
        <v>1101097.71</v>
      </c>
      <c r="T556" s="146">
        <f>O556*'portfolio sheet'!$F$15/'portfolio sheet'!$F$11-'portfolio sheet'!$F$15</f>
        <v>92171.85358</v>
      </c>
      <c r="U556" s="146">
        <f>PRICE('portfolio sheet'!$H$7,'portfolio sheet'!$H$8,'portfolio sheet'!$H$9,L556/100,'portfolio sheet'!$H$11,'portfolio sheet'!$H$12,'portfolio sheet'!$H$13)*'portfolio sheet'!$H$6/100 - 'portfolio sheet'!$H$15</f>
        <v>-23990.04464</v>
      </c>
      <c r="V556" s="88">
        <f t="shared" si="10"/>
        <v>1169279.519</v>
      </c>
      <c r="X556" s="147">
        <f t="shared" ref="X556:Z556" si="1104">S556/$V556</f>
        <v>0.941689042</v>
      </c>
      <c r="Y556" s="147">
        <f t="shared" si="1104"/>
        <v>0.07882790392</v>
      </c>
      <c r="Z556" s="147">
        <f t="shared" si="1104"/>
        <v>-0.02051694591</v>
      </c>
    </row>
    <row r="557">
      <c r="A557" s="12">
        <f>'Parametric Var'!A86</f>
        <v>44676</v>
      </c>
      <c r="B557" s="88">
        <f>'Parametric Var'!B86</f>
        <v>2.022</v>
      </c>
      <c r="C557" s="88">
        <f>'Parametric Var'!C86</f>
        <v>2.8653</v>
      </c>
      <c r="D557" s="88">
        <f>'Parametric Var'!D86</f>
        <v>2.859</v>
      </c>
      <c r="E557" s="88">
        <f>'Parametric Var'!E86</f>
        <v>2.818</v>
      </c>
      <c r="F557" s="88">
        <f>'Parametric Var'!F86</f>
        <v>4582.64</v>
      </c>
      <c r="G557" s="88">
        <f>'Parametric Var'!G86</f>
        <v>21.16</v>
      </c>
      <c r="I557" s="7">
        <f t="shared" si="12"/>
        <v>549</v>
      </c>
      <c r="J557" s="88">
        <f t="shared" ref="J557:O557" si="1105">B$637*EXP(LN(B557/B558))</f>
        <v>3.034126177</v>
      </c>
      <c r="K557" s="88">
        <f t="shared" si="1105"/>
        <v>2.814628161</v>
      </c>
      <c r="L557" s="88">
        <f t="shared" si="1105"/>
        <v>2.821730483</v>
      </c>
      <c r="M557" s="88">
        <f t="shared" si="1105"/>
        <v>2.75808651</v>
      </c>
      <c r="N557" s="88">
        <f t="shared" si="1105"/>
        <v>4182.791211</v>
      </c>
      <c r="O557" s="88">
        <f t="shared" si="1105"/>
        <v>18.52042675</v>
      </c>
      <c r="S557" s="146">
        <f>(N557*'portfolio sheet'!$D$15/'portfolio sheet'!$D$7) -'portfolio sheet'!$D$15</f>
        <v>1145021.134</v>
      </c>
      <c r="T557" s="146">
        <f>O557*'portfolio sheet'!$F$15/'portfolio sheet'!$F$11-'portfolio sheet'!$F$15</f>
        <v>92333.46173</v>
      </c>
      <c r="U557" s="146">
        <f>PRICE('portfolio sheet'!$H$7,'portfolio sheet'!$H$8,'portfolio sheet'!$H$9,L557/100,'portfolio sheet'!$H$11,'portfolio sheet'!$H$12,'portfolio sheet'!$H$13)*'portfolio sheet'!$H$6/100 - 'portfolio sheet'!$H$15</f>
        <v>-25245.58341</v>
      </c>
      <c r="V557" s="88">
        <f t="shared" si="10"/>
        <v>1212109.012</v>
      </c>
      <c r="X557" s="147">
        <f t="shared" ref="X557:Z557" si="1106">S557/$V557</f>
        <v>0.9446519433</v>
      </c>
      <c r="Y557" s="147">
        <f t="shared" si="1106"/>
        <v>0.07617587263</v>
      </c>
      <c r="Z557" s="147">
        <f t="shared" si="1106"/>
        <v>-0.02082781594</v>
      </c>
    </row>
    <row r="558">
      <c r="A558" s="12">
        <f>'Parametric Var'!A85</f>
        <v>44677</v>
      </c>
      <c r="B558" s="88">
        <f>'Parametric Var'!B85</f>
        <v>1.975</v>
      </c>
      <c r="C558" s="88">
        <f>'Parametric Var'!C85</f>
        <v>2.7538</v>
      </c>
      <c r="D558" s="88">
        <f>'Parametric Var'!D85</f>
        <v>2.7386</v>
      </c>
      <c r="E558" s="88">
        <f>'Parametric Var'!E85</f>
        <v>2.728</v>
      </c>
      <c r="F558" s="88">
        <f>'Parametric Var'!F85</f>
        <v>4525.12</v>
      </c>
      <c r="G558" s="88">
        <f>'Parametric Var'!G85</f>
        <v>24.37</v>
      </c>
      <c r="I558" s="7">
        <f t="shared" si="12"/>
        <v>550</v>
      </c>
      <c r="J558" s="88">
        <f t="shared" ref="J558:O558" si="1107">B$637*EXP(LN(B558/B559))</f>
        <v>2.987805003</v>
      </c>
      <c r="K558" s="88">
        <f t="shared" si="1107"/>
        <v>2.611134067</v>
      </c>
      <c r="L558" s="88">
        <f t="shared" si="1107"/>
        <v>2.620419831</v>
      </c>
      <c r="M558" s="88">
        <f t="shared" si="1107"/>
        <v>2.577409766</v>
      </c>
      <c r="N558" s="88">
        <f t="shared" si="1107"/>
        <v>4170.817287</v>
      </c>
      <c r="O558" s="88">
        <f t="shared" si="1107"/>
        <v>21.42671476</v>
      </c>
      <c r="S558" s="146">
        <f>(N558*'portfolio sheet'!$D$15/'portfolio sheet'!$D$7) -'portfolio sheet'!$D$15</f>
        <v>1138880.66</v>
      </c>
      <c r="T558" s="146">
        <f>O558*'portfolio sheet'!$F$15/'portfolio sheet'!$F$11-'portfolio sheet'!$F$15</f>
        <v>92186.81082</v>
      </c>
      <c r="U558" s="146">
        <f>PRICE('portfolio sheet'!$H$7,'portfolio sheet'!$H$8,'portfolio sheet'!$H$9,L558/100,'portfolio sheet'!$H$11,'portfolio sheet'!$H$12,'portfolio sheet'!$H$13)*'portfolio sheet'!$H$6/100 - 'portfolio sheet'!$H$15</f>
        <v>-20657.06935</v>
      </c>
      <c r="V558" s="88">
        <f t="shared" si="10"/>
        <v>1210410.401</v>
      </c>
      <c r="X558" s="147">
        <f t="shared" ref="X558:Z558" si="1108">S558/$V558</f>
        <v>0.9409045549</v>
      </c>
      <c r="Y558" s="147">
        <f t="shared" si="1108"/>
        <v>0.07616161487</v>
      </c>
      <c r="Z558" s="147">
        <f t="shared" si="1108"/>
        <v>-0.01706616973</v>
      </c>
    </row>
    <row r="559">
      <c r="A559" s="12">
        <f>'Parametric Var'!A84</f>
        <v>44678</v>
      </c>
      <c r="B559" s="88">
        <f>'Parametric Var'!B84</f>
        <v>1.959</v>
      </c>
      <c r="C559" s="88">
        <f>'Parametric Var'!C84</f>
        <v>2.8529</v>
      </c>
      <c r="D559" s="88">
        <f>'Parametric Var'!D84</f>
        <v>2.8248</v>
      </c>
      <c r="E559" s="88">
        <f>'Parametric Var'!E84</f>
        <v>2.826</v>
      </c>
      <c r="F559" s="88">
        <f>'Parametric Var'!F84</f>
        <v>4481.15</v>
      </c>
      <c r="G559" s="88">
        <f>'Parametric Var'!G84</f>
        <v>24.26</v>
      </c>
      <c r="I559" s="7">
        <f t="shared" si="12"/>
        <v>551</v>
      </c>
      <c r="J559" s="88">
        <f t="shared" ref="J559:O559" si="1109">B$637*EXP(LN(B559/B560))</f>
        <v>2.920515318</v>
      </c>
      <c r="K559" s="88">
        <f t="shared" si="1109"/>
        <v>2.686922843</v>
      </c>
      <c r="L559" s="88">
        <f t="shared" si="1109"/>
        <v>2.68097613</v>
      </c>
      <c r="M559" s="88">
        <f t="shared" si="1109"/>
        <v>2.66434322</v>
      </c>
      <c r="N559" s="88">
        <f t="shared" si="1109"/>
        <v>4112.796744</v>
      </c>
      <c r="O559" s="88">
        <f t="shared" si="1109"/>
        <v>23.71520623</v>
      </c>
      <c r="S559" s="146">
        <f>(N559*'portfolio sheet'!$D$15/'portfolio sheet'!$D$7) -'portfolio sheet'!$D$15</f>
        <v>1109126.535</v>
      </c>
      <c r="T559" s="146">
        <f>O559*'portfolio sheet'!$F$15/'portfolio sheet'!$F$11-'portfolio sheet'!$F$15</f>
        <v>92071.33384</v>
      </c>
      <c r="U559" s="146">
        <f>PRICE('portfolio sheet'!$H$7,'portfolio sheet'!$H$8,'portfolio sheet'!$H$9,L559/100,'portfolio sheet'!$H$11,'portfolio sheet'!$H$12,'portfolio sheet'!$H$13)*'portfolio sheet'!$H$6/100 - 'portfolio sheet'!$H$15</f>
        <v>-22042.53878</v>
      </c>
      <c r="V559" s="88">
        <f t="shared" si="10"/>
        <v>1179155.33</v>
      </c>
      <c r="X559" s="147">
        <f t="shared" ref="X559:Z559" si="1110">S559/$V559</f>
        <v>0.9406110516</v>
      </c>
      <c r="Y559" s="147">
        <f t="shared" si="1110"/>
        <v>0.07808244723</v>
      </c>
      <c r="Z559" s="147">
        <f t="shared" si="1110"/>
        <v>-0.01869349883</v>
      </c>
    </row>
    <row r="560">
      <c r="A560" s="12">
        <f>'Parametric Var'!A83</f>
        <v>44679</v>
      </c>
      <c r="B560" s="88">
        <f>'Parametric Var'!B83</f>
        <v>1.9879</v>
      </c>
      <c r="C560" s="88">
        <f>'Parametric Var'!C83</f>
        <v>2.8722</v>
      </c>
      <c r="D560" s="88">
        <f>'Parametric Var'!D83</f>
        <v>2.8479</v>
      </c>
      <c r="E560" s="88">
        <f>'Parametric Var'!E83</f>
        <v>2.832</v>
      </c>
      <c r="F560" s="88">
        <f>'Parametric Var'!F83</f>
        <v>4500.21</v>
      </c>
      <c r="G560" s="88">
        <f>'Parametric Var'!G83</f>
        <v>21.82</v>
      </c>
      <c r="I560" s="7">
        <f t="shared" si="12"/>
        <v>552</v>
      </c>
      <c r="J560" s="88">
        <f t="shared" ref="J560:O560" si="1111">B$637*EXP(LN(B560/B561))</f>
        <v>2.862653275</v>
      </c>
      <c r="K560" s="88">
        <f t="shared" si="1111"/>
        <v>2.603225967</v>
      </c>
      <c r="L560" s="88">
        <f t="shared" si="1111"/>
        <v>2.598956347</v>
      </c>
      <c r="M560" s="88">
        <f t="shared" si="1111"/>
        <v>2.573669163</v>
      </c>
      <c r="N560" s="88">
        <f t="shared" si="1111"/>
        <v>4141.26845</v>
      </c>
      <c r="O560" s="88">
        <f t="shared" si="1111"/>
        <v>20.50311013</v>
      </c>
      <c r="S560" s="146">
        <f>(N560*'portfolio sheet'!$D$15/'portfolio sheet'!$D$7) -'portfolio sheet'!$D$15</f>
        <v>1123727.411</v>
      </c>
      <c r="T560" s="146">
        <f>O560*'portfolio sheet'!$F$15/'portfolio sheet'!$F$11-'portfolio sheet'!$F$15</f>
        <v>92233.41579</v>
      </c>
      <c r="U560" s="146">
        <f>PRICE('portfolio sheet'!$H$7,'portfolio sheet'!$H$8,'portfolio sheet'!$H$9,L560/100,'portfolio sheet'!$H$11,'portfolio sheet'!$H$12,'portfolio sheet'!$H$13)*'portfolio sheet'!$H$6/100 - 'portfolio sheet'!$H$15</f>
        <v>-20164.92744</v>
      </c>
      <c r="V560" s="88">
        <f t="shared" si="10"/>
        <v>1195795.899</v>
      </c>
      <c r="X560" s="147">
        <f t="shared" ref="X560:Z560" si="1112">S560/$V560</f>
        <v>0.9397317816</v>
      </c>
      <c r="Y560" s="147">
        <f t="shared" si="1112"/>
        <v>0.07713140334</v>
      </c>
      <c r="Z560" s="147">
        <f t="shared" si="1112"/>
        <v>-0.01686318498</v>
      </c>
    </row>
    <row r="561">
      <c r="A561" s="12">
        <f>'Parametric Var'!A82</f>
        <v>44680</v>
      </c>
      <c r="B561" s="88">
        <f>'Parametric Var'!B82</f>
        <v>2.058</v>
      </c>
      <c r="C561" s="88">
        <f>'Parametric Var'!C82</f>
        <v>2.9846</v>
      </c>
      <c r="D561" s="88">
        <f>'Parametric Var'!D82</f>
        <v>2.9618</v>
      </c>
      <c r="E561" s="88">
        <f>'Parametric Var'!E82</f>
        <v>2.938</v>
      </c>
      <c r="F561" s="88">
        <f>'Parametric Var'!F82</f>
        <v>4488.28</v>
      </c>
      <c r="G561" s="88">
        <f>'Parametric Var'!G82</f>
        <v>22.7</v>
      </c>
      <c r="I561" s="7">
        <f t="shared" si="12"/>
        <v>553</v>
      </c>
      <c r="J561" s="88">
        <f t="shared" ref="J561:O561" si="1113">B$637*EXP(LN(B561/B562))</f>
        <v>2.908066943</v>
      </c>
      <c r="K561" s="88">
        <f t="shared" si="1113"/>
        <v>2.7051</v>
      </c>
      <c r="L561" s="88">
        <f t="shared" si="1113"/>
        <v>2.698253807</v>
      </c>
      <c r="M561" s="88">
        <f t="shared" si="1113"/>
        <v>2.673640082</v>
      </c>
      <c r="N561" s="88">
        <f t="shared" si="1113"/>
        <v>4201.19478</v>
      </c>
      <c r="O561" s="88">
        <f t="shared" si="1113"/>
        <v>21.33</v>
      </c>
      <c r="S561" s="146">
        <f>(N561*'portfolio sheet'!$D$15/'portfolio sheet'!$D$7) -'portfolio sheet'!$D$15</f>
        <v>1154458.861</v>
      </c>
      <c r="T561" s="146">
        <f>O561*'portfolio sheet'!$F$15/'portfolio sheet'!$F$11-'portfolio sheet'!$F$15</f>
        <v>92191.69103</v>
      </c>
      <c r="U561" s="146">
        <f>PRICE('portfolio sheet'!$H$7,'portfolio sheet'!$H$8,'portfolio sheet'!$H$9,L561/100,'portfolio sheet'!$H$11,'portfolio sheet'!$H$12,'portfolio sheet'!$H$13)*'portfolio sheet'!$H$6/100 - 'portfolio sheet'!$H$15</f>
        <v>-22437.01328</v>
      </c>
      <c r="V561" s="88">
        <f t="shared" si="10"/>
        <v>1224213.539</v>
      </c>
      <c r="X561" s="147">
        <f t="shared" ref="X561:Z561" si="1114">S561/$V561</f>
        <v>0.9430208248</v>
      </c>
      <c r="Y561" s="147">
        <f t="shared" si="1114"/>
        <v>0.07530687097</v>
      </c>
      <c r="Z561" s="147">
        <f t="shared" si="1114"/>
        <v>-0.01832769575</v>
      </c>
    </row>
    <row r="562">
      <c r="A562" s="12">
        <f>'Parametric Var'!A81</f>
        <v>44682</v>
      </c>
      <c r="B562" s="88">
        <f>'Parametric Var'!B81</f>
        <v>2.0973</v>
      </c>
      <c r="C562" s="88">
        <f>'Parametric Var'!C81</f>
        <v>2.9846</v>
      </c>
      <c r="D562" s="88">
        <f>'Parametric Var'!D81</f>
        <v>2.9669</v>
      </c>
      <c r="E562" s="88">
        <f>'Parametric Var'!E81</f>
        <v>2.934</v>
      </c>
      <c r="F562" s="88">
        <f>'Parametric Var'!F81</f>
        <v>4412.53</v>
      </c>
      <c r="G562" s="88">
        <f>'Parametric Var'!G81</f>
        <v>22.7</v>
      </c>
      <c r="I562" s="7">
        <f t="shared" si="12"/>
        <v>554</v>
      </c>
      <c r="J562" s="88">
        <f t="shared" ref="J562:O562" si="1115">B$637*EXP(LN(B562/B563))</f>
        <v>3.00558911</v>
      </c>
      <c r="K562" s="88">
        <f t="shared" si="1115"/>
        <v>2.664744029</v>
      </c>
      <c r="L562" s="88">
        <f t="shared" si="1115"/>
        <v>2.670585457</v>
      </c>
      <c r="M562" s="88">
        <f t="shared" si="1115"/>
        <v>2.63143433</v>
      </c>
      <c r="N562" s="88">
        <f t="shared" si="1115"/>
        <v>4144.453839</v>
      </c>
      <c r="O562" s="88">
        <f t="shared" si="1115"/>
        <v>21.83991881</v>
      </c>
      <c r="S562" s="146">
        <f>(N562*'portfolio sheet'!$D$15/'portfolio sheet'!$D$7) -'portfolio sheet'!$D$15</f>
        <v>1125360.943</v>
      </c>
      <c r="T562" s="146">
        <f>O562*'portfolio sheet'!$F$15/'portfolio sheet'!$F$11-'portfolio sheet'!$F$15</f>
        <v>92165.9606</v>
      </c>
      <c r="U562" s="146">
        <f>PRICE('portfolio sheet'!$H$7,'portfolio sheet'!$H$8,'portfolio sheet'!$H$9,L562/100,'portfolio sheet'!$H$11,'portfolio sheet'!$H$12,'portfolio sheet'!$H$13)*'portfolio sheet'!$H$6/100 - 'portfolio sheet'!$H$15</f>
        <v>-21805.12905</v>
      </c>
      <c r="V562" s="88">
        <f t="shared" si="10"/>
        <v>1195721.775</v>
      </c>
      <c r="X562" s="147">
        <f t="shared" ref="X562:Z562" si="1116">S562/$V562</f>
        <v>0.9411561845</v>
      </c>
      <c r="Y562" s="147">
        <f t="shared" si="1116"/>
        <v>0.07707977103</v>
      </c>
      <c r="Z562" s="147">
        <f t="shared" si="1116"/>
        <v>-0.01823595549</v>
      </c>
    </row>
    <row r="563">
      <c r="A563" s="12">
        <f>'Parametric Var'!A80</f>
        <v>44683</v>
      </c>
      <c r="B563" s="88">
        <f>'Parametric Var'!B80</f>
        <v>2.068</v>
      </c>
      <c r="C563" s="88">
        <f>'Parametric Var'!C80</f>
        <v>3.0298</v>
      </c>
      <c r="D563" s="88">
        <f>'Parametric Var'!D80</f>
        <v>3.0028</v>
      </c>
      <c r="E563" s="88">
        <f>'Parametric Var'!E80</f>
        <v>2.977</v>
      </c>
      <c r="F563" s="88">
        <f>'Parametric Var'!F80</f>
        <v>4397.45</v>
      </c>
      <c r="G563" s="88">
        <f>'Parametric Var'!G80</f>
        <v>22.17</v>
      </c>
      <c r="I563" s="7">
        <f t="shared" si="12"/>
        <v>555</v>
      </c>
      <c r="J563" s="88">
        <f t="shared" ref="J563:O563" si="1117">B$637*EXP(LN(B563/B564))</f>
        <v>2.897742222</v>
      </c>
      <c r="K563" s="88">
        <f t="shared" si="1117"/>
        <v>2.691685106</v>
      </c>
      <c r="L563" s="88">
        <f t="shared" si="1117"/>
        <v>2.681379669</v>
      </c>
      <c r="M563" s="88">
        <f t="shared" si="1117"/>
        <v>2.668207452</v>
      </c>
      <c r="N563" s="88">
        <f t="shared" si="1117"/>
        <v>4084.645484</v>
      </c>
      <c r="O563" s="88">
        <f t="shared" si="1117"/>
        <v>22.12850257</v>
      </c>
      <c r="S563" s="146">
        <f>(N563*'portfolio sheet'!$D$15/'portfolio sheet'!$D$7) -'portfolio sheet'!$D$15</f>
        <v>1094689.992</v>
      </c>
      <c r="T563" s="146">
        <f>O563*'portfolio sheet'!$F$15/'portfolio sheet'!$F$11-'portfolio sheet'!$F$15</f>
        <v>92151.3987</v>
      </c>
      <c r="U563" s="146">
        <f>PRICE('portfolio sheet'!$H$7,'portfolio sheet'!$H$8,'portfolio sheet'!$H$9,L563/100,'portfolio sheet'!$H$11,'portfolio sheet'!$H$12,'portfolio sheet'!$H$13)*'portfolio sheet'!$H$6/100 - 'portfolio sheet'!$H$15</f>
        <v>-22051.75633</v>
      </c>
      <c r="V563" s="88">
        <f t="shared" si="10"/>
        <v>1164789.634</v>
      </c>
      <c r="X563" s="147">
        <f t="shared" ref="X563:Z563" si="1118">S563/$V563</f>
        <v>0.9398177659</v>
      </c>
      <c r="Y563" s="147">
        <f t="shared" si="1118"/>
        <v>0.07911419884</v>
      </c>
      <c r="Z563" s="147">
        <f t="shared" si="1118"/>
        <v>-0.01893196478</v>
      </c>
    </row>
    <row r="564">
      <c r="A564" s="12">
        <f>'Parametric Var'!A79</f>
        <v>44684</v>
      </c>
      <c r="B564" s="88">
        <f>'Parametric Var'!B79</f>
        <v>2.115</v>
      </c>
      <c r="C564" s="88">
        <f>'Parametric Var'!C79</f>
        <v>3.0449</v>
      </c>
      <c r="D564" s="88">
        <f>'Parametric Var'!D79</f>
        <v>3.0269</v>
      </c>
      <c r="E564" s="88">
        <f>'Parametric Var'!E79</f>
        <v>2.979</v>
      </c>
      <c r="F564" s="88">
        <f>'Parametric Var'!F79</f>
        <v>4446.59</v>
      </c>
      <c r="G564" s="88">
        <f>'Parametric Var'!G79</f>
        <v>21.37</v>
      </c>
      <c r="I564" s="7">
        <f t="shared" si="12"/>
        <v>556</v>
      </c>
      <c r="J564" s="88">
        <f t="shared" ref="J564:O564" si="1119">B$637*EXP(LN(B564/B565))</f>
        <v>3.109133929</v>
      </c>
      <c r="K564" s="88">
        <f t="shared" si="1119"/>
        <v>2.768937705</v>
      </c>
      <c r="L564" s="88">
        <f t="shared" si="1119"/>
        <v>2.795915525</v>
      </c>
      <c r="M564" s="88">
        <f t="shared" si="1119"/>
        <v>2.69990835</v>
      </c>
      <c r="N564" s="88">
        <f t="shared" si="1119"/>
        <v>4181.065433</v>
      </c>
      <c r="O564" s="88">
        <f t="shared" si="1119"/>
        <v>22.43218996</v>
      </c>
      <c r="S564" s="146">
        <f>(N564*'portfolio sheet'!$D$15/'portfolio sheet'!$D$7) -'portfolio sheet'!$D$15</f>
        <v>1144136.12</v>
      </c>
      <c r="T564" s="146">
        <f>O564*'portfolio sheet'!$F$15/'portfolio sheet'!$F$11-'portfolio sheet'!$F$15</f>
        <v>92136.07468</v>
      </c>
      <c r="U564" s="146">
        <f>PRICE('portfolio sheet'!$H$7,'portfolio sheet'!$H$8,'portfolio sheet'!$H$9,L564/100,'portfolio sheet'!$H$11,'portfolio sheet'!$H$12,'portfolio sheet'!$H$13)*'portfolio sheet'!$H$6/100 - 'portfolio sheet'!$H$15</f>
        <v>-24659.93429</v>
      </c>
      <c r="V564" s="88">
        <f t="shared" si="10"/>
        <v>1211612.26</v>
      </c>
      <c r="X564" s="147">
        <f t="shared" ref="X564:Z564" si="1120">S564/$V564</f>
        <v>0.9443088003</v>
      </c>
      <c r="Y564" s="147">
        <f t="shared" si="1120"/>
        <v>0.07604419146</v>
      </c>
      <c r="Z564" s="147">
        <f t="shared" si="1120"/>
        <v>-0.02035299172</v>
      </c>
    </row>
    <row r="565">
      <c r="A565" s="12">
        <f>'Parametric Var'!A78</f>
        <v>44685</v>
      </c>
      <c r="B565" s="88">
        <f>'Parametric Var'!B78</f>
        <v>2.016</v>
      </c>
      <c r="C565" s="88">
        <f>'Parametric Var'!C78</f>
        <v>2.9747</v>
      </c>
      <c r="D565" s="88">
        <f>'Parametric Var'!D78</f>
        <v>2.9262</v>
      </c>
      <c r="E565" s="88">
        <f>'Parametric Var'!E78</f>
        <v>2.946</v>
      </c>
      <c r="F565" s="88">
        <f>'Parametric Var'!F78</f>
        <v>4392.59</v>
      </c>
      <c r="G565" s="88">
        <f>'Parametric Var'!G78</f>
        <v>20.32</v>
      </c>
      <c r="I565" s="7">
        <f t="shared" si="12"/>
        <v>557</v>
      </c>
      <c r="J565" s="88">
        <f t="shared" ref="J565:O565" si="1121">B$637*EXP(LN(B565/B566))</f>
        <v>2.937373451</v>
      </c>
      <c r="K565" s="88">
        <f t="shared" si="1121"/>
        <v>2.62849055</v>
      </c>
      <c r="L565" s="88">
        <f t="shared" si="1121"/>
        <v>2.630621293</v>
      </c>
      <c r="M565" s="88">
        <f t="shared" si="1121"/>
        <v>2.59170346</v>
      </c>
      <c r="N565" s="88">
        <f t="shared" si="1121"/>
        <v>4131.136431</v>
      </c>
      <c r="O565" s="88">
        <f t="shared" si="1121"/>
        <v>19.11047619</v>
      </c>
      <c r="S565" s="146">
        <f>(N565*'portfolio sheet'!$D$15/'portfolio sheet'!$D$7) -'portfolio sheet'!$D$15</f>
        <v>1118531.503</v>
      </c>
      <c r="T565" s="146">
        <f>O565*'portfolio sheet'!$F$15/'portfolio sheet'!$F$11-'portfolio sheet'!$F$15</f>
        <v>92303.68791</v>
      </c>
      <c r="U565" s="146">
        <f>PRICE('portfolio sheet'!$H$7,'portfolio sheet'!$H$8,'portfolio sheet'!$H$9,L565/100,'portfolio sheet'!$H$11,'portfolio sheet'!$H$12,'portfolio sheet'!$H$13)*'portfolio sheet'!$H$6/100 - 'portfolio sheet'!$H$15</f>
        <v>-20890.78333</v>
      </c>
      <c r="V565" s="88">
        <f t="shared" si="10"/>
        <v>1189944.407</v>
      </c>
      <c r="X565" s="147">
        <f t="shared" ref="X565:Z565" si="1122">S565/$V565</f>
        <v>0.9399863522</v>
      </c>
      <c r="Y565" s="147">
        <f t="shared" si="1122"/>
        <v>0.07756974807</v>
      </c>
      <c r="Z565" s="147">
        <f t="shared" si="1122"/>
        <v>-0.01755610026</v>
      </c>
    </row>
    <row r="566">
      <c r="A566" s="12">
        <f>'Parametric Var'!A77</f>
        <v>44686</v>
      </c>
      <c r="B566" s="88">
        <f>'Parametric Var'!B77</f>
        <v>2.034</v>
      </c>
      <c r="C566" s="88">
        <f>'Parametric Var'!C77</f>
        <v>3.0614</v>
      </c>
      <c r="D566" s="88">
        <f>'Parametric Var'!D77</f>
        <v>3.0066</v>
      </c>
      <c r="E566" s="88">
        <f>'Parametric Var'!E77</f>
        <v>3.035</v>
      </c>
      <c r="F566" s="88">
        <f>'Parametric Var'!F77</f>
        <v>4391.69</v>
      </c>
      <c r="G566" s="88">
        <f>'Parametric Var'!G77</f>
        <v>22.68</v>
      </c>
      <c r="I566" s="7">
        <f t="shared" si="12"/>
        <v>558</v>
      </c>
      <c r="J566" s="88">
        <f t="shared" ref="J566:O566" si="1123">B$637*EXP(LN(B566/B567))</f>
        <v>3.016998198</v>
      </c>
      <c r="K566" s="88">
        <f t="shared" si="1123"/>
        <v>2.625762751</v>
      </c>
      <c r="L566" s="88">
        <f t="shared" si="1123"/>
        <v>2.639257946</v>
      </c>
      <c r="M566" s="88">
        <f t="shared" si="1123"/>
        <v>2.579073838</v>
      </c>
      <c r="N566" s="88">
        <f t="shared" si="1123"/>
        <v>4065.015607</v>
      </c>
      <c r="O566" s="88">
        <f t="shared" si="1123"/>
        <v>17.14868486</v>
      </c>
      <c r="S566" s="146">
        <f>(N566*'portfolio sheet'!$D$15/'portfolio sheet'!$D$7) -'portfolio sheet'!$D$15</f>
        <v>1084623.388</v>
      </c>
      <c r="T566" s="146">
        <f>O566*'portfolio sheet'!$F$15/'portfolio sheet'!$F$11-'portfolio sheet'!$F$15</f>
        <v>92402.67964</v>
      </c>
      <c r="U566" s="146">
        <f>PRICE('portfolio sheet'!$H$7,'portfolio sheet'!$H$8,'portfolio sheet'!$H$9,L566/100,'portfolio sheet'!$H$11,'portfolio sheet'!$H$12,'portfolio sheet'!$H$13)*'portfolio sheet'!$H$6/100 - 'portfolio sheet'!$H$15</f>
        <v>-21088.54809</v>
      </c>
      <c r="V566" s="88">
        <f t="shared" si="10"/>
        <v>1155937.52</v>
      </c>
      <c r="X566" s="147">
        <f t="shared" ref="X566:Z566" si="1124">S566/$V566</f>
        <v>0.9383062403</v>
      </c>
      <c r="Y566" s="147">
        <f t="shared" si="1124"/>
        <v>0.0799374344</v>
      </c>
      <c r="Z566" s="147">
        <f t="shared" si="1124"/>
        <v>-0.01824367471</v>
      </c>
    </row>
    <row r="567">
      <c r="A567" s="12">
        <f>'Parametric Var'!A76</f>
        <v>44687</v>
      </c>
      <c r="B567" s="88">
        <f>'Parametric Var'!B76</f>
        <v>1.998</v>
      </c>
      <c r="C567" s="88">
        <f>'Parametric Var'!C76</f>
        <v>3.1539</v>
      </c>
      <c r="D567" s="88">
        <f>'Parametric Var'!D76</f>
        <v>3.0791</v>
      </c>
      <c r="E567" s="88">
        <f>'Parametric Var'!E76</f>
        <v>3.142</v>
      </c>
      <c r="F567" s="88">
        <f>'Parametric Var'!F76</f>
        <v>4462.21</v>
      </c>
      <c r="G567" s="88">
        <f>'Parametric Var'!G76</f>
        <v>28.21</v>
      </c>
      <c r="I567" s="7">
        <f t="shared" si="12"/>
        <v>559</v>
      </c>
      <c r="J567" s="88">
        <f t="shared" ref="J567:O567" si="1125">B$637*EXP(LN(B567/B568))</f>
        <v>2.918608438</v>
      </c>
      <c r="K567" s="88">
        <f t="shared" si="1125"/>
        <v>2.700818288</v>
      </c>
      <c r="L567" s="88">
        <f t="shared" si="1125"/>
        <v>2.698430514</v>
      </c>
      <c r="M567" s="88">
        <f t="shared" si="1125"/>
        <v>2.67</v>
      </c>
      <c r="N567" s="88">
        <f t="shared" si="1125"/>
        <v>4132.846279</v>
      </c>
      <c r="O567" s="88">
        <f t="shared" si="1125"/>
        <v>22.26940415</v>
      </c>
      <c r="S567" s="146">
        <f>(N567*'portfolio sheet'!$D$15/'portfolio sheet'!$D$7) -'portfolio sheet'!$D$15</f>
        <v>1119408.348</v>
      </c>
      <c r="T567" s="146">
        <f>O567*'portfolio sheet'!$F$15/'portfolio sheet'!$F$11-'portfolio sheet'!$F$15</f>
        <v>92144.28883</v>
      </c>
      <c r="U567" s="146">
        <f>PRICE('portfolio sheet'!$H$7,'portfolio sheet'!$H$8,'portfolio sheet'!$H$9,L567/100,'portfolio sheet'!$H$11,'portfolio sheet'!$H$12,'portfolio sheet'!$H$13)*'portfolio sheet'!$H$6/100 - 'portfolio sheet'!$H$15</f>
        <v>-22441.04586</v>
      </c>
      <c r="V567" s="88">
        <f t="shared" si="10"/>
        <v>1189111.591</v>
      </c>
      <c r="X567" s="147">
        <f t="shared" ref="X567:Z567" si="1126">S567/$V567</f>
        <v>0.9413820844</v>
      </c>
      <c r="Y567" s="147">
        <f t="shared" si="1126"/>
        <v>0.07749002658</v>
      </c>
      <c r="Z567" s="147">
        <f t="shared" si="1126"/>
        <v>-0.01887211093</v>
      </c>
    </row>
    <row r="568">
      <c r="A568" s="12">
        <f>'Parametric Var'!A75</f>
        <v>44689</v>
      </c>
      <c r="B568" s="88">
        <f>'Parametric Var'!B75</f>
        <v>2.0288</v>
      </c>
      <c r="C568" s="88">
        <f>'Parametric Var'!C75</f>
        <v>3.1589</v>
      </c>
      <c r="D568" s="88">
        <f>'Parametric Var'!D75</f>
        <v>3.0842</v>
      </c>
      <c r="E568" s="88">
        <f>'Parametric Var'!E75</f>
        <v>3.142</v>
      </c>
      <c r="F568" s="88">
        <f>'Parametric Var'!F75</f>
        <v>4459.45</v>
      </c>
      <c r="G568" s="88">
        <f>'Parametric Var'!G75</f>
        <v>27.02</v>
      </c>
      <c r="I568" s="7">
        <f t="shared" si="12"/>
        <v>560</v>
      </c>
      <c r="J568" s="88">
        <f t="shared" ref="J568:O568" si="1127">B$637*EXP(LN(B568/B569))</f>
        <v>3.104053526</v>
      </c>
      <c r="K568" s="88">
        <f t="shared" si="1127"/>
        <v>2.815439488</v>
      </c>
      <c r="L568" s="88">
        <f t="shared" si="1127"/>
        <v>2.833543229</v>
      </c>
      <c r="M568" s="88">
        <f t="shared" si="1127"/>
        <v>2.765042848</v>
      </c>
      <c r="N568" s="88">
        <f t="shared" si="1127"/>
        <v>4192.136337</v>
      </c>
      <c r="O568" s="88">
        <f t="shared" si="1127"/>
        <v>17.19381265</v>
      </c>
      <c r="S568" s="146">
        <f>(N568*'portfolio sheet'!$D$15/'portfolio sheet'!$D$7) -'portfolio sheet'!$D$15</f>
        <v>1149813.506</v>
      </c>
      <c r="T568" s="146">
        <f>O568*'portfolio sheet'!$F$15/'portfolio sheet'!$F$11-'portfolio sheet'!$F$15</f>
        <v>92400.4025</v>
      </c>
      <c r="U568" s="146">
        <f>PRICE('portfolio sheet'!$H$7,'portfolio sheet'!$H$8,'portfolio sheet'!$H$9,L568/100,'portfolio sheet'!$H$11,'portfolio sheet'!$H$12,'portfolio sheet'!$H$13)*'portfolio sheet'!$H$6/100 - 'portfolio sheet'!$H$15</f>
        <v>-25513.3031</v>
      </c>
      <c r="V568" s="88">
        <f t="shared" si="10"/>
        <v>1216700.606</v>
      </c>
      <c r="X568" s="147">
        <f t="shared" ref="X568:Z568" si="1128">S568/$V568</f>
        <v>0.9450258354</v>
      </c>
      <c r="Y568" s="147">
        <f t="shared" si="1128"/>
        <v>0.07594341784</v>
      </c>
      <c r="Z568" s="147">
        <f t="shared" si="1128"/>
        <v>-0.02096925322</v>
      </c>
    </row>
    <row r="569">
      <c r="A569" s="12">
        <f>'Parametric Var'!A74</f>
        <v>44690</v>
      </c>
      <c r="B569" s="88">
        <f>'Parametric Var'!B74</f>
        <v>1.937</v>
      </c>
      <c r="C569" s="88">
        <f>'Parametric Var'!C74</f>
        <v>3.0351</v>
      </c>
      <c r="D569" s="88">
        <f>'Parametric Var'!D74</f>
        <v>2.942</v>
      </c>
      <c r="E569" s="88">
        <f>'Parametric Var'!E74</f>
        <v>3.034</v>
      </c>
      <c r="F569" s="88">
        <f>'Parametric Var'!F74</f>
        <v>4393.66</v>
      </c>
      <c r="G569" s="88">
        <f>'Parametric Var'!G74</f>
        <v>33.52</v>
      </c>
      <c r="I569" s="7">
        <f t="shared" si="12"/>
        <v>561</v>
      </c>
      <c r="J569" s="88">
        <f t="shared" ref="J569:O569" si="1129">B$637*EXP(LN(B569/B570))</f>
        <v>2.959017113</v>
      </c>
      <c r="K569" s="88">
        <f t="shared" si="1129"/>
        <v>2.745994518</v>
      </c>
      <c r="L569" s="88">
        <f t="shared" si="1129"/>
        <v>2.734501994</v>
      </c>
      <c r="M569" s="88">
        <f t="shared" si="1129"/>
        <v>2.71019739</v>
      </c>
      <c r="N569" s="88">
        <f t="shared" si="1129"/>
        <v>4248.133088</v>
      </c>
      <c r="O569" s="88">
        <f t="shared" si="1129"/>
        <v>22.626</v>
      </c>
      <c r="S569" s="146">
        <f>(N569*'portfolio sheet'!$D$15/'portfolio sheet'!$D$7) -'portfolio sheet'!$D$15</f>
        <v>1178529.789</v>
      </c>
      <c r="T569" s="146">
        <f>O569*'portfolio sheet'!$F$15/'portfolio sheet'!$F$11-'portfolio sheet'!$F$15</f>
        <v>92126.29505</v>
      </c>
      <c r="U569" s="146">
        <f>PRICE('portfolio sheet'!$H$7,'portfolio sheet'!$H$8,'portfolio sheet'!$H$9,L569/100,'portfolio sheet'!$H$11,'portfolio sheet'!$H$12,'portfolio sheet'!$H$13)*'portfolio sheet'!$H$6/100 - 'portfolio sheet'!$H$15</f>
        <v>-23263.42876</v>
      </c>
      <c r="V569" s="88">
        <f t="shared" si="10"/>
        <v>1247392.655</v>
      </c>
      <c r="X569" s="147">
        <f t="shared" ref="X569:Z569" si="1130">S569/$V569</f>
        <v>0.9447945553</v>
      </c>
      <c r="Y569" s="147">
        <f t="shared" si="1130"/>
        <v>0.0738550886</v>
      </c>
      <c r="Z569" s="147">
        <f t="shared" si="1130"/>
        <v>-0.01864964386</v>
      </c>
    </row>
    <row r="570">
      <c r="A570" s="12">
        <f>'Parametric Var'!A73</f>
        <v>44691</v>
      </c>
      <c r="B570" s="88">
        <f>'Parametric Var'!B73</f>
        <v>1.94</v>
      </c>
      <c r="C570" s="88">
        <f>'Parametric Var'!C73</f>
        <v>2.9899</v>
      </c>
      <c r="D570" s="88">
        <f>'Parametric Var'!D73</f>
        <v>2.908</v>
      </c>
      <c r="E570" s="88">
        <f>'Parametric Var'!E73</f>
        <v>2.989</v>
      </c>
      <c r="F570" s="88">
        <f>'Parametric Var'!F73</f>
        <v>4271.78</v>
      </c>
      <c r="G570" s="88">
        <f>'Parametric Var'!G73</f>
        <v>31.6</v>
      </c>
      <c r="I570" s="7">
        <f t="shared" si="12"/>
        <v>562</v>
      </c>
      <c r="J570" s="88">
        <f t="shared" ref="J570:O570" si="1131">B$637*EXP(LN(B570/B571))</f>
        <v>2.971257881</v>
      </c>
      <c r="K570" s="88">
        <f t="shared" si="1131"/>
        <v>2.741873513</v>
      </c>
      <c r="L570" s="88">
        <f t="shared" si="1131"/>
        <v>2.712413969</v>
      </c>
      <c r="M570" s="88">
        <f t="shared" si="1131"/>
        <v>2.728420513</v>
      </c>
      <c r="N570" s="88">
        <f t="shared" si="1131"/>
        <v>4106.889523</v>
      </c>
      <c r="O570" s="88">
        <f t="shared" si="1131"/>
        <v>22.4750917</v>
      </c>
      <c r="S570" s="146">
        <f>(N570*'portfolio sheet'!$D$15/'portfolio sheet'!$D$7) -'portfolio sheet'!$D$15</f>
        <v>1106097.191</v>
      </c>
      <c r="T570" s="146">
        <f>O570*'portfolio sheet'!$F$15/'portfolio sheet'!$F$11-'portfolio sheet'!$F$15</f>
        <v>92133.90986</v>
      </c>
      <c r="U570" s="146">
        <f>PRICE('portfolio sheet'!$H$7,'portfolio sheet'!$H$8,'portfolio sheet'!$H$9,L570/100,'portfolio sheet'!$H$11,'portfolio sheet'!$H$12,'portfolio sheet'!$H$13)*'portfolio sheet'!$H$6/100 - 'portfolio sheet'!$H$15</f>
        <v>-22760.03875</v>
      </c>
      <c r="V570" s="88">
        <f t="shared" si="10"/>
        <v>1175471.062</v>
      </c>
      <c r="X570" s="147">
        <f t="shared" ref="X570:Z570" si="1132">S570/$V570</f>
        <v>0.9409820681</v>
      </c>
      <c r="Y570" s="147">
        <f t="shared" si="1132"/>
        <v>0.07838041515</v>
      </c>
      <c r="Z570" s="147">
        <f t="shared" si="1132"/>
        <v>-0.01936248324</v>
      </c>
    </row>
    <row r="571">
      <c r="A571" s="12">
        <f>'Parametric Var'!A72</f>
        <v>44692</v>
      </c>
      <c r="B571" s="88">
        <f>'Parametric Var'!B72</f>
        <v>1.935</v>
      </c>
      <c r="C571" s="88">
        <f>'Parametric Var'!C72</f>
        <v>2.9498</v>
      </c>
      <c r="D571" s="88">
        <f>'Parametric Var'!D72</f>
        <v>2.8978</v>
      </c>
      <c r="E571" s="88">
        <f>'Parametric Var'!E72</f>
        <v>2.925</v>
      </c>
      <c r="F571" s="88">
        <f>'Parametric Var'!F72</f>
        <v>4296.12</v>
      </c>
      <c r="G571" s="88">
        <f>'Parametric Var'!G72</f>
        <v>29.99</v>
      </c>
      <c r="I571" s="7">
        <f t="shared" si="12"/>
        <v>563</v>
      </c>
      <c r="J571" s="88">
        <f t="shared" ref="J571:O571" si="1133">B$637*EXP(LN(B571/B572))</f>
        <v>3.024560127</v>
      </c>
      <c r="K571" s="88">
        <f t="shared" si="1133"/>
        <v>2.765955139</v>
      </c>
      <c r="L571" s="88">
        <f t="shared" si="1133"/>
        <v>2.759658805</v>
      </c>
      <c r="M571" s="88">
        <f t="shared" si="1133"/>
        <v>2.735464098</v>
      </c>
      <c r="N571" s="88">
        <f t="shared" si="1133"/>
        <v>4249.90934</v>
      </c>
      <c r="O571" s="88">
        <f t="shared" si="1133"/>
        <v>19.15229641</v>
      </c>
      <c r="S571" s="146">
        <f>(N571*'portfolio sheet'!$D$15/'portfolio sheet'!$D$7) -'portfolio sheet'!$D$15</f>
        <v>1179440.687</v>
      </c>
      <c r="T571" s="146">
        <f>O571*'portfolio sheet'!$F$15/'portfolio sheet'!$F$11-'portfolio sheet'!$F$15</f>
        <v>92301.57767</v>
      </c>
      <c r="U571" s="146">
        <f>PRICE('portfolio sheet'!$H$7,'portfolio sheet'!$H$8,'portfolio sheet'!$H$9,L571/100,'portfolio sheet'!$H$11,'portfolio sheet'!$H$12,'portfolio sheet'!$H$13)*'portfolio sheet'!$H$6/100 - 'portfolio sheet'!$H$15</f>
        <v>-23836.03337</v>
      </c>
      <c r="V571" s="88">
        <f t="shared" si="10"/>
        <v>1247906.231</v>
      </c>
      <c r="X571" s="147">
        <f t="shared" ref="X571:Z571" si="1134">S571/$V571</f>
        <v>0.945135666</v>
      </c>
      <c r="Y571" s="147">
        <f t="shared" si="1134"/>
        <v>0.07396515488</v>
      </c>
      <c r="Z571" s="147">
        <f t="shared" si="1134"/>
        <v>-0.01910082086</v>
      </c>
    </row>
    <row r="572">
      <c r="A572" s="12">
        <f>'Parametric Var'!A71</f>
        <v>44693</v>
      </c>
      <c r="B572" s="88">
        <f>'Parametric Var'!B71</f>
        <v>1.896</v>
      </c>
      <c r="C572" s="88">
        <f>'Parametric Var'!C71</f>
        <v>2.8849</v>
      </c>
      <c r="D572" s="88">
        <f>'Parametric Var'!D71</f>
        <v>2.8382</v>
      </c>
      <c r="E572" s="88">
        <f>'Parametric Var'!E71</f>
        <v>2.855</v>
      </c>
      <c r="F572" s="88">
        <f>'Parametric Var'!F71</f>
        <v>4175.2</v>
      </c>
      <c r="G572" s="88">
        <f>'Parametric Var'!G71</f>
        <v>33.4</v>
      </c>
      <c r="I572" s="7">
        <f t="shared" si="12"/>
        <v>564</v>
      </c>
      <c r="J572" s="88">
        <f t="shared" ref="J572:O572" si="1135">B$637*EXP(LN(B572/B573))</f>
        <v>2.869757712</v>
      </c>
      <c r="K572" s="88">
        <f t="shared" si="1135"/>
        <v>2.655666981</v>
      </c>
      <c r="L572" s="88">
        <f t="shared" si="1135"/>
        <v>2.669138436</v>
      </c>
      <c r="M572" s="88">
        <f t="shared" si="1135"/>
        <v>2.603432377</v>
      </c>
      <c r="N572" s="88">
        <f t="shared" si="1135"/>
        <v>4121.642369</v>
      </c>
      <c r="O572" s="88">
        <f t="shared" si="1135"/>
        <v>22.02912801</v>
      </c>
      <c r="S572" s="146">
        <f>(N572*'portfolio sheet'!$D$15/'portfolio sheet'!$D$7) -'portfolio sheet'!$D$15</f>
        <v>1113662.754</v>
      </c>
      <c r="T572" s="146">
        <f>O572*'portfolio sheet'!$F$15/'portfolio sheet'!$F$11-'portfolio sheet'!$F$15</f>
        <v>92156.41313</v>
      </c>
      <c r="U572" s="146">
        <f>PRICE('portfolio sheet'!$H$7,'portfolio sheet'!$H$8,'portfolio sheet'!$H$9,L572/100,'portfolio sheet'!$H$11,'portfolio sheet'!$H$12,'portfolio sheet'!$H$13)*'portfolio sheet'!$H$6/100 - 'portfolio sheet'!$H$15</f>
        <v>-21772.05656</v>
      </c>
      <c r="V572" s="88">
        <f t="shared" si="10"/>
        <v>1184047.11</v>
      </c>
      <c r="X572" s="147">
        <f t="shared" ref="X572:Z572" si="1136">S572/$V572</f>
        <v>0.9405561181</v>
      </c>
      <c r="Y572" s="147">
        <f t="shared" si="1136"/>
        <v>0.07783171154</v>
      </c>
      <c r="Z572" s="147">
        <f t="shared" si="1136"/>
        <v>-0.01838782965</v>
      </c>
    </row>
    <row r="573">
      <c r="A573" s="12">
        <f>'Parametric Var'!A70</f>
        <v>44694</v>
      </c>
      <c r="B573" s="88">
        <f>'Parametric Var'!B70</f>
        <v>1.958</v>
      </c>
      <c r="C573" s="88">
        <f>'Parametric Var'!C70</f>
        <v>2.9386</v>
      </c>
      <c r="D573" s="88">
        <f>'Parametric Var'!D70</f>
        <v>2.8741</v>
      </c>
      <c r="E573" s="88">
        <f>'Parametric Var'!E70</f>
        <v>2.928</v>
      </c>
      <c r="F573" s="88">
        <f>'Parametric Var'!F70</f>
        <v>4183.96</v>
      </c>
      <c r="G573" s="88">
        <f>'Parametric Var'!G70</f>
        <v>32.34</v>
      </c>
      <c r="I573" s="7">
        <f t="shared" si="12"/>
        <v>565</v>
      </c>
      <c r="J573" s="88">
        <f t="shared" ref="J573:O573" si="1137">B$637*EXP(LN(B573/B574))</f>
        <v>2.959820862</v>
      </c>
      <c r="K573" s="88">
        <f t="shared" si="1137"/>
        <v>2.692455921</v>
      </c>
      <c r="L573" s="88">
        <f t="shared" si="1137"/>
        <v>2.6869137</v>
      </c>
      <c r="M573" s="88">
        <f t="shared" si="1137"/>
        <v>2.657294358</v>
      </c>
      <c r="N573" s="88">
        <f t="shared" si="1137"/>
        <v>4030.546507</v>
      </c>
      <c r="O573" s="88">
        <f t="shared" si="1137"/>
        <v>23.58332308</v>
      </c>
      <c r="S573" s="146">
        <f>(N573*'portfolio sheet'!$D$15/'portfolio sheet'!$D$7) -'portfolio sheet'!$D$15</f>
        <v>1066946.927</v>
      </c>
      <c r="T573" s="146">
        <f>O573*'portfolio sheet'!$F$15/'portfolio sheet'!$F$11-'portfolio sheet'!$F$15</f>
        <v>92077.98865</v>
      </c>
      <c r="U573" s="146">
        <f>PRICE('portfolio sheet'!$H$7,'portfolio sheet'!$H$8,'portfolio sheet'!$H$9,L573/100,'portfolio sheet'!$H$11,'portfolio sheet'!$H$12,'portfolio sheet'!$H$13)*'portfolio sheet'!$H$6/100 - 'portfolio sheet'!$H$15</f>
        <v>-22178.14326</v>
      </c>
      <c r="V573" s="88">
        <f t="shared" si="10"/>
        <v>1136846.772</v>
      </c>
      <c r="X573" s="147">
        <f t="shared" ref="X573:Z573" si="1138">S573/$V573</f>
        <v>0.9385142773</v>
      </c>
      <c r="Y573" s="147">
        <f t="shared" si="1138"/>
        <v>0.08099419457</v>
      </c>
      <c r="Z573" s="147">
        <f t="shared" si="1138"/>
        <v>-0.01950847185</v>
      </c>
    </row>
    <row r="574">
      <c r="A574" s="12">
        <f>'Parametric Var'!A69</f>
        <v>44696</v>
      </c>
      <c r="B574" s="88">
        <f>'Parametric Var'!B69</f>
        <v>1.9605</v>
      </c>
      <c r="C574" s="88">
        <f>'Parametric Var'!C69</f>
        <v>2.9524</v>
      </c>
      <c r="D574" s="88">
        <f>'Parametric Var'!D69</f>
        <v>2.8912</v>
      </c>
      <c r="E574" s="88">
        <f>'Parametric Var'!E69</f>
        <v>2.942</v>
      </c>
      <c r="F574" s="88">
        <f>'Parametric Var'!F69</f>
        <v>4287.5</v>
      </c>
      <c r="G574" s="88">
        <f>'Parametric Var'!G69</f>
        <v>29.25</v>
      </c>
      <c r="I574" s="7">
        <f t="shared" si="12"/>
        <v>566</v>
      </c>
      <c r="J574" s="88">
        <f t="shared" ref="J574:O574" si="1139">B$637*EXP(LN(B574/B575))</f>
        <v>2.90943305</v>
      </c>
      <c r="K574" s="88">
        <f t="shared" si="1139"/>
        <v>2.763698955</v>
      </c>
      <c r="L574" s="88">
        <f t="shared" si="1139"/>
        <v>2.766532545</v>
      </c>
      <c r="M574" s="88">
        <f t="shared" si="1139"/>
        <v>2.721808732</v>
      </c>
      <c r="N574" s="88">
        <f t="shared" si="1139"/>
        <v>4285.798253</v>
      </c>
      <c r="O574" s="88">
        <f t="shared" si="1139"/>
        <v>24.54376475</v>
      </c>
      <c r="S574" s="146">
        <f>(N574*'portfolio sheet'!$D$15/'portfolio sheet'!$D$7) -'portfolio sheet'!$D$15</f>
        <v>1197845.258</v>
      </c>
      <c r="T574" s="146">
        <f>O574*'portfolio sheet'!$F$15/'portfolio sheet'!$F$11-'portfolio sheet'!$F$15</f>
        <v>92029.52489</v>
      </c>
      <c r="U574" s="146">
        <f>PRICE('portfolio sheet'!$H$7,'portfolio sheet'!$H$8,'portfolio sheet'!$H$9,L574/100,'portfolio sheet'!$H$11,'portfolio sheet'!$H$12,'portfolio sheet'!$H$13)*'portfolio sheet'!$H$6/100 - 'portfolio sheet'!$H$15</f>
        <v>-23992.35553</v>
      </c>
      <c r="V574" s="88">
        <f t="shared" si="10"/>
        <v>1265882.427</v>
      </c>
      <c r="X574" s="147">
        <f t="shared" ref="X574:Z574" si="1140">S574/$V574</f>
        <v>0.9462531686</v>
      </c>
      <c r="Y574" s="147">
        <f t="shared" si="1140"/>
        <v>0.07269989923</v>
      </c>
      <c r="Z574" s="147">
        <f t="shared" si="1140"/>
        <v>-0.01895306785</v>
      </c>
    </row>
    <row r="575">
      <c r="A575" s="12">
        <f>'Parametric Var'!A68</f>
        <v>44697</v>
      </c>
      <c r="B575" s="88">
        <f>'Parametric Var'!B68</f>
        <v>1.997</v>
      </c>
      <c r="C575" s="88">
        <f>'Parametric Var'!C68</f>
        <v>2.8898</v>
      </c>
      <c r="D575" s="88">
        <f>'Parametric Var'!D68</f>
        <v>2.8247</v>
      </c>
      <c r="E575" s="88">
        <f>'Parametric Var'!E68</f>
        <v>2.886</v>
      </c>
      <c r="F575" s="88">
        <f>'Parametric Var'!F68</f>
        <v>4131.93</v>
      </c>
      <c r="G575" s="88">
        <f>'Parametric Var'!G68</f>
        <v>25.42</v>
      </c>
      <c r="I575" s="7">
        <f t="shared" si="12"/>
        <v>567</v>
      </c>
      <c r="J575" s="88">
        <f t="shared" ref="J575:O575" si="1141">B$637*EXP(LN(B575/B576))</f>
        <v>2.85908657</v>
      </c>
      <c r="K575" s="88">
        <f t="shared" si="1141"/>
        <v>2.592510855</v>
      </c>
      <c r="L575" s="88">
        <f t="shared" si="1141"/>
        <v>2.573439945</v>
      </c>
      <c r="M575" s="88">
        <f t="shared" si="1141"/>
        <v>2.572828047</v>
      </c>
      <c r="N575" s="88">
        <f t="shared" si="1141"/>
        <v>4106.98159</v>
      </c>
      <c r="O575" s="88">
        <f t="shared" si="1141"/>
        <v>17.37848077</v>
      </c>
      <c r="S575" s="146">
        <f>(N575*'portfolio sheet'!$D$15/'portfolio sheet'!$D$7) -'portfolio sheet'!$D$15</f>
        <v>1106144.405</v>
      </c>
      <c r="T575" s="146">
        <f>O575*'portfolio sheet'!$F$15/'portfolio sheet'!$F$11-'portfolio sheet'!$F$15</f>
        <v>92391.08417</v>
      </c>
      <c r="U575" s="146">
        <f>PRICE('portfolio sheet'!$H$7,'portfolio sheet'!$H$8,'portfolio sheet'!$H$9,L575/100,'portfolio sheet'!$H$11,'portfolio sheet'!$H$12,'portfolio sheet'!$H$13)*'portfolio sheet'!$H$6/100 - 'portfolio sheet'!$H$15</f>
        <v>-19579.11937</v>
      </c>
      <c r="V575" s="88">
        <f t="shared" si="10"/>
        <v>1178956.37</v>
      </c>
      <c r="X575" s="147">
        <f t="shared" ref="X575:Z575" si="1142">S575/$V575</f>
        <v>0.9382403228</v>
      </c>
      <c r="Y575" s="147">
        <f t="shared" si="1142"/>
        <v>0.07836683912</v>
      </c>
      <c r="Z575" s="147">
        <f t="shared" si="1142"/>
        <v>-0.01660716195</v>
      </c>
    </row>
    <row r="576">
      <c r="A576" s="12">
        <f>'Parametric Var'!A67</f>
        <v>44698</v>
      </c>
      <c r="B576" s="88">
        <f>'Parametric Var'!B67</f>
        <v>2.07</v>
      </c>
      <c r="C576" s="88">
        <f>'Parametric Var'!C67</f>
        <v>3.0153</v>
      </c>
      <c r="D576" s="88">
        <f>'Parametric Var'!D67</f>
        <v>2.9668</v>
      </c>
      <c r="E576" s="88">
        <f>'Parametric Var'!E67</f>
        <v>2.995</v>
      </c>
      <c r="F576" s="88">
        <f>'Parametric Var'!F67</f>
        <v>4155.38</v>
      </c>
      <c r="G576" s="88">
        <f>'Parametric Var'!G67</f>
        <v>31.2</v>
      </c>
      <c r="I576" s="7">
        <f t="shared" si="12"/>
        <v>568</v>
      </c>
      <c r="J576" s="88">
        <f t="shared" ref="J576:O576" si="1143">B$637*EXP(LN(B576/B577))</f>
        <v>3.001297456</v>
      </c>
      <c r="K576" s="88">
        <f t="shared" si="1143"/>
        <v>2.798273708</v>
      </c>
      <c r="L576" s="88">
        <f t="shared" si="1143"/>
        <v>2.776649488</v>
      </c>
      <c r="M576" s="88">
        <f t="shared" si="1143"/>
        <v>2.772763523</v>
      </c>
      <c r="N576" s="88">
        <f t="shared" si="1143"/>
        <v>4110.407536</v>
      </c>
      <c r="O576" s="88">
        <f t="shared" si="1143"/>
        <v>22.04359059</v>
      </c>
      <c r="S576" s="146">
        <f>(N576*'portfolio sheet'!$D$15/'portfolio sheet'!$D$7) -'portfolio sheet'!$D$15</f>
        <v>1107901.301</v>
      </c>
      <c r="T576" s="146">
        <f>O576*'portfolio sheet'!$F$15/'portfolio sheet'!$F$11-'portfolio sheet'!$F$15</f>
        <v>92155.68335</v>
      </c>
      <c r="U576" s="146">
        <f>PRICE('portfolio sheet'!$H$7,'portfolio sheet'!$H$8,'portfolio sheet'!$H$9,L576/100,'portfolio sheet'!$H$11,'portfolio sheet'!$H$12,'portfolio sheet'!$H$13)*'portfolio sheet'!$H$6/100 - 'portfolio sheet'!$H$15</f>
        <v>-24222.32994</v>
      </c>
      <c r="V576" s="88">
        <f t="shared" si="10"/>
        <v>1175834.654</v>
      </c>
      <c r="X576" s="147">
        <f t="shared" ref="X576:Z576" si="1144">S576/$V576</f>
        <v>0.9422254199</v>
      </c>
      <c r="Y576" s="147">
        <f t="shared" si="1144"/>
        <v>0.07837469582</v>
      </c>
      <c r="Z576" s="147">
        <f t="shared" si="1144"/>
        <v>-0.02060011572</v>
      </c>
    </row>
    <row r="577">
      <c r="A577" s="12">
        <f>'Parametric Var'!A66</f>
        <v>44699</v>
      </c>
      <c r="B577" s="88">
        <f>'Parametric Var'!B66</f>
        <v>2.044</v>
      </c>
      <c r="C577" s="88">
        <f>'Parametric Var'!C66</f>
        <v>2.9149</v>
      </c>
      <c r="D577" s="88">
        <f>'Parametric Var'!D66</f>
        <v>2.888</v>
      </c>
      <c r="E577" s="88">
        <f>'Parametric Var'!E66</f>
        <v>2.884</v>
      </c>
      <c r="F577" s="88">
        <f>'Parametric Var'!F66</f>
        <v>4175.48</v>
      </c>
      <c r="G577" s="88">
        <f>'Parametric Var'!G66</f>
        <v>30.19</v>
      </c>
      <c r="I577" s="7">
        <f t="shared" si="12"/>
        <v>569</v>
      </c>
      <c r="J577" s="88">
        <f t="shared" ref="J577:O577" si="1145">B$637*EXP(LN(B577/B578))</f>
        <v>2.883197715</v>
      </c>
      <c r="K577" s="88">
        <f t="shared" si="1145"/>
        <v>2.752311072</v>
      </c>
      <c r="L577" s="88">
        <f t="shared" si="1145"/>
        <v>2.751780308</v>
      </c>
      <c r="M577" s="88">
        <f t="shared" si="1145"/>
        <v>2.714233345</v>
      </c>
      <c r="N577" s="88">
        <f t="shared" si="1145"/>
        <v>4010.52593</v>
      </c>
      <c r="O577" s="88">
        <f t="shared" si="1145"/>
        <v>18.53101295</v>
      </c>
      <c r="S577" s="146">
        <f>(N577*'portfolio sheet'!$D$15/'portfolio sheet'!$D$7) -'portfolio sheet'!$D$15</f>
        <v>1056679.964</v>
      </c>
      <c r="T577" s="146">
        <f>O577*'portfolio sheet'!$F$15/'portfolio sheet'!$F$11-'portfolio sheet'!$F$15</f>
        <v>92332.92755</v>
      </c>
      <c r="U577" s="146">
        <f>PRICE('portfolio sheet'!$H$7,'portfolio sheet'!$H$8,'portfolio sheet'!$H$9,L577/100,'portfolio sheet'!$H$11,'portfolio sheet'!$H$12,'portfolio sheet'!$H$13)*'portfolio sheet'!$H$6/100 - 'portfolio sheet'!$H$15</f>
        <v>-23656.79045</v>
      </c>
      <c r="V577" s="88">
        <f t="shared" si="10"/>
        <v>1125356.101</v>
      </c>
      <c r="X577" s="147">
        <f t="shared" ref="X577:Z577" si="1146">S577/$V577</f>
        <v>0.9389738617</v>
      </c>
      <c r="Y577" s="147">
        <f t="shared" si="1146"/>
        <v>0.08204774244</v>
      </c>
      <c r="Z577" s="147">
        <f t="shared" si="1146"/>
        <v>-0.02102160411</v>
      </c>
    </row>
    <row r="578">
      <c r="A578" s="12">
        <f>'Parametric Var'!A65</f>
        <v>44700</v>
      </c>
      <c r="B578" s="88">
        <f>'Parametric Var'!B65</f>
        <v>2.101</v>
      </c>
      <c r="C578" s="88">
        <f>'Parametric Var'!C65</f>
        <v>2.8649</v>
      </c>
      <c r="D578" s="88">
        <f>'Parametric Var'!D65</f>
        <v>2.8367</v>
      </c>
      <c r="E578" s="88">
        <f>'Parametric Var'!E65</f>
        <v>2.837</v>
      </c>
      <c r="F578" s="88">
        <f>'Parametric Var'!F65</f>
        <v>4300.17</v>
      </c>
      <c r="G578" s="88">
        <f>'Parametric Var'!G65</f>
        <v>34.75</v>
      </c>
      <c r="I578" s="7">
        <f t="shared" si="12"/>
        <v>570</v>
      </c>
      <c r="J578" s="88">
        <f t="shared" ref="J578:O578" si="1147">B$637*EXP(LN(B578/B579))</f>
        <v>3.009436249</v>
      </c>
      <c r="K578" s="88">
        <f t="shared" si="1147"/>
        <v>2.745833684</v>
      </c>
      <c r="L578" s="88">
        <f t="shared" si="1147"/>
        <v>2.732471999</v>
      </c>
      <c r="M578" s="88">
        <f t="shared" si="1147"/>
        <v>2.716926112</v>
      </c>
      <c r="N578" s="88">
        <f t="shared" si="1147"/>
        <v>4277.293781</v>
      </c>
      <c r="O578" s="88">
        <f t="shared" si="1147"/>
        <v>22.46794483</v>
      </c>
      <c r="S578" s="146">
        <f>(N578*'portfolio sheet'!$D$15/'portfolio sheet'!$D$7) -'portfolio sheet'!$D$15</f>
        <v>1193483.99</v>
      </c>
      <c r="T578" s="146">
        <f>O578*'portfolio sheet'!$F$15/'portfolio sheet'!$F$11-'portfolio sheet'!$F$15</f>
        <v>92134.27049</v>
      </c>
      <c r="U578" s="146">
        <f>PRICE('portfolio sheet'!$H$7,'portfolio sheet'!$H$8,'portfolio sheet'!$H$9,L578/100,'portfolio sheet'!$H$11,'portfolio sheet'!$H$12,'portfolio sheet'!$H$13)*'portfolio sheet'!$H$6/100 - 'portfolio sheet'!$H$15</f>
        <v>-23217.18962</v>
      </c>
      <c r="V578" s="88">
        <f t="shared" si="10"/>
        <v>1262401.071</v>
      </c>
      <c r="X578" s="147">
        <f t="shared" ref="X578:Z578" si="1148">S578/$V578</f>
        <v>0.9454079354</v>
      </c>
      <c r="Y578" s="147">
        <f t="shared" si="1148"/>
        <v>0.07298335894</v>
      </c>
      <c r="Z578" s="147">
        <f t="shared" si="1148"/>
        <v>-0.0183912943</v>
      </c>
    </row>
    <row r="579">
      <c r="A579" s="12">
        <f>'Parametric Var'!A64</f>
        <v>44701</v>
      </c>
      <c r="B579" s="88">
        <f>'Parametric Var'!B64</f>
        <v>2.069</v>
      </c>
      <c r="C579" s="88">
        <f>'Parametric Var'!C64</f>
        <v>2.8224</v>
      </c>
      <c r="D579" s="88">
        <f>'Parametric Var'!D64</f>
        <v>2.806</v>
      </c>
      <c r="E579" s="88">
        <f>'Parametric Var'!E64</f>
        <v>2.788</v>
      </c>
      <c r="F579" s="88">
        <f>'Parametric Var'!F64</f>
        <v>4152.38</v>
      </c>
      <c r="G579" s="88">
        <f>'Parametric Var'!G64</f>
        <v>32.99</v>
      </c>
      <c r="I579" s="7">
        <f t="shared" si="12"/>
        <v>571</v>
      </c>
      <c r="J579" s="88">
        <f t="shared" ref="J579:O579" si="1149">B$637*EXP(LN(B579/B580))</f>
        <v>2.933681833</v>
      </c>
      <c r="K579" s="88">
        <f t="shared" si="1149"/>
        <v>2.6838</v>
      </c>
      <c r="L579" s="88">
        <f t="shared" si="1149"/>
        <v>2.683201514</v>
      </c>
      <c r="M579" s="88">
        <f t="shared" si="1149"/>
        <v>2.650982906</v>
      </c>
      <c r="N579" s="88">
        <f t="shared" si="1149"/>
        <v>4159.378948</v>
      </c>
      <c r="O579" s="88">
        <f t="shared" si="1149"/>
        <v>21.61169226</v>
      </c>
      <c r="S579" s="146">
        <f>(N579*'portfolio sheet'!$D$15/'portfolio sheet'!$D$7) -'portfolio sheet'!$D$15</f>
        <v>1133014.845</v>
      </c>
      <c r="T579" s="146">
        <f>O579*'portfolio sheet'!$F$15/'portfolio sheet'!$F$11-'portfolio sheet'!$F$15</f>
        <v>92177.47688</v>
      </c>
      <c r="U579" s="146">
        <f>PRICE('portfolio sheet'!$H$7,'portfolio sheet'!$H$8,'portfolio sheet'!$H$9,L579/100,'portfolio sheet'!$H$11,'portfolio sheet'!$H$12,'portfolio sheet'!$H$13)*'portfolio sheet'!$H$6/100 - 'portfolio sheet'!$H$15</f>
        <v>-22093.368</v>
      </c>
      <c r="V579" s="88">
        <f t="shared" si="10"/>
        <v>1203098.954</v>
      </c>
      <c r="X579" s="147">
        <f t="shared" ref="X579:Z579" si="1150">S579/$V579</f>
        <v>0.941747012</v>
      </c>
      <c r="Y579" s="147">
        <f t="shared" si="1150"/>
        <v>0.07661670437</v>
      </c>
      <c r="Z579" s="147">
        <f t="shared" si="1150"/>
        <v>-0.01836371641</v>
      </c>
    </row>
    <row r="580">
      <c r="A580" s="12">
        <f>'Parametric Var'!A63</f>
        <v>44703</v>
      </c>
      <c r="B580" s="88">
        <f>'Parametric Var'!B63</f>
        <v>2.0901</v>
      </c>
      <c r="C580" s="88">
        <f>'Parametric Var'!C63</f>
        <v>2.8448</v>
      </c>
      <c r="D580" s="88">
        <f>'Parametric Var'!D63</f>
        <v>2.8266</v>
      </c>
      <c r="E580" s="88">
        <f>'Parametric Var'!E63</f>
        <v>2.808</v>
      </c>
      <c r="F580" s="88">
        <f>'Parametric Var'!F63</f>
        <v>4123.34</v>
      </c>
      <c r="G580" s="88">
        <f>'Parametric Var'!G63</f>
        <v>32.56</v>
      </c>
      <c r="I580" s="7">
        <f t="shared" si="12"/>
        <v>572</v>
      </c>
      <c r="J580" s="88">
        <f t="shared" ref="J580:O580" si="1151">B$637*EXP(LN(B580/B581))</f>
        <v>2.977990558</v>
      </c>
      <c r="K580" s="88">
        <f t="shared" si="1151"/>
        <v>2.654891492</v>
      </c>
      <c r="L580" s="88">
        <f t="shared" si="1151"/>
        <v>2.656196203</v>
      </c>
      <c r="M580" s="88">
        <f t="shared" si="1151"/>
        <v>2.620538273</v>
      </c>
      <c r="N580" s="88">
        <f t="shared" si="1151"/>
        <v>4266.992205</v>
      </c>
      <c r="O580" s="88">
        <f t="shared" si="1151"/>
        <v>21.8603966</v>
      </c>
      <c r="S580" s="146">
        <f>(N580*'portfolio sheet'!$D$15/'portfolio sheet'!$D$7) -'portfolio sheet'!$D$15</f>
        <v>1188201.131</v>
      </c>
      <c r="T580" s="146">
        <f>O580*'portfolio sheet'!$F$15/'portfolio sheet'!$F$11-'portfolio sheet'!$F$15</f>
        <v>92164.92729</v>
      </c>
      <c r="U580" s="146">
        <f>PRICE('portfolio sheet'!$H$7,'portfolio sheet'!$H$8,'portfolio sheet'!$H$9,L580/100,'portfolio sheet'!$H$11,'portfolio sheet'!$H$12,'portfolio sheet'!$H$13)*'portfolio sheet'!$H$6/100 - 'portfolio sheet'!$H$15</f>
        <v>-21476.14043</v>
      </c>
      <c r="V580" s="88">
        <f t="shared" si="10"/>
        <v>1258889.918</v>
      </c>
      <c r="X580" s="147">
        <f t="shared" ref="X580:Z580" si="1152">S580/$V580</f>
        <v>0.9438483176</v>
      </c>
      <c r="Y580" s="147">
        <f t="shared" si="1152"/>
        <v>0.07321126812</v>
      </c>
      <c r="Z580" s="147">
        <f t="shared" si="1152"/>
        <v>-0.0170595857</v>
      </c>
    </row>
    <row r="581">
      <c r="A581" s="12">
        <f>'Parametric Var'!A62</f>
        <v>44704</v>
      </c>
      <c r="B581" s="88">
        <f>'Parametric Var'!B62</f>
        <v>2.08</v>
      </c>
      <c r="C581" s="88">
        <f>'Parametric Var'!C62</f>
        <v>2.8986</v>
      </c>
      <c r="D581" s="88">
        <f>'Parametric Var'!D62</f>
        <v>2.8763</v>
      </c>
      <c r="E581" s="88">
        <f>'Parametric Var'!E62</f>
        <v>2.861</v>
      </c>
      <c r="F581" s="88">
        <f>'Parametric Var'!F62</f>
        <v>3991.24</v>
      </c>
      <c r="G581" s="88">
        <f>'Parametric Var'!G62</f>
        <v>31.77</v>
      </c>
      <c r="I581" s="7">
        <f t="shared" si="12"/>
        <v>573</v>
      </c>
      <c r="J581" s="88">
        <f t="shared" ref="J581:O581" si="1153">B$637*EXP(LN(B581/B582))</f>
        <v>3.088320641</v>
      </c>
      <c r="K581" s="88">
        <f t="shared" si="1153"/>
        <v>2.819186301</v>
      </c>
      <c r="L581" s="88">
        <f t="shared" si="1153"/>
        <v>2.834354614</v>
      </c>
      <c r="M581" s="88">
        <f t="shared" si="1153"/>
        <v>2.773736383</v>
      </c>
      <c r="N581" s="88">
        <f t="shared" si="1153"/>
        <v>4120.163122</v>
      </c>
      <c r="O581" s="88">
        <f t="shared" si="1153"/>
        <v>23.47260478</v>
      </c>
      <c r="S581" s="146">
        <f>(N581*'portfolio sheet'!$D$15/'portfolio sheet'!$D$7) -'portfolio sheet'!$D$15</f>
        <v>1112904.165</v>
      </c>
      <c r="T581" s="146">
        <f>O581*'portfolio sheet'!$F$15/'portfolio sheet'!$F$11-'portfolio sheet'!$F$15</f>
        <v>92083.57548</v>
      </c>
      <c r="U581" s="146">
        <f>PRICE('portfolio sheet'!$H$7,'portfolio sheet'!$H$8,'portfolio sheet'!$H$9,L581/100,'portfolio sheet'!$H$11,'portfolio sheet'!$H$12,'portfolio sheet'!$H$13)*'portfolio sheet'!$H$6/100 - 'portfolio sheet'!$H$15</f>
        <v>-25531.68581</v>
      </c>
      <c r="V581" s="88">
        <f t="shared" si="10"/>
        <v>1179456.055</v>
      </c>
      <c r="X581" s="147">
        <f t="shared" ref="X581:Z581" si="1154">S581/$V581</f>
        <v>0.9435740828</v>
      </c>
      <c r="Y581" s="147">
        <f t="shared" si="1154"/>
        <v>0.07807291768</v>
      </c>
      <c r="Z581" s="147">
        <f t="shared" si="1154"/>
        <v>-0.0216470005</v>
      </c>
    </row>
    <row r="582">
      <c r="A582" s="12">
        <f>'Parametric Var'!A61</f>
        <v>44705</v>
      </c>
      <c r="B582" s="88">
        <f>'Parametric Var'!B61</f>
        <v>1.996</v>
      </c>
      <c r="C582" s="88">
        <f>'Parametric Var'!C61</f>
        <v>2.7813</v>
      </c>
      <c r="D582" s="88">
        <f>'Parametric Var'!D61</f>
        <v>2.7429</v>
      </c>
      <c r="E582" s="88">
        <f>'Parametric Var'!E61</f>
        <v>2.754</v>
      </c>
      <c r="F582" s="88">
        <f>'Parametric Var'!F61</f>
        <v>4001.05</v>
      </c>
      <c r="G582" s="88">
        <f>'Parametric Var'!G61</f>
        <v>28.87</v>
      </c>
      <c r="I582" s="7">
        <f t="shared" si="12"/>
        <v>574</v>
      </c>
      <c r="J582" s="88">
        <f t="shared" ref="J582:O582" si="1155">B$637*EXP(LN(B582/B583))</f>
        <v>2.968061014</v>
      </c>
      <c r="K582" s="88">
        <f t="shared" si="1155"/>
        <v>2.720948476</v>
      </c>
      <c r="L582" s="88">
        <f t="shared" si="1155"/>
        <v>2.719756561</v>
      </c>
      <c r="M582" s="88">
        <f t="shared" si="1155"/>
        <v>2.672911668</v>
      </c>
      <c r="N582" s="88">
        <f t="shared" si="1155"/>
        <v>4199.425898</v>
      </c>
      <c r="O582" s="88">
        <f t="shared" si="1155"/>
        <v>22.41707681</v>
      </c>
      <c r="S582" s="146">
        <f>(N582*'portfolio sheet'!$D$15/'portfolio sheet'!$D$7) -'portfolio sheet'!$D$15</f>
        <v>1153551.742</v>
      </c>
      <c r="T582" s="146">
        <f>O582*'portfolio sheet'!$F$15/'portfolio sheet'!$F$11-'portfolio sheet'!$F$15</f>
        <v>92136.83728</v>
      </c>
      <c r="U582" s="146">
        <f>PRICE('portfolio sheet'!$H$7,'portfolio sheet'!$H$8,'portfolio sheet'!$H$9,L582/100,'portfolio sheet'!$H$11,'portfolio sheet'!$H$12,'portfolio sheet'!$H$13)*'portfolio sheet'!$H$6/100 - 'portfolio sheet'!$H$15</f>
        <v>-22927.44369</v>
      </c>
      <c r="V582" s="88">
        <f t="shared" si="10"/>
        <v>1222761.136</v>
      </c>
      <c r="X582" s="147">
        <f t="shared" ref="X582:Z582" si="1156">S582/$V582</f>
        <v>0.9433990895</v>
      </c>
      <c r="Y582" s="147">
        <f t="shared" si="1156"/>
        <v>0.07535146037</v>
      </c>
      <c r="Z582" s="147">
        <f t="shared" si="1156"/>
        <v>-0.01875054989</v>
      </c>
    </row>
    <row r="583">
      <c r="A583" s="12">
        <f>'Parametric Var'!A60</f>
        <v>44706</v>
      </c>
      <c r="B583" s="88">
        <f>'Parametric Var'!B60</f>
        <v>1.993</v>
      </c>
      <c r="C583" s="88">
        <f>'Parametric Var'!C60</f>
        <v>2.7651</v>
      </c>
      <c r="D583" s="88">
        <f>'Parametric Var'!D60</f>
        <v>2.7259</v>
      </c>
      <c r="E583" s="88">
        <f>'Parametric Var'!E60</f>
        <v>2.751</v>
      </c>
      <c r="F583" s="88">
        <f>'Parametric Var'!F60</f>
        <v>3935.18</v>
      </c>
      <c r="G583" s="88">
        <f>'Parametric Var'!G60</f>
        <v>27.47</v>
      </c>
      <c r="I583" s="7">
        <f t="shared" si="12"/>
        <v>575</v>
      </c>
      <c r="J583" s="88">
        <f t="shared" ref="J583:O583" si="1157">B$637*EXP(LN(B583/B584))</f>
        <v>2.990610025</v>
      </c>
      <c r="K583" s="88">
        <f t="shared" si="1157"/>
        <v>2.719755658</v>
      </c>
      <c r="L583" s="88">
        <f t="shared" si="1157"/>
        <v>2.723079096</v>
      </c>
      <c r="M583" s="88">
        <f t="shared" si="1157"/>
        <v>2.678763676</v>
      </c>
      <c r="N583" s="88">
        <f t="shared" si="1157"/>
        <v>4135.649809</v>
      </c>
      <c r="O583" s="88">
        <f t="shared" si="1157"/>
        <v>22.44962069</v>
      </c>
      <c r="S583" s="146">
        <f>(N583*'portfolio sheet'!$D$15/'portfolio sheet'!$D$7) -'portfolio sheet'!$D$15</f>
        <v>1120846.056</v>
      </c>
      <c r="T583" s="146">
        <f>O583*'portfolio sheet'!$F$15/'portfolio sheet'!$F$11-'portfolio sheet'!$F$15</f>
        <v>92135.19512</v>
      </c>
      <c r="U583" s="146">
        <f>PRICE('portfolio sheet'!$H$7,'portfolio sheet'!$H$8,'portfolio sheet'!$H$9,L583/100,'portfolio sheet'!$H$11,'portfolio sheet'!$H$12,'portfolio sheet'!$H$13)*'portfolio sheet'!$H$6/100 - 'portfolio sheet'!$H$15</f>
        <v>-23003.1731</v>
      </c>
      <c r="V583" s="88">
        <f t="shared" si="10"/>
        <v>1189978.078</v>
      </c>
      <c r="X583" s="147">
        <f t="shared" ref="X583:Z583" si="1158">S583/$V583</f>
        <v>0.9419047936</v>
      </c>
      <c r="Y583" s="147">
        <f t="shared" si="1158"/>
        <v>0.07742596004</v>
      </c>
      <c r="Z583" s="147">
        <f t="shared" si="1158"/>
        <v>-0.01933075367</v>
      </c>
    </row>
    <row r="584">
      <c r="A584" s="12">
        <f>'Parametric Var'!A59</f>
        <v>44707</v>
      </c>
      <c r="B584" s="88">
        <f>'Parametric Var'!B59</f>
        <v>1.975</v>
      </c>
      <c r="C584" s="88">
        <f>'Parametric Var'!C59</f>
        <v>2.7502</v>
      </c>
      <c r="D584" s="88">
        <f>'Parametric Var'!D59</f>
        <v>2.7057</v>
      </c>
      <c r="E584" s="88">
        <f>'Parametric Var'!E59</f>
        <v>2.742</v>
      </c>
      <c r="F584" s="88">
        <f>'Parametric Var'!F59</f>
        <v>3930.08</v>
      </c>
      <c r="G584" s="88">
        <f>'Parametric Var'!G59</f>
        <v>26.1</v>
      </c>
      <c r="I584" s="7">
        <f t="shared" si="12"/>
        <v>576</v>
      </c>
      <c r="J584" s="88">
        <f t="shared" ref="J584:O584" si="1159">B$637*EXP(LN(B584/B585))</f>
        <v>2.941261307</v>
      </c>
      <c r="K584" s="88">
        <f t="shared" si="1159"/>
        <v>2.685957838</v>
      </c>
      <c r="L584" s="88">
        <f t="shared" si="1159"/>
        <v>2.684544648</v>
      </c>
      <c r="M584" s="88">
        <f t="shared" si="1159"/>
        <v>2.669026613</v>
      </c>
      <c r="N584" s="88">
        <f t="shared" si="1159"/>
        <v>4033.999469</v>
      </c>
      <c r="O584" s="88">
        <f t="shared" si="1159"/>
        <v>17.98168605</v>
      </c>
      <c r="S584" s="146">
        <f>(N584*'portfolio sheet'!$D$15/'portfolio sheet'!$D$7) -'portfolio sheet'!$D$15</f>
        <v>1068717.676</v>
      </c>
      <c r="T584" s="146">
        <f>O584*'portfolio sheet'!$F$15/'portfolio sheet'!$F$11-'portfolio sheet'!$F$15</f>
        <v>92360.64651</v>
      </c>
      <c r="U584" s="146">
        <f>PRICE('portfolio sheet'!$H$7,'portfolio sheet'!$H$8,'portfolio sheet'!$H$9,L584/100,'portfolio sheet'!$H$11,'portfolio sheet'!$H$12,'portfolio sheet'!$H$13)*'portfolio sheet'!$H$6/100 - 'portfolio sheet'!$H$15</f>
        <v>-22124.04311</v>
      </c>
      <c r="V584" s="88">
        <f t="shared" si="10"/>
        <v>1138954.28</v>
      </c>
      <c r="X584" s="147">
        <f t="shared" ref="X584:Z584" si="1160">S584/$V584</f>
        <v>0.9383323768</v>
      </c>
      <c r="Y584" s="147">
        <f t="shared" si="1160"/>
        <v>0.08109249699</v>
      </c>
      <c r="Z584" s="147">
        <f t="shared" si="1160"/>
        <v>-0.01942487377</v>
      </c>
    </row>
    <row r="585">
      <c r="A585" s="12">
        <f>'Parametric Var'!A58</f>
        <v>44708</v>
      </c>
      <c r="B585" s="88">
        <f>'Parametric Var'!B58</f>
        <v>1.99</v>
      </c>
      <c r="C585" s="88">
        <f>'Parametric Var'!C58</f>
        <v>2.7698</v>
      </c>
      <c r="D585" s="88">
        <f>'Parametric Var'!D58</f>
        <v>2.7242</v>
      </c>
      <c r="E585" s="88">
        <f>'Parametric Var'!E58</f>
        <v>2.743</v>
      </c>
      <c r="F585" s="88">
        <f>'Parametric Var'!F58</f>
        <v>4023.89</v>
      </c>
      <c r="G585" s="88">
        <f>'Parametric Var'!G58</f>
        <v>30.96</v>
      </c>
      <c r="I585" s="7">
        <f t="shared" si="12"/>
        <v>577</v>
      </c>
      <c r="J585" s="88">
        <f t="shared" ref="J585:O585" si="1161">B$637*EXP(LN(B585/B586))</f>
        <v>2.94025526</v>
      </c>
      <c r="K585" s="88">
        <f t="shared" si="1161"/>
        <v>2.634431272</v>
      </c>
      <c r="L585" s="88">
        <f t="shared" si="1161"/>
        <v>2.623170709</v>
      </c>
      <c r="M585" s="88">
        <f t="shared" si="1161"/>
        <v>2.604484353</v>
      </c>
      <c r="N585" s="88">
        <f t="shared" si="1161"/>
        <v>4146.654481</v>
      </c>
      <c r="O585" s="88">
        <f t="shared" si="1161"/>
        <v>22.50006133</v>
      </c>
      <c r="S585" s="146">
        <f>(N585*'portfolio sheet'!$D$15/'portfolio sheet'!$D$7) -'portfolio sheet'!$D$15</f>
        <v>1126489.478</v>
      </c>
      <c r="T585" s="146">
        <f>O585*'portfolio sheet'!$F$15/'portfolio sheet'!$F$11-'portfolio sheet'!$F$15</f>
        <v>92132.6499</v>
      </c>
      <c r="U585" s="146">
        <f>PRICE('portfolio sheet'!$H$7,'portfolio sheet'!$H$8,'portfolio sheet'!$H$9,L585/100,'portfolio sheet'!$H$11,'portfolio sheet'!$H$12,'portfolio sheet'!$H$13)*'portfolio sheet'!$H$6/100 - 'portfolio sheet'!$H$15</f>
        <v>-20720.1041</v>
      </c>
      <c r="V585" s="88">
        <f t="shared" si="10"/>
        <v>1197902.023</v>
      </c>
      <c r="X585" s="147">
        <f t="shared" ref="X585:Z585" si="1162">S585/$V585</f>
        <v>0.94038532</v>
      </c>
      <c r="Y585" s="147">
        <f t="shared" si="1162"/>
        <v>0.07691167399</v>
      </c>
      <c r="Z585" s="147">
        <f t="shared" si="1162"/>
        <v>-0.01729699399</v>
      </c>
    </row>
    <row r="586">
      <c r="A586" s="12">
        <f>'Parametric Var'!A57</f>
        <v>44711</v>
      </c>
      <c r="B586" s="88">
        <f>'Parametric Var'!B57</f>
        <v>2.0058</v>
      </c>
      <c r="C586" s="88">
        <f>'Parametric Var'!C57</f>
        <v>2.8441</v>
      </c>
      <c r="D586" s="88">
        <f>'Parametric Var'!D57</f>
        <v>2.807</v>
      </c>
      <c r="E586" s="88">
        <f>'Parametric Var'!E57</f>
        <v>2.812</v>
      </c>
      <c r="F586" s="88">
        <f>'Parametric Var'!F57</f>
        <v>4008.01</v>
      </c>
      <c r="G586" s="88">
        <f>'Parametric Var'!G57</f>
        <v>29.35</v>
      </c>
      <c r="I586" s="7">
        <f t="shared" si="12"/>
        <v>578</v>
      </c>
      <c r="J586" s="88">
        <f t="shared" ref="J586:O586" si="1163">B$637*EXP(LN(B586/B587))</f>
        <v>2.895464627</v>
      </c>
      <c r="K586" s="88">
        <f t="shared" si="1163"/>
        <v>2.676957171</v>
      </c>
      <c r="L586" s="88">
        <f t="shared" si="1163"/>
        <v>2.689772149</v>
      </c>
      <c r="M586" s="88">
        <f t="shared" si="1163"/>
        <v>2.635324675</v>
      </c>
      <c r="N586" s="88">
        <f t="shared" si="1163"/>
        <v>4048.630696</v>
      </c>
      <c r="O586" s="88">
        <f t="shared" si="1163"/>
        <v>21.27201835</v>
      </c>
      <c r="S586" s="146">
        <f>(N586*'portfolio sheet'!$D$15/'portfolio sheet'!$D$7) -'portfolio sheet'!$D$15</f>
        <v>1076220.87</v>
      </c>
      <c r="T586" s="146">
        <f>O586*'portfolio sheet'!$F$15/'portfolio sheet'!$F$11-'portfolio sheet'!$F$15</f>
        <v>92194.61678</v>
      </c>
      <c r="U586" s="146">
        <f>PRICE('portfolio sheet'!$H$7,'portfolio sheet'!$H$8,'portfolio sheet'!$H$9,L586/100,'portfolio sheet'!$H$11,'portfolio sheet'!$H$12,'portfolio sheet'!$H$13)*'portfolio sheet'!$H$6/100 - 'portfolio sheet'!$H$15</f>
        <v>-22243.41023</v>
      </c>
      <c r="V586" s="88">
        <f t="shared" si="10"/>
        <v>1146172.076</v>
      </c>
      <c r="X586" s="147">
        <f t="shared" ref="X586:Z586" si="1164">S586/$V586</f>
        <v>0.9389697167</v>
      </c>
      <c r="Y586" s="147">
        <f t="shared" si="1164"/>
        <v>0.08043697685</v>
      </c>
      <c r="Z586" s="147">
        <f t="shared" si="1164"/>
        <v>-0.01940669354</v>
      </c>
    </row>
    <row r="587">
      <c r="A587" s="12">
        <f>'Parametric Var'!A56</f>
        <v>44712</v>
      </c>
      <c r="B587" s="88">
        <f>'Parametric Var'!B56</f>
        <v>2.053</v>
      </c>
      <c r="C587" s="88">
        <f>'Parametric Var'!C56</f>
        <v>2.874</v>
      </c>
      <c r="D587" s="88">
        <f>'Parametric Var'!D56</f>
        <v>2.8207</v>
      </c>
      <c r="E587" s="88">
        <f>'Parametric Var'!E56</f>
        <v>2.849</v>
      </c>
      <c r="F587" s="88">
        <f>'Parametric Var'!F56</f>
        <v>4088.85</v>
      </c>
      <c r="G587" s="88">
        <f>'Parametric Var'!G56</f>
        <v>29.43</v>
      </c>
      <c r="I587" s="7">
        <f t="shared" si="12"/>
        <v>579</v>
      </c>
      <c r="J587" s="88">
        <f t="shared" ref="J587:O587" si="1165">B$637*EXP(LN(B587/B588))</f>
        <v>2.865883561</v>
      </c>
      <c r="K587" s="88">
        <f t="shared" si="1165"/>
        <v>2.631751599</v>
      </c>
      <c r="L587" s="88">
        <f t="shared" si="1165"/>
        <v>2.614564482</v>
      </c>
      <c r="M587" s="88">
        <f t="shared" si="1165"/>
        <v>2.613132944</v>
      </c>
      <c r="N587" s="88">
        <f t="shared" si="1165"/>
        <v>4304.15739</v>
      </c>
      <c r="O587" s="88">
        <f t="shared" si="1165"/>
        <v>22.0414993</v>
      </c>
      <c r="S587" s="146">
        <f>(N587*'portfolio sheet'!$D$15/'portfolio sheet'!$D$7) -'portfolio sheet'!$D$15</f>
        <v>1207260.2</v>
      </c>
      <c r="T587" s="146">
        <f>O587*'portfolio sheet'!$F$15/'portfolio sheet'!$F$11-'portfolio sheet'!$F$15</f>
        <v>92155.78887</v>
      </c>
      <c r="U587" s="146">
        <f>PRICE('portfolio sheet'!$H$7,'portfolio sheet'!$H$8,'portfolio sheet'!$H$9,L587/100,'portfolio sheet'!$H$11,'portfolio sheet'!$H$12,'portfolio sheet'!$H$13)*'portfolio sheet'!$H$6/100 - 'portfolio sheet'!$H$15</f>
        <v>-20522.86654</v>
      </c>
      <c r="V587" s="88">
        <f t="shared" si="10"/>
        <v>1278893.122</v>
      </c>
      <c r="X587" s="147">
        <f t="shared" ref="X587:Z587" si="1166">S587/$V587</f>
        <v>0.9439883434</v>
      </c>
      <c r="Y587" s="147">
        <f t="shared" si="1166"/>
        <v>0.07205902298</v>
      </c>
      <c r="Z587" s="147">
        <f t="shared" si="1166"/>
        <v>-0.01604736642</v>
      </c>
    </row>
    <row r="588">
      <c r="A588" s="12">
        <f>'Parametric Var'!A55</f>
        <v>44713</v>
      </c>
      <c r="B588" s="88">
        <f>'Parametric Var'!B55</f>
        <v>2.123</v>
      </c>
      <c r="C588" s="88">
        <f>'Parametric Var'!C55</f>
        <v>2.9541</v>
      </c>
      <c r="D588" s="88">
        <f>'Parametric Var'!D55</f>
        <v>2.916</v>
      </c>
      <c r="E588" s="88">
        <f>'Parametric Var'!E55</f>
        <v>2.911</v>
      </c>
      <c r="F588" s="88">
        <f>'Parametric Var'!F55</f>
        <v>3923.68</v>
      </c>
      <c r="G588" s="88">
        <f>'Parametric Var'!G55</f>
        <v>28.48</v>
      </c>
      <c r="I588" s="7">
        <f t="shared" si="12"/>
        <v>580</v>
      </c>
      <c r="J588" s="88">
        <f t="shared" ref="J588:O588" si="1167">B$637*EXP(LN(B588/B589))</f>
        <v>2.959418062</v>
      </c>
      <c r="K588" s="88">
        <f t="shared" si="1167"/>
        <v>2.709686314</v>
      </c>
      <c r="L588" s="88">
        <f t="shared" si="1167"/>
        <v>2.707449555</v>
      </c>
      <c r="M588" s="88">
        <f t="shared" si="1167"/>
        <v>2.668166838</v>
      </c>
      <c r="N588" s="88">
        <f t="shared" si="1167"/>
        <v>4154.526716</v>
      </c>
      <c r="O588" s="88">
        <f t="shared" si="1167"/>
        <v>20.62744992</v>
      </c>
      <c r="S588" s="146">
        <f>(N588*'portfolio sheet'!$D$15/'portfolio sheet'!$D$7) -'portfolio sheet'!$D$15</f>
        <v>1130526.521</v>
      </c>
      <c r="T588" s="146">
        <f>O588*'portfolio sheet'!$F$15/'portfolio sheet'!$F$11-'portfolio sheet'!$F$15</f>
        <v>92227.14162</v>
      </c>
      <c r="U588" s="146">
        <f>PRICE('portfolio sheet'!$H$7,'portfolio sheet'!$H$8,'portfolio sheet'!$H$9,L588/100,'portfolio sheet'!$H$11,'portfolio sheet'!$H$12,'portfolio sheet'!$H$13)*'portfolio sheet'!$H$6/100 - 'portfolio sheet'!$H$15</f>
        <v>-22646.81702</v>
      </c>
      <c r="V588" s="88">
        <f t="shared" si="10"/>
        <v>1200106.845</v>
      </c>
      <c r="X588" s="147">
        <f t="shared" ref="X588:Z588" si="1168">S588/$V588</f>
        <v>0.9420215584</v>
      </c>
      <c r="Y588" s="147">
        <f t="shared" si="1168"/>
        <v>0.07684910887</v>
      </c>
      <c r="Z588" s="147">
        <f t="shared" si="1168"/>
        <v>-0.01887066732</v>
      </c>
    </row>
    <row r="589">
      <c r="A589" s="12">
        <f>'Parametric Var'!A54</f>
        <v>44714</v>
      </c>
      <c r="B589" s="88">
        <f>'Parametric Var'!B54</f>
        <v>2.126</v>
      </c>
      <c r="C589" s="88">
        <f>'Parametric Var'!C54</f>
        <v>2.9491</v>
      </c>
      <c r="D589" s="88">
        <f>'Parametric Var'!D54</f>
        <v>2.9111</v>
      </c>
      <c r="E589" s="88">
        <f>'Parametric Var'!E54</f>
        <v>2.913</v>
      </c>
      <c r="F589" s="88">
        <f>'Parametric Var'!F54</f>
        <v>3900.79</v>
      </c>
      <c r="G589" s="88">
        <f>'Parametric Var'!G54</f>
        <v>29.45</v>
      </c>
      <c r="I589" s="7">
        <f t="shared" si="12"/>
        <v>581</v>
      </c>
      <c r="J589" s="88">
        <f t="shared" ref="J589:O589" si="1169">B$637*EXP(LN(B589/B590))</f>
        <v>2.914252359</v>
      </c>
      <c r="K589" s="88">
        <f t="shared" si="1169"/>
        <v>2.680918913</v>
      </c>
      <c r="L589" s="88">
        <f t="shared" si="1169"/>
        <v>2.678973201</v>
      </c>
      <c r="M589" s="88">
        <f t="shared" si="1169"/>
        <v>2.644580075</v>
      </c>
      <c r="N589" s="88">
        <f t="shared" si="1169"/>
        <v>4129.686553</v>
      </c>
      <c r="O589" s="88">
        <f t="shared" si="1169"/>
        <v>22.14199859</v>
      </c>
      <c r="S589" s="146">
        <f>(N589*'portfolio sheet'!$D$15/'portfolio sheet'!$D$7) -'portfolio sheet'!$D$15</f>
        <v>1117787.976</v>
      </c>
      <c r="T589" s="146">
        <f>O589*'portfolio sheet'!$F$15/'portfolio sheet'!$F$11-'portfolio sheet'!$F$15</f>
        <v>92150.71769</v>
      </c>
      <c r="U589" s="146">
        <f>PRICE('portfolio sheet'!$H$7,'portfolio sheet'!$H$8,'portfolio sheet'!$H$9,L589/100,'portfolio sheet'!$H$11,'portfolio sheet'!$H$12,'portfolio sheet'!$H$13)*'portfolio sheet'!$H$6/100 - 'portfolio sheet'!$H$15</f>
        <v>-21996.78544</v>
      </c>
      <c r="V589" s="88">
        <f t="shared" si="10"/>
        <v>1187941.908</v>
      </c>
      <c r="X589" s="147">
        <f t="shared" ref="X589:Z589" si="1170">S589/$V589</f>
        <v>0.9409449807</v>
      </c>
      <c r="Y589" s="147">
        <f t="shared" si="1170"/>
        <v>0.07757173737</v>
      </c>
      <c r="Z589" s="147">
        <f t="shared" si="1170"/>
        <v>-0.01851671811</v>
      </c>
    </row>
    <row r="590">
      <c r="A590" s="12">
        <f>'Parametric Var'!A53</f>
        <v>44715</v>
      </c>
      <c r="B590" s="88">
        <f>'Parametric Var'!B53</f>
        <v>2.162</v>
      </c>
      <c r="C590" s="88">
        <f>'Parametric Var'!C53</f>
        <v>2.9757</v>
      </c>
      <c r="D590" s="88">
        <f>'Parametric Var'!D53</f>
        <v>2.9371</v>
      </c>
      <c r="E590" s="88">
        <f>'Parametric Var'!E53</f>
        <v>2.941</v>
      </c>
      <c r="F590" s="88">
        <f>'Parametric Var'!F53</f>
        <v>3901.36</v>
      </c>
      <c r="G590" s="88">
        <f>'Parametric Var'!G53</f>
        <v>28.37</v>
      </c>
      <c r="I590" s="7">
        <f t="shared" si="12"/>
        <v>582</v>
      </c>
      <c r="J590" s="88">
        <f t="shared" ref="J590:O590" si="1171">B$637*EXP(LN(B590/B591))</f>
        <v>2.945751092</v>
      </c>
      <c r="K590" s="88">
        <f t="shared" si="1171"/>
        <v>2.709652967</v>
      </c>
      <c r="L590" s="88">
        <f t="shared" si="1171"/>
        <v>2.704465351</v>
      </c>
      <c r="M590" s="88">
        <f t="shared" si="1171"/>
        <v>2.673636364</v>
      </c>
      <c r="N590" s="88">
        <f t="shared" si="1171"/>
        <v>4055.048303</v>
      </c>
      <c r="O590" s="88">
        <f t="shared" si="1171"/>
        <v>22.00480364</v>
      </c>
      <c r="S590" s="146">
        <f>(N590*'portfolio sheet'!$D$15/'portfolio sheet'!$D$7) -'portfolio sheet'!$D$15</f>
        <v>1079511.95</v>
      </c>
      <c r="T590" s="146">
        <f>O590*'portfolio sheet'!$F$15/'portfolio sheet'!$F$11-'portfolio sheet'!$F$15</f>
        <v>92157.64053</v>
      </c>
      <c r="U590" s="146">
        <f>PRICE('portfolio sheet'!$H$7,'portfolio sheet'!$H$8,'portfolio sheet'!$H$9,L590/100,'portfolio sheet'!$H$11,'portfolio sheet'!$H$12,'portfolio sheet'!$H$13)*'portfolio sheet'!$H$6/100 - 'portfolio sheet'!$H$15</f>
        <v>-22578.74281</v>
      </c>
      <c r="V590" s="88">
        <f t="shared" si="10"/>
        <v>1149090.848</v>
      </c>
      <c r="X590" s="147">
        <f t="shared" ref="X590:Z590" si="1172">S590/$V590</f>
        <v>0.9394487409</v>
      </c>
      <c r="Y590" s="147">
        <f t="shared" si="1172"/>
        <v>0.08020048257</v>
      </c>
      <c r="Z590" s="147">
        <f t="shared" si="1172"/>
        <v>-0.01964922343</v>
      </c>
    </row>
    <row r="591">
      <c r="A591" s="12">
        <f>'Parametric Var'!A52</f>
        <v>44717</v>
      </c>
      <c r="B591" s="88">
        <f>'Parametric Var'!B52</f>
        <v>2.1751</v>
      </c>
      <c r="C591" s="88">
        <f>'Parametric Var'!C52</f>
        <v>2.9707</v>
      </c>
      <c r="D591" s="88">
        <f>'Parametric Var'!D52</f>
        <v>2.9354</v>
      </c>
      <c r="E591" s="88">
        <f>'Parametric Var'!E52</f>
        <v>2.937</v>
      </c>
      <c r="F591" s="88">
        <f>'Parametric Var'!F52</f>
        <v>3973.75</v>
      </c>
      <c r="G591" s="88">
        <f>'Parametric Var'!G52</f>
        <v>27.5</v>
      </c>
      <c r="I591" s="7">
        <f t="shared" si="12"/>
        <v>583</v>
      </c>
      <c r="J591" s="88">
        <f t="shared" ref="J591:O591" si="1173">B$637*EXP(LN(B591/B592))</f>
        <v>2.935394517</v>
      </c>
      <c r="K591" s="88">
        <f t="shared" si="1173"/>
        <v>2.611817658</v>
      </c>
      <c r="L591" s="88">
        <f t="shared" si="1173"/>
        <v>2.612649058</v>
      </c>
      <c r="M591" s="88">
        <f t="shared" si="1173"/>
        <v>2.579536184</v>
      </c>
      <c r="N591" s="88">
        <f t="shared" si="1173"/>
        <v>4164.10584</v>
      </c>
      <c r="O591" s="88">
        <f t="shared" si="1173"/>
        <v>22.80618196</v>
      </c>
      <c r="S591" s="146">
        <f>(N591*'portfolio sheet'!$D$15/'portfolio sheet'!$D$7) -'portfolio sheet'!$D$15</f>
        <v>1135438.892</v>
      </c>
      <c r="T591" s="146">
        <f>O591*'portfolio sheet'!$F$15/'portfolio sheet'!$F$11-'portfolio sheet'!$F$15</f>
        <v>92117.20309</v>
      </c>
      <c r="U591" s="146">
        <f>PRICE('portfolio sheet'!$H$7,'portfolio sheet'!$H$8,'portfolio sheet'!$H$9,L591/100,'portfolio sheet'!$H$11,'portfolio sheet'!$H$12,'portfolio sheet'!$H$13)*'portfolio sheet'!$H$6/100 - 'portfolio sheet'!$H$15</f>
        <v>-20478.95649</v>
      </c>
      <c r="V591" s="88">
        <f t="shared" si="10"/>
        <v>1207077.139</v>
      </c>
      <c r="X591" s="147">
        <f t="shared" ref="X591:Z591" si="1174">S591/$V591</f>
        <v>0.940651476</v>
      </c>
      <c r="Y591" s="147">
        <f t="shared" si="1174"/>
        <v>0.07631426369</v>
      </c>
      <c r="Z591" s="147">
        <f t="shared" si="1174"/>
        <v>-0.01696573966</v>
      </c>
    </row>
    <row r="592">
      <c r="A592" s="12">
        <f>'Parametric Var'!A51</f>
        <v>44718</v>
      </c>
      <c r="B592" s="88">
        <f>'Parametric Var'!B51</f>
        <v>2.196</v>
      </c>
      <c r="C592" s="88">
        <f>'Parametric Var'!C51</f>
        <v>3.0768</v>
      </c>
      <c r="D592" s="88">
        <f>'Parametric Var'!D51</f>
        <v>3.0368</v>
      </c>
      <c r="E592" s="88">
        <f>'Parametric Var'!E51</f>
        <v>3.04</v>
      </c>
      <c r="F592" s="88">
        <f>'Parametric Var'!F51</f>
        <v>3941.48</v>
      </c>
      <c r="G592" s="88">
        <f>'Parametric Var'!G51</f>
        <v>25.72</v>
      </c>
      <c r="I592" s="7">
        <f t="shared" si="12"/>
        <v>584</v>
      </c>
      <c r="J592" s="88">
        <f t="shared" ref="J592:O592" si="1175">B$637*EXP(LN(B592/B593))</f>
        <v>2.95016573</v>
      </c>
      <c r="K592" s="88">
        <f t="shared" si="1175"/>
        <v>2.756068638</v>
      </c>
      <c r="L592" s="88">
        <f t="shared" si="1175"/>
        <v>2.744655494</v>
      </c>
      <c r="M592" s="88">
        <f t="shared" si="1175"/>
        <v>2.724672709</v>
      </c>
      <c r="N592" s="88">
        <f t="shared" si="1175"/>
        <v>4091.621052</v>
      </c>
      <c r="O592" s="88">
        <f t="shared" si="1175"/>
        <v>20.67097212</v>
      </c>
      <c r="S592" s="146">
        <f>(N592*'portfolio sheet'!$D$15/'portfolio sheet'!$D$7) -'portfolio sheet'!$D$15</f>
        <v>1098267.206</v>
      </c>
      <c r="T592" s="146">
        <f>O592*'portfolio sheet'!$F$15/'portfolio sheet'!$F$11-'portfolio sheet'!$F$15</f>
        <v>92224.94549</v>
      </c>
      <c r="U592" s="146">
        <f>PRICE('portfolio sheet'!$H$7,'portfolio sheet'!$H$8,'portfolio sheet'!$H$9,L592/100,'portfolio sheet'!$H$11,'portfolio sheet'!$H$12,'portfolio sheet'!$H$13)*'portfolio sheet'!$H$6/100 - 'portfolio sheet'!$H$15</f>
        <v>-23494.62946</v>
      </c>
      <c r="V592" s="88">
        <f t="shared" si="10"/>
        <v>1166997.522</v>
      </c>
      <c r="X592" s="147">
        <f t="shared" ref="X592:Z592" si="1176">S592/$V592</f>
        <v>0.9411050026</v>
      </c>
      <c r="Y592" s="147">
        <f t="shared" si="1176"/>
        <v>0.07902754182</v>
      </c>
      <c r="Z592" s="147">
        <f t="shared" si="1176"/>
        <v>-0.02013254443</v>
      </c>
    </row>
    <row r="593">
      <c r="A593" s="12">
        <f>'Parametric Var'!A50</f>
        <v>44719</v>
      </c>
      <c r="B593" s="88">
        <f>'Parametric Var'!B50</f>
        <v>2.206</v>
      </c>
      <c r="C593" s="88">
        <f>'Parametric Var'!C50</f>
        <v>3.0199</v>
      </c>
      <c r="D593" s="88">
        <f>'Parametric Var'!D50</f>
        <v>2.9906</v>
      </c>
      <c r="E593" s="88">
        <f>'Parametric Var'!E50</f>
        <v>2.979</v>
      </c>
      <c r="F593" s="88">
        <f>'Parametric Var'!F50</f>
        <v>3978.73</v>
      </c>
      <c r="G593" s="88">
        <f>'Parametric Var'!G50</f>
        <v>26.54</v>
      </c>
      <c r="I593" s="7">
        <f t="shared" si="12"/>
        <v>585</v>
      </c>
      <c r="J593" s="88">
        <f t="shared" ref="J593:O593" si="1177">B$637*EXP(LN(B593/B594))</f>
        <v>2.912116526</v>
      </c>
      <c r="K593" s="88">
        <f t="shared" si="1177"/>
        <v>2.664774103</v>
      </c>
      <c r="L593" s="88">
        <f t="shared" si="1177"/>
        <v>2.662919697</v>
      </c>
      <c r="M593" s="88">
        <f t="shared" si="1177"/>
        <v>2.627661051</v>
      </c>
      <c r="N593" s="88">
        <f t="shared" si="1177"/>
        <v>4049.767544</v>
      </c>
      <c r="O593" s="88">
        <f t="shared" si="1177"/>
        <v>21.61505155</v>
      </c>
      <c r="S593" s="146">
        <f>(N593*'portfolio sheet'!$D$15/'portfolio sheet'!$D$7) -'portfolio sheet'!$D$15</f>
        <v>1076803.869</v>
      </c>
      <c r="T593" s="146">
        <f>O593*'portfolio sheet'!$F$15/'portfolio sheet'!$F$11-'portfolio sheet'!$F$15</f>
        <v>92177.30737</v>
      </c>
      <c r="U593" s="146">
        <f>PRICE('portfolio sheet'!$H$7,'portfolio sheet'!$H$8,'portfolio sheet'!$H$9,L593/100,'portfolio sheet'!$H$11,'portfolio sheet'!$H$12,'portfolio sheet'!$H$13)*'portfolio sheet'!$H$6/100 - 'portfolio sheet'!$H$15</f>
        <v>-21629.8945</v>
      </c>
      <c r="V593" s="88">
        <f t="shared" si="10"/>
        <v>1147351.282</v>
      </c>
      <c r="X593" s="147">
        <f t="shared" ref="X593:Z593" si="1178">S593/$V593</f>
        <v>0.9385128042</v>
      </c>
      <c r="Y593" s="147">
        <f t="shared" si="1178"/>
        <v>0.08033922029</v>
      </c>
      <c r="Z593" s="147">
        <f t="shared" si="1178"/>
        <v>-0.01885202453</v>
      </c>
    </row>
    <row r="594">
      <c r="A594" s="12">
        <f>'Parametric Var'!A49</f>
        <v>44720</v>
      </c>
      <c r="B594" s="88">
        <f>'Parametric Var'!B49</f>
        <v>2.245</v>
      </c>
      <c r="C594" s="88">
        <f>'Parametric Var'!C49</f>
        <v>3.0656</v>
      </c>
      <c r="D594" s="88">
        <f>'Parametric Var'!D49</f>
        <v>3.0355</v>
      </c>
      <c r="E594" s="88">
        <f>'Parametric Var'!E49</f>
        <v>3.027</v>
      </c>
      <c r="F594" s="88">
        <f>'Parametric Var'!F49</f>
        <v>4057.84</v>
      </c>
      <c r="G594" s="88">
        <f>'Parametric Var'!G49</f>
        <v>26.19</v>
      </c>
      <c r="I594" s="7">
        <f t="shared" si="12"/>
        <v>586</v>
      </c>
      <c r="J594" s="88">
        <f t="shared" ref="J594:O594" si="1179">B$637*EXP(LN(B594/B595))</f>
        <v>2.892731304</v>
      </c>
      <c r="K594" s="88">
        <f t="shared" si="1179"/>
        <v>2.682871097</v>
      </c>
      <c r="L594" s="88">
        <f t="shared" si="1179"/>
        <v>2.672351296</v>
      </c>
      <c r="M594" s="88">
        <f t="shared" si="1179"/>
        <v>2.653345371</v>
      </c>
      <c r="N594" s="88">
        <f t="shared" si="1179"/>
        <v>4030.564848</v>
      </c>
      <c r="O594" s="88">
        <f t="shared" si="1179"/>
        <v>21.74514208</v>
      </c>
      <c r="S594" s="146">
        <f>(N594*'portfolio sheet'!$D$15/'portfolio sheet'!$D$7) -'portfolio sheet'!$D$15</f>
        <v>1066956.332</v>
      </c>
      <c r="T594" s="146">
        <f>O594*'portfolio sheet'!$F$15/'portfolio sheet'!$F$11-'portfolio sheet'!$F$15</f>
        <v>92170.74302</v>
      </c>
      <c r="U594" s="146">
        <f>PRICE('portfolio sheet'!$H$7,'portfolio sheet'!$H$8,'portfolio sheet'!$H$9,L594/100,'portfolio sheet'!$H$11,'portfolio sheet'!$H$12,'portfolio sheet'!$H$13)*'portfolio sheet'!$H$6/100 - 'portfolio sheet'!$H$15</f>
        <v>-21845.48488</v>
      </c>
      <c r="V594" s="88">
        <f t="shared" si="10"/>
        <v>1137281.59</v>
      </c>
      <c r="X594" s="147">
        <f t="shared" ref="X594:Z594" si="1180">S594/$V594</f>
        <v>0.9381637242</v>
      </c>
      <c r="Y594" s="147">
        <f t="shared" si="1180"/>
        <v>0.08104478591</v>
      </c>
      <c r="Z594" s="147">
        <f t="shared" si="1180"/>
        <v>-0.01920851006</v>
      </c>
    </row>
    <row r="595">
      <c r="A595" s="12">
        <f>'Parametric Var'!A48</f>
        <v>44721</v>
      </c>
      <c r="B595" s="88">
        <f>'Parametric Var'!B48</f>
        <v>2.3</v>
      </c>
      <c r="C595" s="88">
        <f>'Parametric Var'!C48</f>
        <v>3.091</v>
      </c>
      <c r="D595" s="88">
        <f>'Parametric Var'!D48</f>
        <v>3.0702</v>
      </c>
      <c r="E595" s="88">
        <f>'Parametric Var'!E48</f>
        <v>3.046</v>
      </c>
      <c r="F595" s="88">
        <f>'Parametric Var'!F48</f>
        <v>4158.24</v>
      </c>
      <c r="G595" s="88">
        <f>'Parametric Var'!G48</f>
        <v>25.69</v>
      </c>
      <c r="I595" s="7">
        <f t="shared" si="12"/>
        <v>587</v>
      </c>
      <c r="J595" s="88">
        <f t="shared" ref="J595:O595" si="1181">B$637*EXP(LN(B595/B596))</f>
        <v>2.718899083</v>
      </c>
      <c r="K595" s="88">
        <f t="shared" si="1181"/>
        <v>2.57489733</v>
      </c>
      <c r="L595" s="88">
        <f t="shared" si="1181"/>
        <v>2.542649012</v>
      </c>
      <c r="M595" s="88">
        <f t="shared" si="1181"/>
        <v>2.569611374</v>
      </c>
      <c r="N595" s="88">
        <f t="shared" si="1181"/>
        <v>4156.368256</v>
      </c>
      <c r="O595" s="88">
        <f t="shared" si="1181"/>
        <v>22.16697816</v>
      </c>
      <c r="S595" s="146">
        <f>(N595*'portfolio sheet'!$D$15/'portfolio sheet'!$D$7) -'portfolio sheet'!$D$15</f>
        <v>1131470.901</v>
      </c>
      <c r="T595" s="146">
        <f>O595*'portfolio sheet'!$F$15/'portfolio sheet'!$F$11-'portfolio sheet'!$F$15</f>
        <v>92149.45723</v>
      </c>
      <c r="U595" s="146">
        <f>PRICE('portfolio sheet'!$H$7,'portfolio sheet'!$H$8,'portfolio sheet'!$H$9,L595/100,'portfolio sheet'!$H$11,'portfolio sheet'!$H$12,'portfolio sheet'!$H$13)*'portfolio sheet'!$H$6/100 - 'portfolio sheet'!$H$15</f>
        <v>-18871.15237</v>
      </c>
      <c r="V595" s="88">
        <f t="shared" si="10"/>
        <v>1204749.205</v>
      </c>
      <c r="X595" s="147">
        <f t="shared" ref="X595:Z595" si="1182">S595/$V595</f>
        <v>0.9391754694</v>
      </c>
      <c r="Y595" s="147">
        <f t="shared" si="1182"/>
        <v>0.07648849803</v>
      </c>
      <c r="Z595" s="147">
        <f t="shared" si="1182"/>
        <v>-0.01566396748</v>
      </c>
    </row>
    <row r="596">
      <c r="A596" s="12">
        <f>'Parametric Var'!A47</f>
        <v>44722</v>
      </c>
      <c r="B596" s="88">
        <f>'Parametric Var'!B47</f>
        <v>2.507</v>
      </c>
      <c r="C596" s="88">
        <f>'Parametric Var'!C47</f>
        <v>3.2473</v>
      </c>
      <c r="D596" s="88">
        <f>'Parametric Var'!D47</f>
        <v>3.2637</v>
      </c>
      <c r="E596" s="88">
        <f>'Parametric Var'!E47</f>
        <v>3.165</v>
      </c>
      <c r="F596" s="88">
        <f>'Parametric Var'!F47</f>
        <v>4132.15</v>
      </c>
      <c r="G596" s="88">
        <f>'Parametric Var'!G47</f>
        <v>24.72</v>
      </c>
      <c r="I596" s="7">
        <f t="shared" si="12"/>
        <v>588</v>
      </c>
      <c r="J596" s="88">
        <f t="shared" ref="J596:O596" si="1183">B$637*EXP(LN(B596/B597))</f>
        <v>2.932948524</v>
      </c>
      <c r="K596" s="88">
        <f t="shared" si="1183"/>
        <v>2.685992915</v>
      </c>
      <c r="L596" s="88">
        <f t="shared" si="1183"/>
        <v>2.667187135</v>
      </c>
      <c r="M596" s="88">
        <f t="shared" si="1183"/>
        <v>2.662429112</v>
      </c>
      <c r="N596" s="88">
        <f t="shared" si="1183"/>
        <v>4161.429089</v>
      </c>
      <c r="O596" s="88">
        <f t="shared" si="1183"/>
        <v>21.26977007</v>
      </c>
      <c r="S596" s="146">
        <f>(N596*'portfolio sheet'!$D$15/'portfolio sheet'!$D$7) -'portfolio sheet'!$D$15</f>
        <v>1134066.2</v>
      </c>
      <c r="T596" s="146">
        <f>O596*'portfolio sheet'!$F$15/'portfolio sheet'!$F$11-'portfolio sheet'!$F$15</f>
        <v>92194.73023</v>
      </c>
      <c r="U596" s="146">
        <f>PRICE('portfolio sheet'!$H$7,'portfolio sheet'!$H$8,'portfolio sheet'!$H$9,L596/100,'portfolio sheet'!$H$11,'portfolio sheet'!$H$12,'portfolio sheet'!$H$13)*'portfolio sheet'!$H$6/100 - 'portfolio sheet'!$H$15</f>
        <v>-21727.45437</v>
      </c>
      <c r="V596" s="88">
        <f t="shared" si="10"/>
        <v>1204533.475</v>
      </c>
      <c r="X596" s="147">
        <f t="shared" ref="X596:Z596" si="1184">S596/$V596</f>
        <v>0.9414982835</v>
      </c>
      <c r="Y596" s="147">
        <f t="shared" si="1184"/>
        <v>0.0765397825</v>
      </c>
      <c r="Z596" s="147">
        <f t="shared" si="1184"/>
        <v>-0.01803806603</v>
      </c>
    </row>
    <row r="597">
      <c r="A597" s="12">
        <f>'Parametric Var'!A46</f>
        <v>44724</v>
      </c>
      <c r="B597" s="88">
        <f>'Parametric Var'!B46</f>
        <v>2.5332</v>
      </c>
      <c r="C597" s="88">
        <f>'Parametric Var'!C46</f>
        <v>3.2704</v>
      </c>
      <c r="D597" s="88">
        <f>'Parametric Var'!D46</f>
        <v>3.3074</v>
      </c>
      <c r="E597" s="88">
        <f>'Parametric Var'!E46</f>
        <v>3.174</v>
      </c>
      <c r="F597" s="88">
        <f>'Parametric Var'!F46</f>
        <v>4101.23</v>
      </c>
      <c r="G597" s="88">
        <f>'Parametric Var'!G46</f>
        <v>24.79</v>
      </c>
      <c r="I597" s="7">
        <f t="shared" si="12"/>
        <v>589</v>
      </c>
      <c r="J597" s="88">
        <f t="shared" ref="J597:O597" si="1185">B$637*EXP(LN(B597/B598))</f>
        <v>2.682169175</v>
      </c>
      <c r="K597" s="88">
        <f t="shared" si="1185"/>
        <v>2.562792306</v>
      </c>
      <c r="L597" s="88">
        <f t="shared" si="1185"/>
        <v>2.567366875</v>
      </c>
      <c r="M597" s="88">
        <f t="shared" si="1185"/>
        <v>2.520696014</v>
      </c>
      <c r="N597" s="88">
        <f t="shared" si="1185"/>
        <v>4055.542077</v>
      </c>
      <c r="O597" s="88">
        <f t="shared" si="1185"/>
        <v>21.09177104</v>
      </c>
      <c r="S597" s="146">
        <f>(N597*'portfolio sheet'!$D$15/'portfolio sheet'!$D$7) -'portfolio sheet'!$D$15</f>
        <v>1079765.168</v>
      </c>
      <c r="T597" s="146">
        <f>O597*'portfolio sheet'!$F$15/'portfolio sheet'!$F$11-'portfolio sheet'!$F$15</f>
        <v>92203.71204</v>
      </c>
      <c r="U597" s="146">
        <f>PRICE('portfolio sheet'!$H$7,'portfolio sheet'!$H$8,'portfolio sheet'!$H$9,L597/100,'portfolio sheet'!$H$11,'portfolio sheet'!$H$12,'portfolio sheet'!$H$13)*'portfolio sheet'!$H$6/100 - 'portfolio sheet'!$H$15</f>
        <v>-19439.57536</v>
      </c>
      <c r="V597" s="88">
        <f t="shared" si="10"/>
        <v>1152529.304</v>
      </c>
      <c r="X597" s="147">
        <f t="shared" ref="X597:Z597" si="1186">S597/$V597</f>
        <v>0.9368656949</v>
      </c>
      <c r="Y597" s="147">
        <f t="shared" si="1186"/>
        <v>0.08000118669</v>
      </c>
      <c r="Z597" s="147">
        <f t="shared" si="1186"/>
        <v>-0.01686688164</v>
      </c>
    </row>
    <row r="598">
      <c r="A598" s="12">
        <f>'Parametric Var'!A45</f>
        <v>44725</v>
      </c>
      <c r="B598" s="88">
        <f>'Parametric Var'!B45</f>
        <v>2.799</v>
      </c>
      <c r="C598" s="88">
        <f>'Parametric Var'!C45</f>
        <v>3.452</v>
      </c>
      <c r="D598" s="88">
        <f>'Parametric Var'!D45</f>
        <v>3.482</v>
      </c>
      <c r="E598" s="88">
        <f>'Parametric Var'!E45</f>
        <v>3.362</v>
      </c>
      <c r="F598" s="88">
        <f>'Parametric Var'!F45</f>
        <v>4176.82</v>
      </c>
      <c r="G598" s="88">
        <f>'Parametric Var'!G45</f>
        <v>25.07</v>
      </c>
      <c r="I598" s="7">
        <f t="shared" si="12"/>
        <v>590</v>
      </c>
      <c r="J598" s="88">
        <f t="shared" ref="J598:O598" si="1187">B$637*EXP(LN(B598/B599))</f>
        <v>2.717928047</v>
      </c>
      <c r="K598" s="88">
        <f t="shared" si="1187"/>
        <v>2.605906458</v>
      </c>
      <c r="L598" s="88">
        <f t="shared" si="1187"/>
        <v>2.613361231</v>
      </c>
      <c r="M598" s="88">
        <f t="shared" si="1187"/>
        <v>2.580206956</v>
      </c>
      <c r="N598" s="88">
        <f t="shared" si="1187"/>
        <v>4198.931464</v>
      </c>
      <c r="O598" s="88">
        <f t="shared" si="1187"/>
        <v>22.26241049</v>
      </c>
      <c r="S598" s="146">
        <f>(N598*'portfolio sheet'!$D$15/'portfolio sheet'!$D$7) -'portfolio sheet'!$D$15</f>
        <v>1153298.187</v>
      </c>
      <c r="T598" s="146">
        <f>O598*'portfolio sheet'!$F$15/'portfolio sheet'!$F$11-'portfolio sheet'!$F$15</f>
        <v>92144.64172</v>
      </c>
      <c r="U598" s="146">
        <f>PRICE('portfolio sheet'!$H$7,'portfolio sheet'!$H$8,'portfolio sheet'!$H$9,L598/100,'portfolio sheet'!$H$11,'portfolio sheet'!$H$12,'portfolio sheet'!$H$13)*'portfolio sheet'!$H$6/100 - 'portfolio sheet'!$H$15</f>
        <v>-20495.28318</v>
      </c>
      <c r="V598" s="88">
        <f t="shared" si="10"/>
        <v>1224947.545</v>
      </c>
      <c r="X598" s="147">
        <f t="shared" ref="X598:Z598" si="1188">S598/$V598</f>
        <v>0.9415082231</v>
      </c>
      <c r="Y598" s="147">
        <f t="shared" si="1188"/>
        <v>0.07522333677</v>
      </c>
      <c r="Z598" s="147">
        <f t="shared" si="1188"/>
        <v>-0.01673155986</v>
      </c>
    </row>
    <row r="599">
      <c r="A599" s="12">
        <f>'Parametric Var'!A44</f>
        <v>44726</v>
      </c>
      <c r="B599" s="88">
        <f>'Parametric Var'!B44</f>
        <v>3.052</v>
      </c>
      <c r="C599" s="88">
        <f>'Parametric Var'!C44</f>
        <v>3.5834</v>
      </c>
      <c r="D599" s="88">
        <f>'Parametric Var'!D44</f>
        <v>3.6013</v>
      </c>
      <c r="E599" s="88">
        <f>'Parametric Var'!E44</f>
        <v>3.479</v>
      </c>
      <c r="F599" s="88">
        <f>'Parametric Var'!F44</f>
        <v>4108.54</v>
      </c>
      <c r="G599" s="88">
        <f>'Parametric Var'!G44</f>
        <v>24.02</v>
      </c>
      <c r="I599" s="7">
        <f t="shared" si="12"/>
        <v>591</v>
      </c>
      <c r="J599" s="88">
        <f t="shared" ref="J599:O599" si="1189">B$637*EXP(LN(B599/B600))</f>
        <v>3.051588124</v>
      </c>
      <c r="K599" s="88">
        <f t="shared" si="1189"/>
        <v>2.870433918</v>
      </c>
      <c r="L599" s="88">
        <f t="shared" si="1189"/>
        <v>2.885502392</v>
      </c>
      <c r="M599" s="88">
        <f t="shared" si="1189"/>
        <v>2.821667679</v>
      </c>
      <c r="N599" s="88">
        <f t="shared" si="1189"/>
        <v>4117.37229</v>
      </c>
      <c r="O599" s="88">
        <f t="shared" si="1189"/>
        <v>21.38341402</v>
      </c>
      <c r="S599" s="146">
        <f>(N599*'portfolio sheet'!$D$15/'portfolio sheet'!$D$7) -'portfolio sheet'!$D$15</f>
        <v>1111472.969</v>
      </c>
      <c r="T599" s="146">
        <f>O599*'portfolio sheet'!$F$15/'portfolio sheet'!$F$11-'portfolio sheet'!$F$15</f>
        <v>92188.99577</v>
      </c>
      <c r="U599" s="146">
        <f>PRICE('portfolio sheet'!$H$7,'portfolio sheet'!$H$8,'portfolio sheet'!$H$9,L599/100,'portfolio sheet'!$H$11,'portfolio sheet'!$H$12,'portfolio sheet'!$H$13)*'portfolio sheet'!$H$6/100 - 'portfolio sheet'!$H$15</f>
        <v>-26688.88214</v>
      </c>
      <c r="V599" s="88">
        <f t="shared" si="10"/>
        <v>1176973.083</v>
      </c>
      <c r="X599" s="147">
        <f t="shared" ref="X599:Z599" si="1190">S599/$V599</f>
        <v>0.9443486732</v>
      </c>
      <c r="Y599" s="147">
        <f t="shared" si="1190"/>
        <v>0.07832719127</v>
      </c>
      <c r="Z599" s="147">
        <f t="shared" si="1190"/>
        <v>-0.02267586449</v>
      </c>
    </row>
    <row r="600">
      <c r="A600" s="12">
        <f>'Parametric Var'!A43</f>
        <v>44727</v>
      </c>
      <c r="B600" s="88">
        <f>'Parametric Var'!B43</f>
        <v>2.964</v>
      </c>
      <c r="C600" s="88">
        <f>'Parametric Var'!C43</f>
        <v>3.377</v>
      </c>
      <c r="D600" s="88">
        <f>'Parametric Var'!D43</f>
        <v>3.3734</v>
      </c>
      <c r="E600" s="88">
        <f>'Parametric Var'!E43</f>
        <v>3.292</v>
      </c>
      <c r="F600" s="88">
        <f>'Parametric Var'!F43</f>
        <v>4121.43</v>
      </c>
      <c r="G600" s="88">
        <f>'Parametric Var'!G43</f>
        <v>23.96</v>
      </c>
      <c r="I600" s="7">
        <f t="shared" si="12"/>
        <v>592</v>
      </c>
      <c r="J600" s="88">
        <f t="shared" ref="J600:O600" si="1191">B$637*EXP(LN(B600/B601))</f>
        <v>3.044752305</v>
      </c>
      <c r="K600" s="88">
        <f t="shared" si="1191"/>
        <v>2.78391013</v>
      </c>
      <c r="L600" s="88">
        <f t="shared" si="1191"/>
        <v>2.774790889</v>
      </c>
      <c r="M600" s="88">
        <f t="shared" si="1191"/>
        <v>2.751061033</v>
      </c>
      <c r="N600" s="88">
        <f t="shared" si="1191"/>
        <v>4091.326686</v>
      </c>
      <c r="O600" s="88">
        <f t="shared" si="1191"/>
        <v>19.58860866</v>
      </c>
      <c r="S600" s="146">
        <f>(N600*'portfolio sheet'!$D$15/'portfolio sheet'!$D$7) -'portfolio sheet'!$D$15</f>
        <v>1098116.249</v>
      </c>
      <c r="T600" s="146">
        <f>O600*'portfolio sheet'!$F$15/'portfolio sheet'!$F$11-'portfolio sheet'!$F$15</f>
        <v>92279.56141</v>
      </c>
      <c r="U600" s="146">
        <f>PRICE('portfolio sheet'!$H$7,'portfolio sheet'!$H$8,'portfolio sheet'!$H$9,L600/100,'portfolio sheet'!$H$11,'portfolio sheet'!$H$12,'portfolio sheet'!$H$13)*'portfolio sheet'!$H$6/100 - 'portfolio sheet'!$H$15</f>
        <v>-24180.09032</v>
      </c>
      <c r="V600" s="88">
        <f t="shared" si="10"/>
        <v>1166215.72</v>
      </c>
      <c r="X600" s="147">
        <f t="shared" ref="X600:Z600" si="1192">S600/$V600</f>
        <v>0.9416064542</v>
      </c>
      <c r="Y600" s="147">
        <f t="shared" si="1192"/>
        <v>0.07912735167</v>
      </c>
      <c r="Z600" s="147">
        <f t="shared" si="1192"/>
        <v>-0.02073380585</v>
      </c>
    </row>
    <row r="601">
      <c r="A601" s="12">
        <f>'Parametric Var'!A42</f>
        <v>44728</v>
      </c>
      <c r="B601" s="88">
        <f>'Parametric Var'!B42</f>
        <v>2.885</v>
      </c>
      <c r="C601" s="88">
        <f>'Parametric Var'!C42</f>
        <v>3.2814</v>
      </c>
      <c r="D601" s="88">
        <f>'Parametric Var'!D42</f>
        <v>3.286</v>
      </c>
      <c r="E601" s="88">
        <f>'Parametric Var'!E42</f>
        <v>3.195</v>
      </c>
      <c r="F601" s="88">
        <f>'Parametric Var'!F42</f>
        <v>4160.68</v>
      </c>
      <c r="G601" s="88">
        <f>'Parametric Var'!G42</f>
        <v>26.09</v>
      </c>
      <c r="I601" s="7">
        <f t="shared" si="12"/>
        <v>593</v>
      </c>
      <c r="J601" s="88">
        <f t="shared" ref="J601:O601" si="1193">B$637*EXP(LN(B601/B602))</f>
        <v>2.992644732</v>
      </c>
      <c r="K601" s="88">
        <f t="shared" si="1193"/>
        <v>2.664499952</v>
      </c>
      <c r="L601" s="88">
        <f t="shared" si="1193"/>
        <v>2.656337301</v>
      </c>
      <c r="M601" s="88">
        <f t="shared" si="1193"/>
        <v>2.640250696</v>
      </c>
      <c r="N601" s="88">
        <f t="shared" si="1193"/>
        <v>4175.358438</v>
      </c>
      <c r="O601" s="88">
        <f t="shared" si="1193"/>
        <v>20.05404324</v>
      </c>
      <c r="S601" s="146">
        <f>(N601*'portfolio sheet'!$D$15/'portfolio sheet'!$D$7) -'portfolio sheet'!$D$15</f>
        <v>1141209.455</v>
      </c>
      <c r="T601" s="146">
        <f>O601*'portfolio sheet'!$F$15/'portfolio sheet'!$F$11-'portfolio sheet'!$F$15</f>
        <v>92256.07564</v>
      </c>
      <c r="U601" s="146">
        <f>PRICE('portfolio sheet'!$H$7,'portfolio sheet'!$H$8,'portfolio sheet'!$H$9,L601/100,'portfolio sheet'!$H$11,'portfolio sheet'!$H$12,'portfolio sheet'!$H$13)*'portfolio sheet'!$H$6/100 - 'portfolio sheet'!$H$15</f>
        <v>-21479.36765</v>
      </c>
      <c r="V601" s="88">
        <f t="shared" si="10"/>
        <v>1211986.163</v>
      </c>
      <c r="X601" s="147">
        <f t="shared" ref="X601:Z601" si="1194">S601/$V601</f>
        <v>0.9416027096</v>
      </c>
      <c r="Y601" s="147">
        <f t="shared" si="1194"/>
        <v>0.07611974331</v>
      </c>
      <c r="Z601" s="147">
        <f t="shared" si="1194"/>
        <v>-0.01772245286</v>
      </c>
    </row>
    <row r="602">
      <c r="A602" s="12">
        <f>'Parametric Var'!A41</f>
        <v>44729</v>
      </c>
      <c r="B602" s="88">
        <f>'Parametric Var'!B41</f>
        <v>2.857</v>
      </c>
      <c r="C602" s="88">
        <f>'Parametric Var'!C41</f>
        <v>3.3314</v>
      </c>
      <c r="D602" s="88">
        <f>'Parametric Var'!D41</f>
        <v>3.3436</v>
      </c>
      <c r="E602" s="88">
        <f>'Parametric Var'!E41</f>
        <v>3.231</v>
      </c>
      <c r="F602" s="88">
        <f>'Parametric Var'!F41</f>
        <v>4115.77</v>
      </c>
      <c r="G602" s="88">
        <f>'Parametric Var'!G41</f>
        <v>27.75</v>
      </c>
      <c r="I602" s="7">
        <f t="shared" si="12"/>
        <v>594</v>
      </c>
      <c r="J602" s="88">
        <f t="shared" ref="J602:O602" si="1195">B$637*EXP(LN(B602/B603))</f>
        <v>2.946787735</v>
      </c>
      <c r="K602" s="88">
        <f t="shared" si="1195"/>
        <v>2.669758596</v>
      </c>
      <c r="L602" s="88">
        <f t="shared" si="1195"/>
        <v>2.66637648</v>
      </c>
      <c r="M602" s="88">
        <f t="shared" si="1195"/>
        <v>2.632520598</v>
      </c>
      <c r="N602" s="88">
        <f t="shared" si="1195"/>
        <v>4230.981894</v>
      </c>
      <c r="O602" s="88">
        <f t="shared" si="1195"/>
        <v>17.39880952</v>
      </c>
      <c r="S602" s="146">
        <f>(N602*'portfolio sheet'!$D$15/'portfolio sheet'!$D$7) -'portfolio sheet'!$D$15</f>
        <v>1169734.305</v>
      </c>
      <c r="T602" s="146">
        <f>O602*'portfolio sheet'!$F$15/'portfolio sheet'!$F$11-'portfolio sheet'!$F$15</f>
        <v>92390.05838</v>
      </c>
      <c r="U602" s="146">
        <f>PRICE('portfolio sheet'!$H$7,'portfolio sheet'!$H$8,'portfolio sheet'!$H$9,L602/100,'portfolio sheet'!$H$11,'portfolio sheet'!$H$12,'portfolio sheet'!$H$13)*'portfolio sheet'!$H$6/100 - 'portfolio sheet'!$H$15</f>
        <v>-21708.92332</v>
      </c>
      <c r="V602" s="88">
        <f t="shared" si="10"/>
        <v>1240415.44</v>
      </c>
      <c r="X602" s="147">
        <f t="shared" ref="X602:Z602" si="1196">S602/$V602</f>
        <v>0.9430181754</v>
      </c>
      <c r="Y602" s="147">
        <f t="shared" si="1196"/>
        <v>0.07448315736</v>
      </c>
      <c r="Z602" s="147">
        <f t="shared" si="1196"/>
        <v>-0.01750133272</v>
      </c>
    </row>
    <row r="603">
      <c r="A603" s="12">
        <f>'Parametric Var'!A40</f>
        <v>44732</v>
      </c>
      <c r="B603" s="88">
        <f>'Parametric Var'!B40</f>
        <v>2.8733</v>
      </c>
      <c r="C603" s="88">
        <f>'Parametric Var'!C40</f>
        <v>3.3755</v>
      </c>
      <c r="D603" s="88">
        <f>'Parametric Var'!D40</f>
        <v>3.3894</v>
      </c>
      <c r="E603" s="88">
        <f>'Parametric Var'!E40</f>
        <v>3.277</v>
      </c>
      <c r="F603" s="88">
        <f>'Parametric Var'!F40</f>
        <v>4017.82</v>
      </c>
      <c r="G603" s="88">
        <f>'Parametric Var'!G40</f>
        <v>34.02</v>
      </c>
      <c r="I603" s="7">
        <f t="shared" si="12"/>
        <v>595</v>
      </c>
      <c r="J603" s="88">
        <f t="shared" ref="J603:O603" si="1197">B$637*EXP(LN(B603/B604))</f>
        <v>2.913209675</v>
      </c>
      <c r="K603" s="88">
        <f t="shared" si="1197"/>
        <v>2.709112906</v>
      </c>
      <c r="L603" s="88">
        <f t="shared" si="1197"/>
        <v>2.722418133</v>
      </c>
      <c r="M603" s="88">
        <f t="shared" si="1197"/>
        <v>2.668371455</v>
      </c>
      <c r="N603" s="88">
        <f t="shared" si="1197"/>
        <v>4254.12903</v>
      </c>
      <c r="O603" s="88">
        <f t="shared" si="1197"/>
        <v>22.19781585</v>
      </c>
      <c r="S603" s="146">
        <f>(N603*'portfolio sheet'!$D$15/'portfolio sheet'!$D$7) -'portfolio sheet'!$D$15</f>
        <v>1181604.631</v>
      </c>
      <c r="T603" s="146">
        <f>O603*'portfolio sheet'!$F$15/'portfolio sheet'!$F$11-'portfolio sheet'!$F$15</f>
        <v>92147.90116</v>
      </c>
      <c r="U603" s="146">
        <f>PRICE('portfolio sheet'!$H$7,'portfolio sheet'!$H$8,'portfolio sheet'!$H$9,L603/100,'portfolio sheet'!$H$11,'portfolio sheet'!$H$12,'portfolio sheet'!$H$13)*'portfolio sheet'!$H$6/100 - 'portfolio sheet'!$H$15</f>
        <v>-22988.10907</v>
      </c>
      <c r="V603" s="88">
        <f t="shared" si="10"/>
        <v>1250764.423</v>
      </c>
      <c r="X603" s="147">
        <f t="shared" ref="X603:Z603" si="1198">S603/$V603</f>
        <v>0.9447059807</v>
      </c>
      <c r="Y603" s="147">
        <f t="shared" si="1198"/>
        <v>0.07367326691</v>
      </c>
      <c r="Z603" s="147">
        <f t="shared" si="1198"/>
        <v>-0.01837924764</v>
      </c>
    </row>
    <row r="604">
      <c r="A604" s="12">
        <f>'Parametric Var'!A39</f>
        <v>44733</v>
      </c>
      <c r="B604" s="88">
        <f>'Parametric Var'!B39</f>
        <v>2.923</v>
      </c>
      <c r="C604" s="88">
        <f>'Parametric Var'!C39</f>
        <v>3.3705</v>
      </c>
      <c r="D604" s="88">
        <f>'Parametric Var'!D39</f>
        <v>3.3651</v>
      </c>
      <c r="E604" s="88">
        <f>'Parametric Var'!E39</f>
        <v>3.279</v>
      </c>
      <c r="F604" s="88">
        <f>'Parametric Var'!F39</f>
        <v>3900.86</v>
      </c>
      <c r="G604" s="88">
        <f>'Parametric Var'!G39</f>
        <v>32.69</v>
      </c>
      <c r="I604" s="7">
        <f t="shared" si="12"/>
        <v>596</v>
      </c>
      <c r="J604" s="88">
        <f t="shared" ref="J604:O604" si="1199">B$637*EXP(LN(B604/B605))</f>
        <v>3.100430494</v>
      </c>
      <c r="K604" s="88">
        <f t="shared" si="1199"/>
        <v>2.810758848</v>
      </c>
      <c r="L604" s="88">
        <f t="shared" si="1199"/>
        <v>2.812818156</v>
      </c>
      <c r="M604" s="88">
        <f t="shared" si="1199"/>
        <v>2.770547468</v>
      </c>
      <c r="N604" s="88">
        <f t="shared" si="1199"/>
        <v>4296.872771</v>
      </c>
      <c r="O604" s="88">
        <f t="shared" si="1199"/>
        <v>23.54077313</v>
      </c>
      <c r="S604" s="146">
        <f>(N604*'portfolio sheet'!$D$15/'portfolio sheet'!$D$7) -'portfolio sheet'!$D$15</f>
        <v>1203524.498</v>
      </c>
      <c r="T604" s="146">
        <f>O604*'portfolio sheet'!$F$15/'portfolio sheet'!$F$11-'portfolio sheet'!$F$15</f>
        <v>92080.13572</v>
      </c>
      <c r="U604" s="146">
        <f>PRICE('portfolio sheet'!$H$7,'portfolio sheet'!$H$8,'portfolio sheet'!$H$9,L604/100,'portfolio sheet'!$H$11,'portfolio sheet'!$H$12,'portfolio sheet'!$H$13)*'portfolio sheet'!$H$6/100 - 'portfolio sheet'!$H$15</f>
        <v>-25043.48588</v>
      </c>
      <c r="V604" s="88">
        <f t="shared" si="10"/>
        <v>1270561.148</v>
      </c>
      <c r="X604" s="147">
        <f t="shared" ref="X604:Z604" si="1200">S604/$V604</f>
        <v>0.9472385489</v>
      </c>
      <c r="Y604" s="147">
        <f t="shared" si="1200"/>
        <v>0.0724720222</v>
      </c>
      <c r="Z604" s="147">
        <f t="shared" si="1200"/>
        <v>-0.01971057113</v>
      </c>
    </row>
    <row r="605">
      <c r="A605" s="12">
        <f>'Parametric Var'!A38</f>
        <v>44734</v>
      </c>
      <c r="B605" s="88">
        <f>'Parametric Var'!B38</f>
        <v>2.794</v>
      </c>
      <c r="C605" s="88">
        <f>'Parametric Var'!C38</f>
        <v>3.2438</v>
      </c>
      <c r="D605" s="88">
        <f>'Parametric Var'!D38</f>
        <v>3.2336</v>
      </c>
      <c r="E605" s="88">
        <f>'Parametric Var'!E38</f>
        <v>3.16</v>
      </c>
      <c r="F605" s="88">
        <f>'Parametric Var'!F38</f>
        <v>3749.63</v>
      </c>
      <c r="G605" s="88">
        <f>'Parametric Var'!G38</f>
        <v>29.62</v>
      </c>
      <c r="I605" s="7">
        <f t="shared" si="12"/>
        <v>597</v>
      </c>
      <c r="J605" s="88">
        <f t="shared" ref="J605:O605" si="1201">B$637*EXP(LN(B605/B606))</f>
        <v>2.994682966</v>
      </c>
      <c r="K605" s="88">
        <f t="shared" si="1201"/>
        <v>2.779827466</v>
      </c>
      <c r="L605" s="88">
        <f t="shared" si="1201"/>
        <v>2.782407182</v>
      </c>
      <c r="M605" s="88">
        <f t="shared" si="1201"/>
        <v>2.731369375</v>
      </c>
      <c r="N605" s="88">
        <f t="shared" si="1201"/>
        <v>4145.93554</v>
      </c>
      <c r="O605" s="88">
        <f t="shared" si="1201"/>
        <v>19.17434294</v>
      </c>
      <c r="S605" s="146">
        <f>(N605*'portfolio sheet'!$D$15/'portfolio sheet'!$D$7) -'portfolio sheet'!$D$15</f>
        <v>1126120.79</v>
      </c>
      <c r="T605" s="146">
        <f>O605*'portfolio sheet'!$F$15/'portfolio sheet'!$F$11-'portfolio sheet'!$F$15</f>
        <v>92300.4652</v>
      </c>
      <c r="U605" s="146">
        <f>PRICE('portfolio sheet'!$H$7,'portfolio sheet'!$H$8,'portfolio sheet'!$H$9,L605/100,'portfolio sheet'!$H$11,'portfolio sheet'!$H$12,'portfolio sheet'!$H$13)*'portfolio sheet'!$H$6/100 - 'portfolio sheet'!$H$15</f>
        <v>-24353.1561</v>
      </c>
      <c r="V605" s="88">
        <f t="shared" si="10"/>
        <v>1194068.099</v>
      </c>
      <c r="X605" s="147">
        <f t="shared" ref="X605:Z605" si="1202">S605/$V605</f>
        <v>0.9430959514</v>
      </c>
      <c r="Y605" s="147">
        <f t="shared" si="1202"/>
        <v>0.07729916348</v>
      </c>
      <c r="Z605" s="147">
        <f t="shared" si="1202"/>
        <v>-0.02039511492</v>
      </c>
    </row>
    <row r="606">
      <c r="A606" s="12">
        <f>'Parametric Var'!A37</f>
        <v>44735</v>
      </c>
      <c r="B606" s="88">
        <f>'Parametric Var'!B37</f>
        <v>2.765</v>
      </c>
      <c r="C606" s="88">
        <f>'Parametric Var'!C37</f>
        <v>3.1566</v>
      </c>
      <c r="D606" s="88">
        <f>'Parametric Var'!D37</f>
        <v>3.1412</v>
      </c>
      <c r="E606" s="88">
        <f>'Parametric Var'!E37</f>
        <v>3.089</v>
      </c>
      <c r="F606" s="88">
        <f>'Parametric Var'!F37</f>
        <v>3735.48</v>
      </c>
      <c r="G606" s="88">
        <f>'Parametric Var'!G37</f>
        <v>32.95</v>
      </c>
      <c r="I606" s="7">
        <f t="shared" si="12"/>
        <v>598</v>
      </c>
      <c r="J606" s="88">
        <f t="shared" ref="J606:O606" si="1203">B$637*EXP(LN(B606/B607))</f>
        <v>2.895531449</v>
      </c>
      <c r="K606" s="88">
        <f t="shared" si="1203"/>
        <v>2.665663116</v>
      </c>
      <c r="L606" s="88">
        <f t="shared" si="1203"/>
        <v>2.663639053</v>
      </c>
      <c r="M606" s="88">
        <f t="shared" si="1203"/>
        <v>2.628307839</v>
      </c>
      <c r="N606" s="88">
        <f t="shared" si="1203"/>
        <v>4070.885593</v>
      </c>
      <c r="O606" s="88">
        <f t="shared" si="1203"/>
        <v>22.57704786</v>
      </c>
      <c r="S606" s="146">
        <f>(N606*'portfolio sheet'!$D$15/'portfolio sheet'!$D$7) -'portfolio sheet'!$D$15</f>
        <v>1087633.638</v>
      </c>
      <c r="T606" s="146">
        <f>O606*'portfolio sheet'!$F$15/'portfolio sheet'!$F$11-'portfolio sheet'!$F$15</f>
        <v>92128.76516</v>
      </c>
      <c r="U606" s="146">
        <f>PRICE('portfolio sheet'!$H$7,'portfolio sheet'!$H$8,'portfolio sheet'!$H$9,L606/100,'portfolio sheet'!$H$11,'portfolio sheet'!$H$12,'portfolio sheet'!$H$13)*'portfolio sheet'!$H$6/100 - 'portfolio sheet'!$H$15</f>
        <v>-21646.34158</v>
      </c>
      <c r="V606" s="88">
        <f t="shared" si="10"/>
        <v>1158116.061</v>
      </c>
      <c r="X606" s="147">
        <f t="shared" ref="X606:Z606" si="1204">S606/$V606</f>
        <v>0.9391404489</v>
      </c>
      <c r="Y606" s="147">
        <f t="shared" si="1204"/>
        <v>0.07955054615</v>
      </c>
      <c r="Z606" s="147">
        <f t="shared" si="1204"/>
        <v>-0.01869099507</v>
      </c>
    </row>
    <row r="607">
      <c r="A607" s="12">
        <f>'Parametric Var'!A36</f>
        <v>44736</v>
      </c>
      <c r="B607" s="88">
        <f>'Parametric Var'!B36</f>
        <v>2.83</v>
      </c>
      <c r="C607" s="88">
        <f>'Parametric Var'!C36</f>
        <v>3.2033</v>
      </c>
      <c r="D607" s="88">
        <f>'Parametric Var'!D36</f>
        <v>3.1875</v>
      </c>
      <c r="E607" s="88">
        <f>'Parametric Var'!E36</f>
        <v>3.138</v>
      </c>
      <c r="F607" s="88">
        <f>'Parametric Var'!F36</f>
        <v>3789.99</v>
      </c>
      <c r="G607" s="88">
        <f>'Parametric Var'!G36</f>
        <v>31.13</v>
      </c>
      <c r="I607" s="7">
        <f t="shared" si="12"/>
        <v>599</v>
      </c>
      <c r="J607" s="88">
        <f t="shared" ref="J607:O607" si="1205">B$637*EXP(LN(B607/B608))</f>
        <v>2.960775232</v>
      </c>
      <c r="K607" s="88">
        <f t="shared" si="1205"/>
        <v>2.707297413</v>
      </c>
      <c r="L607" s="88">
        <f t="shared" si="1205"/>
        <v>2.704427206</v>
      </c>
      <c r="M607" s="88">
        <f t="shared" si="1205"/>
        <v>2.673407786</v>
      </c>
      <c r="N607" s="88">
        <f t="shared" si="1205"/>
        <v>4269.086361</v>
      </c>
      <c r="O607" s="88">
        <f t="shared" si="1205"/>
        <v>21.39873993</v>
      </c>
      <c r="S607" s="146">
        <f>(N607*'portfolio sheet'!$D$15/'portfolio sheet'!$D$7) -'portfolio sheet'!$D$15</f>
        <v>1189275.057</v>
      </c>
      <c r="T607" s="146">
        <f>O607*'portfolio sheet'!$F$15/'portfolio sheet'!$F$11-'portfolio sheet'!$F$15</f>
        <v>92188.22243</v>
      </c>
      <c r="U607" s="146">
        <f>PRICE('portfolio sheet'!$H$7,'portfolio sheet'!$H$8,'portfolio sheet'!$H$9,L607/100,'portfolio sheet'!$H$11,'portfolio sheet'!$H$12,'portfolio sheet'!$H$13)*'portfolio sheet'!$H$6/100 - 'portfolio sheet'!$H$15</f>
        <v>-22577.8726</v>
      </c>
      <c r="V607" s="88">
        <f t="shared" si="10"/>
        <v>1258885.407</v>
      </c>
      <c r="X607" s="147">
        <f t="shared" ref="X607:Z607" si="1206">S607/$V607</f>
        <v>0.9447047766</v>
      </c>
      <c r="Y607" s="147">
        <f t="shared" si="1206"/>
        <v>0.07323003501</v>
      </c>
      <c r="Z607" s="147">
        <f t="shared" si="1206"/>
        <v>-0.0179348116</v>
      </c>
    </row>
    <row r="608">
      <c r="A608" s="12">
        <f>'Parametric Var'!A35</f>
        <v>44738</v>
      </c>
      <c r="B608" s="88">
        <f>'Parametric Var'!B35</f>
        <v>2.8327</v>
      </c>
      <c r="C608" s="88">
        <f>'Parametric Var'!C35</f>
        <v>3.2007</v>
      </c>
      <c r="D608" s="88">
        <f>'Parametric Var'!D35</f>
        <v>3.1857</v>
      </c>
      <c r="E608" s="88">
        <f>'Parametric Var'!E35</f>
        <v>3.134</v>
      </c>
      <c r="F608" s="88">
        <f>'Parametric Var'!F35</f>
        <v>3666.77</v>
      </c>
      <c r="G608" s="88">
        <f>'Parametric Var'!G35</f>
        <v>31.03</v>
      </c>
      <c r="I608" s="7">
        <f t="shared" si="12"/>
        <v>600</v>
      </c>
      <c r="J608" s="88">
        <f t="shared" ref="J608:O608" si="1207">B$637*EXP(LN(B608/B609))</f>
        <v>2.919996424</v>
      </c>
      <c r="K608" s="88">
        <f t="shared" si="1207"/>
        <v>2.647366938</v>
      </c>
      <c r="L608" s="88">
        <f t="shared" si="1207"/>
        <v>2.641459148</v>
      </c>
      <c r="M608" s="88">
        <f t="shared" si="1207"/>
        <v>2.613297939</v>
      </c>
      <c r="N608" s="88">
        <f t="shared" si="1207"/>
        <v>4121.219825</v>
      </c>
      <c r="O608" s="88">
        <f t="shared" si="1207"/>
        <v>21.92348129</v>
      </c>
      <c r="S608" s="146">
        <f>(N608*'portfolio sheet'!$D$15/'portfolio sheet'!$D$7) -'portfolio sheet'!$D$15</f>
        <v>1113446.064</v>
      </c>
      <c r="T608" s="146">
        <f>O608*'portfolio sheet'!$F$15/'portfolio sheet'!$F$11-'portfolio sheet'!$F$15</f>
        <v>92161.74405</v>
      </c>
      <c r="U608" s="146">
        <f>PRICE('portfolio sheet'!$H$7,'portfolio sheet'!$H$8,'portfolio sheet'!$H$9,L608/100,'portfolio sheet'!$H$11,'portfolio sheet'!$H$12,'portfolio sheet'!$H$13)*'portfolio sheet'!$H$6/100 - 'portfolio sheet'!$H$15</f>
        <v>-21138.9373</v>
      </c>
      <c r="V608" s="88">
        <f t="shared" si="10"/>
        <v>1184468.871</v>
      </c>
      <c r="X608" s="147">
        <f t="shared" ref="X608:Z608" si="1208">S608/$V608</f>
        <v>0.9400382665</v>
      </c>
      <c r="Y608" s="147">
        <f t="shared" si="1208"/>
        <v>0.07780849822</v>
      </c>
      <c r="Z608" s="147">
        <f t="shared" si="1208"/>
        <v>-0.01784676475</v>
      </c>
    </row>
    <row r="609">
      <c r="A609" s="12">
        <f>'Parametric Var'!A34</f>
        <v>44739</v>
      </c>
      <c r="B609" s="88">
        <f>'Parametric Var'!B34</f>
        <v>2.875</v>
      </c>
      <c r="C609" s="88">
        <f>'Parametric Var'!C34</f>
        <v>3.2705</v>
      </c>
      <c r="D609" s="88">
        <f>'Parametric Var'!D34</f>
        <v>3.2598</v>
      </c>
      <c r="E609" s="88">
        <f>'Parametric Var'!E34</f>
        <v>3.202</v>
      </c>
      <c r="F609" s="88">
        <f>'Parametric Var'!F34</f>
        <v>3674.84</v>
      </c>
      <c r="G609" s="88">
        <f>'Parametric Var'!G34</f>
        <v>30.19</v>
      </c>
      <c r="I609" s="7">
        <f t="shared" si="12"/>
        <v>601</v>
      </c>
      <c r="J609" s="88">
        <f t="shared" ref="J609:O609" si="1209">B$637*EXP(LN(B609/B610))</f>
        <v>2.961539798</v>
      </c>
      <c r="K609" s="88">
        <f t="shared" si="1209"/>
        <v>2.719986949</v>
      </c>
      <c r="L609" s="88">
        <f t="shared" si="1209"/>
        <v>2.723873441</v>
      </c>
      <c r="M609" s="88">
        <f t="shared" si="1209"/>
        <v>2.691010387</v>
      </c>
      <c r="N609" s="88">
        <f t="shared" si="1209"/>
        <v>4031.607315</v>
      </c>
      <c r="O609" s="88">
        <f t="shared" si="1209"/>
        <v>22.24361658</v>
      </c>
      <c r="S609" s="146">
        <f>(N609*'portfolio sheet'!$D$15/'portfolio sheet'!$D$7) -'portfolio sheet'!$D$15</f>
        <v>1067490.931</v>
      </c>
      <c r="T609" s="146">
        <f>O609*'portfolio sheet'!$F$15/'portfolio sheet'!$F$11-'portfolio sheet'!$F$15</f>
        <v>92145.59006</v>
      </c>
      <c r="U609" s="146">
        <f>PRICE('portfolio sheet'!$H$7,'portfolio sheet'!$H$8,'portfolio sheet'!$H$9,L609/100,'portfolio sheet'!$H$11,'portfolio sheet'!$H$12,'portfolio sheet'!$H$13)*'portfolio sheet'!$H$6/100 - 'portfolio sheet'!$H$15</f>
        <v>-23021.27635</v>
      </c>
      <c r="V609" s="88">
        <f t="shared" si="10"/>
        <v>1136615.245</v>
      </c>
      <c r="X609" s="147">
        <f t="shared" ref="X609:Z609" si="1210">S609/$V609</f>
        <v>0.9391840695</v>
      </c>
      <c r="Y609" s="147">
        <f t="shared" si="1210"/>
        <v>0.08107016909</v>
      </c>
      <c r="Z609" s="147">
        <f t="shared" si="1210"/>
        <v>-0.02025423859</v>
      </c>
    </row>
    <row r="610">
      <c r="A610" s="12">
        <f>'Parametric Var'!A33</f>
        <v>44740</v>
      </c>
      <c r="B610" s="88">
        <f>'Parametric Var'!B33</f>
        <v>2.877</v>
      </c>
      <c r="C610" s="88">
        <f>'Parametric Var'!C33</f>
        <v>3.2526</v>
      </c>
      <c r="D610" s="88">
        <f>'Parametric Var'!D33</f>
        <v>3.2347</v>
      </c>
      <c r="E610" s="88">
        <f>'Parametric Var'!E33</f>
        <v>3.177</v>
      </c>
      <c r="F610" s="88">
        <f>'Parametric Var'!F33</f>
        <v>3764.79</v>
      </c>
      <c r="G610" s="88">
        <f>'Parametric Var'!G33</f>
        <v>28.95</v>
      </c>
      <c r="I610" s="7">
        <f t="shared" si="12"/>
        <v>602</v>
      </c>
      <c r="J610" s="88">
        <f t="shared" ref="J610:O610" si="1211">B$637*EXP(LN(B610/B611))</f>
        <v>2.993777107</v>
      </c>
      <c r="K610" s="88">
        <f t="shared" si="1211"/>
        <v>2.78454594</v>
      </c>
      <c r="L610" s="88">
        <f t="shared" si="1211"/>
        <v>2.784860847</v>
      </c>
      <c r="M610" s="88">
        <f t="shared" si="1211"/>
        <v>2.747842566</v>
      </c>
      <c r="N610" s="88">
        <f t="shared" si="1211"/>
        <v>4135.672716</v>
      </c>
      <c r="O610" s="88">
        <f t="shared" si="1211"/>
        <v>21.25657487</v>
      </c>
      <c r="S610" s="146">
        <f>(N610*'portfolio sheet'!$D$15/'portfolio sheet'!$D$7) -'portfolio sheet'!$D$15</f>
        <v>1120857.803</v>
      </c>
      <c r="T610" s="146">
        <f>O610*'portfolio sheet'!$F$15/'portfolio sheet'!$F$11-'portfolio sheet'!$F$15</f>
        <v>92195.39606</v>
      </c>
      <c r="U610" s="146">
        <f>PRICE('portfolio sheet'!$H$7,'portfolio sheet'!$H$8,'portfolio sheet'!$H$9,L610/100,'portfolio sheet'!$H$11,'portfolio sheet'!$H$12,'portfolio sheet'!$H$13)*'portfolio sheet'!$H$6/100 - 'portfolio sheet'!$H$15</f>
        <v>-24408.89598</v>
      </c>
      <c r="V610" s="88">
        <f t="shared" si="10"/>
        <v>1188644.303</v>
      </c>
      <c r="X610" s="147">
        <f t="shared" ref="X610:Z610" si="1212">S610/$V610</f>
        <v>0.9429715855</v>
      </c>
      <c r="Y610" s="147">
        <f t="shared" si="1212"/>
        <v>0.07756348624</v>
      </c>
      <c r="Z610" s="147">
        <f t="shared" si="1212"/>
        <v>-0.02053507169</v>
      </c>
    </row>
    <row r="611">
      <c r="A611" s="12">
        <f>'Parametric Var'!A32</f>
        <v>44741</v>
      </c>
      <c r="B611" s="88">
        <f>'Parametric Var'!B32</f>
        <v>2.848</v>
      </c>
      <c r="C611" s="88">
        <f>'Parametric Var'!C32</f>
        <v>3.1598</v>
      </c>
      <c r="D611" s="88">
        <f>'Parametric Var'!D32</f>
        <v>3.1395</v>
      </c>
      <c r="E611" s="88">
        <f>'Parametric Var'!E32</f>
        <v>3.087</v>
      </c>
      <c r="F611" s="88">
        <f>'Parametric Var'!F32</f>
        <v>3759.89</v>
      </c>
      <c r="G611" s="88">
        <f>'Parametric Var'!G32</f>
        <v>29.05</v>
      </c>
      <c r="I611" s="7">
        <f t="shared" si="12"/>
        <v>603</v>
      </c>
      <c r="J611" s="88">
        <f t="shared" ref="J611:O611" si="1213">B$637*EXP(LN(B611/B612))</f>
        <v>3.025208889</v>
      </c>
      <c r="K611" s="88">
        <f t="shared" si="1213"/>
        <v>2.781870396</v>
      </c>
      <c r="L611" s="88">
        <f t="shared" si="1213"/>
        <v>2.788706349</v>
      </c>
      <c r="M611" s="88">
        <f t="shared" si="1213"/>
        <v>2.731948956</v>
      </c>
      <c r="N611" s="88">
        <f t="shared" si="1213"/>
        <v>4091.291021</v>
      </c>
      <c r="O611" s="88">
        <f t="shared" si="1213"/>
        <v>22.75565553</v>
      </c>
      <c r="S611" s="146">
        <f>(N611*'portfolio sheet'!$D$15/'portfolio sheet'!$D$7) -'portfolio sheet'!$D$15</f>
        <v>1098097.96</v>
      </c>
      <c r="T611" s="146">
        <f>O611*'portfolio sheet'!$F$15/'portfolio sheet'!$F$11-'portfolio sheet'!$F$15</f>
        <v>92119.75265</v>
      </c>
      <c r="U611" s="146">
        <f>PRICE('portfolio sheet'!$H$7,'portfolio sheet'!$H$8,'portfolio sheet'!$H$9,L611/100,'portfolio sheet'!$H$11,'portfolio sheet'!$H$12,'portfolio sheet'!$H$13)*'portfolio sheet'!$H$6/100 - 'portfolio sheet'!$H$15</f>
        <v>-24496.23948</v>
      </c>
      <c r="V611" s="88">
        <f t="shared" si="10"/>
        <v>1165721.473</v>
      </c>
      <c r="X611" s="147">
        <f t="shared" ref="X611:Z611" si="1214">S611/$V611</f>
        <v>0.941989991</v>
      </c>
      <c r="Y611" s="147">
        <f t="shared" si="1214"/>
        <v>0.0790238104</v>
      </c>
      <c r="Z611" s="147">
        <f t="shared" si="1214"/>
        <v>-0.02101380137</v>
      </c>
    </row>
    <row r="612">
      <c r="A612" s="12">
        <f>'Parametric Var'!A31</f>
        <v>44742</v>
      </c>
      <c r="B612" s="88">
        <f>'Parametric Var'!B31</f>
        <v>2.79</v>
      </c>
      <c r="C612" s="88">
        <f>'Parametric Var'!C31</f>
        <v>3.0726</v>
      </c>
      <c r="D612" s="88">
        <f>'Parametric Var'!D31</f>
        <v>3.0429</v>
      </c>
      <c r="E612" s="88">
        <f>'Parametric Var'!E31</f>
        <v>3.017</v>
      </c>
      <c r="F612" s="88">
        <f>'Parametric Var'!F31</f>
        <v>3795.73</v>
      </c>
      <c r="G612" s="88">
        <f>'Parametric Var'!G31</f>
        <v>27.23</v>
      </c>
      <c r="I612" s="7">
        <f t="shared" si="12"/>
        <v>604</v>
      </c>
      <c r="J612" s="88">
        <f t="shared" ref="J612:O612" si="1215">B$637*EXP(LN(B612/B613))</f>
        <v>3.04210596</v>
      </c>
      <c r="K612" s="88">
        <f t="shared" si="1215"/>
        <v>2.836657541</v>
      </c>
      <c r="L612" s="88">
        <f t="shared" si="1215"/>
        <v>2.851624163</v>
      </c>
      <c r="M612" s="88">
        <f t="shared" si="1215"/>
        <v>2.788296989</v>
      </c>
      <c r="N612" s="88">
        <f t="shared" si="1215"/>
        <v>4007.798489</v>
      </c>
      <c r="O612" s="88">
        <f t="shared" si="1215"/>
        <v>21.55161039</v>
      </c>
      <c r="S612" s="146">
        <f>(N612*'portfolio sheet'!$D$15/'portfolio sheet'!$D$7) -'portfolio sheet'!$D$15</f>
        <v>1055281.276</v>
      </c>
      <c r="T612" s="146">
        <f>O612*'portfolio sheet'!$F$15/'portfolio sheet'!$F$11-'portfolio sheet'!$F$15</f>
        <v>92180.5086</v>
      </c>
      <c r="U612" s="146">
        <f>PRICE('portfolio sheet'!$H$7,'portfolio sheet'!$H$8,'portfolio sheet'!$H$9,L612/100,'portfolio sheet'!$H$11,'portfolio sheet'!$H$12,'portfolio sheet'!$H$13)*'portfolio sheet'!$H$6/100 - 'portfolio sheet'!$H$15</f>
        <v>-25922.75552</v>
      </c>
      <c r="V612" s="88">
        <f t="shared" si="10"/>
        <v>1121539.03</v>
      </c>
      <c r="X612" s="147">
        <f t="shared" ref="X612:Z612" si="1216">S612/$V612</f>
        <v>0.9409224723</v>
      </c>
      <c r="Y612" s="147">
        <f t="shared" si="1216"/>
        <v>0.08219108402</v>
      </c>
      <c r="Z612" s="147">
        <f t="shared" si="1216"/>
        <v>-0.02311355632</v>
      </c>
    </row>
    <row r="613">
      <c r="A613" s="12">
        <f>'Parametric Var'!A30</f>
        <v>44743</v>
      </c>
      <c r="B613" s="88">
        <f>'Parametric Var'!B30</f>
        <v>2.718</v>
      </c>
      <c r="C613" s="88">
        <f>'Parametric Var'!C30</f>
        <v>2.9301</v>
      </c>
      <c r="D613" s="88">
        <f>'Parametric Var'!D30</f>
        <v>2.8842</v>
      </c>
      <c r="E613" s="88">
        <f>'Parametric Var'!E30</f>
        <v>2.889</v>
      </c>
      <c r="F613" s="88">
        <f>'Parametric Var'!F30</f>
        <v>3911.74</v>
      </c>
      <c r="G613" s="88">
        <f>'Parametric Var'!G30</f>
        <v>26.95</v>
      </c>
      <c r="I613" s="7">
        <f t="shared" si="12"/>
        <v>605</v>
      </c>
      <c r="J613" s="88">
        <f t="shared" ref="J613:O613" si="1217">B$637*EXP(LN(B613/B614))</f>
        <v>2.898860906</v>
      </c>
      <c r="K613" s="88">
        <f t="shared" si="1217"/>
        <v>2.674792802</v>
      </c>
      <c r="L613" s="88">
        <f t="shared" si="1217"/>
        <v>2.67342393</v>
      </c>
      <c r="M613" s="88">
        <f t="shared" si="1217"/>
        <v>2.630842428</v>
      </c>
      <c r="N613" s="88">
        <f t="shared" si="1217"/>
        <v>4142.606389</v>
      </c>
      <c r="O613" s="88">
        <f t="shared" si="1217"/>
        <v>20.26951693</v>
      </c>
      <c r="S613" s="146">
        <f>(N613*'portfolio sheet'!$D$15/'portfolio sheet'!$D$7) -'portfolio sheet'!$D$15</f>
        <v>1124413.533</v>
      </c>
      <c r="T613" s="146">
        <f>O613*'portfolio sheet'!$F$15/'portfolio sheet'!$F$11-'portfolio sheet'!$F$15</f>
        <v>92245.20287</v>
      </c>
      <c r="U613" s="146">
        <f>PRICE('portfolio sheet'!$H$7,'portfolio sheet'!$H$8,'portfolio sheet'!$H$9,L613/100,'portfolio sheet'!$H$11,'portfolio sheet'!$H$12,'portfolio sheet'!$H$13)*'portfolio sheet'!$H$6/100 - 'portfolio sheet'!$H$15</f>
        <v>-21869.99658</v>
      </c>
      <c r="V613" s="88">
        <f t="shared" si="10"/>
        <v>1194788.739</v>
      </c>
      <c r="X613" s="147">
        <f t="shared" ref="X613:Z613" si="1218">S613/$V613</f>
        <v>0.9410982009</v>
      </c>
      <c r="Y613" s="147">
        <f t="shared" si="1218"/>
        <v>0.07720628747</v>
      </c>
      <c r="Z613" s="147">
        <f t="shared" si="1218"/>
        <v>-0.01830448837</v>
      </c>
    </row>
    <row r="614">
      <c r="A614" s="12">
        <f>'Parametric Var'!A29</f>
        <v>44746</v>
      </c>
      <c r="B614" s="88">
        <f>'Parametric Var'!B29</f>
        <v>2.7787</v>
      </c>
      <c r="C614" s="88">
        <f>'Parametric Var'!C29</f>
        <v>2.9633</v>
      </c>
      <c r="D614" s="88">
        <f>'Parametric Var'!D29</f>
        <v>2.916</v>
      </c>
      <c r="E614" s="88">
        <f>'Parametric Var'!E29</f>
        <v>2.932</v>
      </c>
      <c r="F614" s="88">
        <f>'Parametric Var'!F29</f>
        <v>3900.11</v>
      </c>
      <c r="G614" s="88">
        <f>'Parametric Var'!G29</f>
        <v>28.36</v>
      </c>
      <c r="I614" s="7">
        <f t="shared" si="12"/>
        <v>606</v>
      </c>
      <c r="J614" s="88">
        <f t="shared" ref="J614:O614" si="1219">B$637*EXP(LN(B614/B615))</f>
        <v>2.992352951</v>
      </c>
      <c r="K614" s="88">
        <f t="shared" si="1219"/>
        <v>2.795669386</v>
      </c>
      <c r="L614" s="88">
        <f t="shared" si="1219"/>
        <v>2.791350191</v>
      </c>
      <c r="M614" s="88">
        <f t="shared" si="1219"/>
        <v>2.778012775</v>
      </c>
      <c r="N614" s="88">
        <f t="shared" si="1219"/>
        <v>4215.1968</v>
      </c>
      <c r="O614" s="88">
        <f t="shared" si="1219"/>
        <v>21.48149148</v>
      </c>
      <c r="S614" s="146">
        <f>(N614*'portfolio sheet'!$D$15/'portfolio sheet'!$D$7) -'portfolio sheet'!$D$15</f>
        <v>1161639.385</v>
      </c>
      <c r="T614" s="146">
        <f>O614*'portfolio sheet'!$F$15/'portfolio sheet'!$F$11-'portfolio sheet'!$F$15</f>
        <v>92184.04679</v>
      </c>
      <c r="U614" s="146">
        <f>PRICE('portfolio sheet'!$H$7,'portfolio sheet'!$H$8,'portfolio sheet'!$H$9,L614/100,'portfolio sheet'!$H$11,'portfolio sheet'!$H$12,'portfolio sheet'!$H$13)*'portfolio sheet'!$H$6/100 - 'portfolio sheet'!$H$15</f>
        <v>-24556.27908</v>
      </c>
      <c r="V614" s="88">
        <f t="shared" si="10"/>
        <v>1229267.152</v>
      </c>
      <c r="X614" s="147">
        <f t="shared" ref="X614:Z614" si="1220">S614/$V614</f>
        <v>0.9449852967</v>
      </c>
      <c r="Y614" s="147">
        <f t="shared" si="1220"/>
        <v>0.07499106001</v>
      </c>
      <c r="Z614" s="147">
        <f t="shared" si="1220"/>
        <v>-0.01997635667</v>
      </c>
    </row>
    <row r="615">
      <c r="A615" s="12">
        <f>'Parametric Var'!A28</f>
        <v>44747</v>
      </c>
      <c r="B615" s="88">
        <f>'Parametric Var'!B28</f>
        <v>2.752</v>
      </c>
      <c r="C615" s="88">
        <f>'Parametric Var'!C28</f>
        <v>2.8673</v>
      </c>
      <c r="D615" s="88">
        <f>'Parametric Var'!D28</f>
        <v>2.8236</v>
      </c>
      <c r="E615" s="88">
        <f>'Parametric Var'!E28</f>
        <v>2.818</v>
      </c>
      <c r="F615" s="88">
        <f>'Parametric Var'!F28</f>
        <v>3821.55</v>
      </c>
      <c r="G615" s="88">
        <f>'Parametric Var'!G28</f>
        <v>28.16</v>
      </c>
      <c r="I615" s="7">
        <f t="shared" si="12"/>
        <v>607</v>
      </c>
      <c r="J615" s="88">
        <f t="shared" ref="J615:O615" si="1221">B$637*EXP(LN(B615/B616))</f>
        <v>2.924283686</v>
      </c>
      <c r="K615" s="88">
        <f t="shared" si="1221"/>
        <v>2.585272059</v>
      </c>
      <c r="L615" s="88">
        <f t="shared" si="1221"/>
        <v>2.56130095</v>
      </c>
      <c r="M615" s="88">
        <f t="shared" si="1221"/>
        <v>2.564437628</v>
      </c>
      <c r="N615" s="88">
        <f t="shared" si="1221"/>
        <v>4133.231841</v>
      </c>
      <c r="O615" s="88">
        <f t="shared" si="1221"/>
        <v>20.92137931</v>
      </c>
      <c r="S615" s="146">
        <f>(N615*'portfolio sheet'!$D$15/'portfolio sheet'!$D$7) -'portfolio sheet'!$D$15</f>
        <v>1119606.072</v>
      </c>
      <c r="T615" s="146">
        <f>O615*'portfolio sheet'!$F$15/'portfolio sheet'!$F$11-'portfolio sheet'!$F$15</f>
        <v>92212.30998</v>
      </c>
      <c r="U615" s="146">
        <f>PRICE('portfolio sheet'!$H$7,'portfolio sheet'!$H$8,'portfolio sheet'!$H$9,L615/100,'portfolio sheet'!$H$11,'portfolio sheet'!$H$12,'portfolio sheet'!$H$13)*'portfolio sheet'!$H$6/100 - 'portfolio sheet'!$H$15</f>
        <v>-19300.15024</v>
      </c>
      <c r="V615" s="88">
        <f t="shared" si="10"/>
        <v>1192518.232</v>
      </c>
      <c r="X615" s="147">
        <f t="shared" ref="X615:Z615" si="1222">S615/$V615</f>
        <v>0.9388586625</v>
      </c>
      <c r="Y615" s="147">
        <f t="shared" si="1222"/>
        <v>0.07732570247</v>
      </c>
      <c r="Z615" s="147">
        <f t="shared" si="1222"/>
        <v>-0.01618436493</v>
      </c>
    </row>
    <row r="616">
      <c r="A616" s="12">
        <f>'Parametric Var'!A27</f>
        <v>44748</v>
      </c>
      <c r="B616" s="88">
        <f>'Parametric Var'!B27</f>
        <v>2.789</v>
      </c>
      <c r="C616" s="88">
        <f>'Parametric Var'!C27</f>
        <v>3.0002</v>
      </c>
      <c r="D616" s="88">
        <f>'Parametric Var'!D27</f>
        <v>2.9797</v>
      </c>
      <c r="E616" s="88">
        <f>'Parametric Var'!E27</f>
        <v>2.934</v>
      </c>
      <c r="F616" s="88">
        <f>'Parametric Var'!F27</f>
        <v>3818.83</v>
      </c>
      <c r="G616" s="88">
        <f>'Parametric Var'!G27</f>
        <v>28.71</v>
      </c>
      <c r="I616" s="7">
        <f t="shared" si="12"/>
        <v>608</v>
      </c>
      <c r="J616" s="88">
        <f t="shared" ref="J616:O616" si="1223">B$637*EXP(LN(B616/B617))</f>
        <v>2.884984433</v>
      </c>
      <c r="K616" s="88">
        <f t="shared" si="1223"/>
        <v>2.643940911</v>
      </c>
      <c r="L616" s="88">
        <f t="shared" si="1223"/>
        <v>2.650419959</v>
      </c>
      <c r="M616" s="88">
        <f t="shared" si="1223"/>
        <v>2.61126</v>
      </c>
      <c r="N616" s="88">
        <f t="shared" si="1223"/>
        <v>4166.787842</v>
      </c>
      <c r="O616" s="88">
        <f t="shared" si="1223"/>
        <v>22.93574157</v>
      </c>
      <c r="S616" s="146">
        <f>(N616*'portfolio sheet'!$D$15/'portfolio sheet'!$D$7) -'portfolio sheet'!$D$15</f>
        <v>1136814.278</v>
      </c>
      <c r="T616" s="146">
        <f>O616*'portfolio sheet'!$F$15/'portfolio sheet'!$F$11-'portfolio sheet'!$F$15</f>
        <v>92110.66553</v>
      </c>
      <c r="U616" s="146">
        <f>PRICE('portfolio sheet'!$H$7,'portfolio sheet'!$H$8,'portfolio sheet'!$H$9,L616/100,'portfolio sheet'!$H$11,'portfolio sheet'!$H$12,'portfolio sheet'!$H$13)*'portfolio sheet'!$H$6/100 - 'portfolio sheet'!$H$15</f>
        <v>-21344.00407</v>
      </c>
      <c r="V616" s="88">
        <f t="shared" si="10"/>
        <v>1207580.939</v>
      </c>
      <c r="X616" s="147">
        <f t="shared" ref="X616:Z616" si="1224">S616/$V616</f>
        <v>0.9413979973</v>
      </c>
      <c r="Y616" s="147">
        <f t="shared" si="1224"/>
        <v>0.07627701178</v>
      </c>
      <c r="Z616" s="147">
        <f t="shared" si="1224"/>
        <v>-0.01767500908</v>
      </c>
    </row>
    <row r="617">
      <c r="A617" s="12">
        <f>'Parametric Var'!A26</f>
        <v>44749</v>
      </c>
      <c r="B617" s="88">
        <f>'Parametric Var'!B26</f>
        <v>2.865</v>
      </c>
      <c r="C617" s="88">
        <f>'Parametric Var'!C26</f>
        <v>3.0696</v>
      </c>
      <c r="D617" s="88">
        <f>'Parametric Var'!D26</f>
        <v>3.0387</v>
      </c>
      <c r="E617" s="88">
        <f>'Parametric Var'!E26</f>
        <v>3</v>
      </c>
      <c r="F617" s="88">
        <f>'Parametric Var'!F26</f>
        <v>3785.38</v>
      </c>
      <c r="G617" s="88">
        <f>'Parametric Var'!G26</f>
        <v>26.7</v>
      </c>
      <c r="I617" s="7">
        <f t="shared" si="12"/>
        <v>609</v>
      </c>
      <c r="J617" s="88">
        <f t="shared" ref="J617:O617" si="1225">B$637*EXP(LN(B617/B618))</f>
        <v>2.884074049</v>
      </c>
      <c r="K617" s="88">
        <f t="shared" si="1225"/>
        <v>2.636641463</v>
      </c>
      <c r="L617" s="88">
        <f t="shared" si="1225"/>
        <v>2.631035087</v>
      </c>
      <c r="M617" s="88">
        <f t="shared" si="1225"/>
        <v>2.600649351</v>
      </c>
      <c r="N617" s="88">
        <f t="shared" si="1225"/>
        <v>4087.155137</v>
      </c>
      <c r="O617" s="88">
        <f t="shared" si="1225"/>
        <v>20.68692336</v>
      </c>
      <c r="S617" s="146">
        <f>(N617*'portfolio sheet'!$D$15/'portfolio sheet'!$D$7) -'portfolio sheet'!$D$15</f>
        <v>1095976.993</v>
      </c>
      <c r="T617" s="146">
        <f>O617*'portfolio sheet'!$F$15/'portfolio sheet'!$F$11-'portfolio sheet'!$F$15</f>
        <v>92224.1406</v>
      </c>
      <c r="U617" s="146">
        <f>PRICE('portfolio sheet'!$H$7,'portfolio sheet'!$H$8,'portfolio sheet'!$H$9,L617/100,'portfolio sheet'!$H$11,'portfolio sheet'!$H$12,'portfolio sheet'!$H$13)*'portfolio sheet'!$H$6/100 - 'portfolio sheet'!$H$15</f>
        <v>-20900.26058</v>
      </c>
      <c r="V617" s="88">
        <f t="shared" si="10"/>
        <v>1167300.873</v>
      </c>
      <c r="X617" s="147">
        <f t="shared" ref="X617:Z617" si="1226">S617/$V617</f>
        <v>0.9388984608</v>
      </c>
      <c r="Y617" s="147">
        <f t="shared" si="1226"/>
        <v>0.07900631508</v>
      </c>
      <c r="Z617" s="147">
        <f t="shared" si="1226"/>
        <v>-0.01790477593</v>
      </c>
    </row>
    <row r="618">
      <c r="A618" s="12">
        <f>'Parametric Var'!A25</f>
        <v>44750</v>
      </c>
      <c r="B618" s="88">
        <f>'Parametric Var'!B25</f>
        <v>2.944</v>
      </c>
      <c r="C618" s="88">
        <f>'Parametric Var'!C25</f>
        <v>3.1493</v>
      </c>
      <c r="D618" s="88">
        <f>'Parametric Var'!D25</f>
        <v>3.1217</v>
      </c>
      <c r="E618" s="88">
        <f>'Parametric Var'!E25</f>
        <v>3.08</v>
      </c>
      <c r="F618" s="88">
        <f>'Parametric Var'!F25</f>
        <v>3825.33</v>
      </c>
      <c r="G618" s="88">
        <f>'Parametric Var'!G25</f>
        <v>27.53</v>
      </c>
      <c r="I618" s="7">
        <f t="shared" si="12"/>
        <v>610</v>
      </c>
      <c r="J618" s="88">
        <f t="shared" ref="J618:O618" si="1227">B$637*EXP(LN(B618/B619))</f>
        <v>2.985095935</v>
      </c>
      <c r="K618" s="88">
        <f t="shared" si="1227"/>
        <v>2.687944542</v>
      </c>
      <c r="L618" s="88">
        <f t="shared" si="1227"/>
        <v>2.683899399</v>
      </c>
      <c r="M618" s="88">
        <f t="shared" si="1227"/>
        <v>2.655343881</v>
      </c>
      <c r="N618" s="88">
        <f t="shared" si="1227"/>
        <v>4123.757238</v>
      </c>
      <c r="O618" s="88">
        <f t="shared" si="1227"/>
        <v>21.3222549</v>
      </c>
      <c r="S618" s="146">
        <f>(N618*'portfolio sheet'!$D$15/'portfolio sheet'!$D$7) -'portfolio sheet'!$D$15</f>
        <v>1114747.302</v>
      </c>
      <c r="T618" s="146">
        <f>O618*'portfolio sheet'!$F$15/'portfolio sheet'!$F$11-'portfolio sheet'!$F$15</f>
        <v>92192.08185</v>
      </c>
      <c r="U618" s="146">
        <f>PRICE('portfolio sheet'!$H$7,'portfolio sheet'!$H$8,'portfolio sheet'!$H$9,L618/100,'portfolio sheet'!$H$11,'portfolio sheet'!$H$12,'portfolio sheet'!$H$13)*'portfolio sheet'!$H$6/100 - 'portfolio sheet'!$H$15</f>
        <v>-22109.30689</v>
      </c>
      <c r="V618" s="88">
        <f t="shared" si="10"/>
        <v>1184830.077</v>
      </c>
      <c r="X618" s="147">
        <f t="shared" ref="X618:Z618" si="1228">S618/$V618</f>
        <v>0.9408499359</v>
      </c>
      <c r="Y618" s="147">
        <f t="shared" si="1228"/>
        <v>0.07781038282</v>
      </c>
      <c r="Z618" s="147">
        <f t="shared" si="1228"/>
        <v>-0.01866031874</v>
      </c>
    </row>
    <row r="619">
      <c r="A619" s="12">
        <f>'Parametric Var'!A24</f>
        <v>44752</v>
      </c>
      <c r="B619" s="88">
        <f>'Parametric Var'!B24</f>
        <v>2.9228</v>
      </c>
      <c r="C619" s="88">
        <f>'Parametric Var'!C24</f>
        <v>3.1694</v>
      </c>
      <c r="D619" s="88">
        <f>'Parametric Var'!D24</f>
        <v>3.1438</v>
      </c>
      <c r="E619" s="88">
        <f>'Parametric Var'!E24</f>
        <v>3.097</v>
      </c>
      <c r="F619" s="88">
        <f>'Parametric Var'!F24</f>
        <v>3831.39</v>
      </c>
      <c r="G619" s="88">
        <f>'Parametric Var'!G24</f>
        <v>27.54</v>
      </c>
      <c r="I619" s="7">
        <f t="shared" si="12"/>
        <v>611</v>
      </c>
      <c r="J619" s="88">
        <f t="shared" ref="J619:O619" si="1229">B$637*EXP(LN(B619/B620))</f>
        <v>2.893122939</v>
      </c>
      <c r="K619" s="88">
        <f t="shared" si="1229"/>
        <v>2.793322236</v>
      </c>
      <c r="L619" s="88">
        <f t="shared" si="1229"/>
        <v>2.782831839</v>
      </c>
      <c r="M619" s="88">
        <f t="shared" si="1229"/>
        <v>2.762776478</v>
      </c>
      <c r="N619" s="88">
        <f t="shared" si="1229"/>
        <v>4115.58454</v>
      </c>
      <c r="O619" s="88">
        <f t="shared" si="1229"/>
        <v>21.97636364</v>
      </c>
      <c r="S619" s="146">
        <f>(N619*'portfolio sheet'!$D$15/'portfolio sheet'!$D$7) -'portfolio sheet'!$D$15</f>
        <v>1110556.174</v>
      </c>
      <c r="T619" s="146">
        <f>O619*'portfolio sheet'!$F$15/'portfolio sheet'!$F$11-'portfolio sheet'!$F$15</f>
        <v>92159.07561</v>
      </c>
      <c r="U619" s="146">
        <f>PRICE('portfolio sheet'!$H$7,'portfolio sheet'!$H$8,'portfolio sheet'!$H$9,L619/100,'portfolio sheet'!$H$11,'portfolio sheet'!$H$12,'portfolio sheet'!$H$13)*'portfolio sheet'!$H$6/100 - 'portfolio sheet'!$H$15</f>
        <v>-24362.80355</v>
      </c>
      <c r="V619" s="88">
        <f t="shared" si="10"/>
        <v>1178352.446</v>
      </c>
      <c r="X619" s="147">
        <f t="shared" ref="X619:Z619" si="1230">S619/$V619</f>
        <v>0.9424652002</v>
      </c>
      <c r="Y619" s="147">
        <f t="shared" si="1230"/>
        <v>0.07821011098</v>
      </c>
      <c r="Z619" s="147">
        <f t="shared" si="1230"/>
        <v>-0.02067531121</v>
      </c>
    </row>
    <row r="620">
      <c r="A620" s="12">
        <f>'Parametric Var'!A23</f>
        <v>44753</v>
      </c>
      <c r="B620" s="88">
        <f>'Parametric Var'!B23</f>
        <v>2.994</v>
      </c>
      <c r="C620" s="88">
        <f>'Parametric Var'!C23</f>
        <v>3.0693</v>
      </c>
      <c r="D620" s="88">
        <f>'Parametric Var'!D23</f>
        <v>3.0535</v>
      </c>
      <c r="E620" s="88">
        <f>'Parametric Var'!E23</f>
        <v>2.993</v>
      </c>
      <c r="F620" s="88">
        <f>'Parametric Var'!F23</f>
        <v>3845.08</v>
      </c>
      <c r="G620" s="88">
        <f>'Parametric Var'!G23</f>
        <v>26.73</v>
      </c>
      <c r="I620" s="7">
        <f t="shared" si="12"/>
        <v>612</v>
      </c>
      <c r="J620" s="88">
        <f t="shared" ref="J620:O620" si="1231">B$637*EXP(LN(B620/B621))</f>
        <v>2.95865902</v>
      </c>
      <c r="K620" s="88">
        <f t="shared" si="1231"/>
        <v>2.736212573</v>
      </c>
      <c r="L620" s="88">
        <f t="shared" si="1231"/>
        <v>2.733335039</v>
      </c>
      <c r="M620" s="88">
        <f t="shared" si="1231"/>
        <v>2.689771121</v>
      </c>
      <c r="N620" s="88">
        <f t="shared" si="1231"/>
        <v>4069.393247</v>
      </c>
      <c r="O620" s="88">
        <f t="shared" si="1231"/>
        <v>21.86161426</v>
      </c>
      <c r="S620" s="146">
        <f>(N620*'portfolio sheet'!$D$15/'portfolio sheet'!$D$7) -'portfolio sheet'!$D$15</f>
        <v>1086868.332</v>
      </c>
      <c r="T620" s="146">
        <f>O620*'portfolio sheet'!$F$15/'portfolio sheet'!$F$11-'portfolio sheet'!$F$15</f>
        <v>92164.86585</v>
      </c>
      <c r="U620" s="146">
        <f>PRICE('portfolio sheet'!$H$7,'portfolio sheet'!$H$8,'portfolio sheet'!$H$9,L620/100,'portfolio sheet'!$H$11,'portfolio sheet'!$H$12,'portfolio sheet'!$H$13)*'portfolio sheet'!$H$6/100 - 'portfolio sheet'!$H$15</f>
        <v>-23236.84851</v>
      </c>
      <c r="V620" s="88">
        <f t="shared" si="10"/>
        <v>1155796.349</v>
      </c>
      <c r="X620" s="147">
        <f t="shared" ref="X620:Z620" si="1232">S620/$V620</f>
        <v>0.9403631813</v>
      </c>
      <c r="Y620" s="147">
        <f t="shared" si="1232"/>
        <v>0.07974144054</v>
      </c>
      <c r="Z620" s="147">
        <f t="shared" si="1232"/>
        <v>-0.02010462183</v>
      </c>
    </row>
    <row r="621">
      <c r="A621" s="12">
        <f>'Parametric Var'!A22</f>
        <v>44754</v>
      </c>
      <c r="B621" s="88">
        <f>'Parametric Var'!B22</f>
        <v>2.999</v>
      </c>
      <c r="C621" s="88">
        <f>'Parametric Var'!C22</f>
        <v>3.0344</v>
      </c>
      <c r="D621" s="88">
        <f>'Parametric Var'!D22</f>
        <v>3.0195</v>
      </c>
      <c r="E621" s="88">
        <f>'Parametric Var'!E22</f>
        <v>2.971</v>
      </c>
      <c r="F621" s="88">
        <f>'Parametric Var'!F22</f>
        <v>3902.62</v>
      </c>
      <c r="G621" s="88">
        <f>'Parametric Var'!G22</f>
        <v>26.08</v>
      </c>
      <c r="I621" s="7">
        <f t="shared" si="12"/>
        <v>613</v>
      </c>
      <c r="J621" s="88">
        <f t="shared" ref="J621:O621" si="1233">B$637*EXP(LN(B621/B622))</f>
        <v>2.767934102</v>
      </c>
      <c r="K621" s="88">
        <f t="shared" si="1233"/>
        <v>2.720791355</v>
      </c>
      <c r="L621" s="88">
        <f t="shared" si="1233"/>
        <v>2.695490637</v>
      </c>
      <c r="M621" s="88">
        <f t="shared" si="1233"/>
        <v>2.702749574</v>
      </c>
      <c r="N621" s="88">
        <f t="shared" si="1233"/>
        <v>4133.721863</v>
      </c>
      <c r="O621" s="88">
        <f t="shared" si="1233"/>
        <v>22.57655844</v>
      </c>
      <c r="S621" s="146">
        <f>(N621*'portfolio sheet'!$D$15/'portfolio sheet'!$D$7) -'portfolio sheet'!$D$15</f>
        <v>1119857.366</v>
      </c>
      <c r="T621" s="146">
        <f>O621*'portfolio sheet'!$F$15/'portfolio sheet'!$F$11-'portfolio sheet'!$F$15</f>
        <v>92128.78986</v>
      </c>
      <c r="U621" s="146">
        <f>PRICE('portfolio sheet'!$H$7,'portfolio sheet'!$H$8,'portfolio sheet'!$H$9,L621/100,'portfolio sheet'!$H$11,'portfolio sheet'!$H$12,'portfolio sheet'!$H$13)*'portfolio sheet'!$H$6/100 - 'portfolio sheet'!$H$15</f>
        <v>-22373.95056</v>
      </c>
      <c r="V621" s="88">
        <f t="shared" si="10"/>
        <v>1189612.205</v>
      </c>
      <c r="X621" s="147">
        <f t="shared" ref="X621:Z621" si="1234">S621/$V621</f>
        <v>0.9413633796</v>
      </c>
      <c r="Y621" s="147">
        <f t="shared" si="1234"/>
        <v>0.07744438857</v>
      </c>
      <c r="Z621" s="147">
        <f t="shared" si="1234"/>
        <v>-0.01880776817</v>
      </c>
    </row>
    <row r="622">
      <c r="A622" s="12">
        <f>'Parametric Var'!A21</f>
        <v>44755</v>
      </c>
      <c r="B622" s="88">
        <f>'Parametric Var'!B21</f>
        <v>3.211</v>
      </c>
      <c r="C622" s="88">
        <f>'Parametric Var'!C21</f>
        <v>3.0169</v>
      </c>
      <c r="D622" s="88">
        <f>'Parametric Var'!D21</f>
        <v>3.0278</v>
      </c>
      <c r="E622" s="88">
        <f>'Parametric Var'!E21</f>
        <v>2.935</v>
      </c>
      <c r="F622" s="88">
        <f>'Parametric Var'!F21</f>
        <v>3899.38</v>
      </c>
      <c r="G622" s="88">
        <f>'Parametric Var'!G21</f>
        <v>24.64</v>
      </c>
      <c r="I622" s="7">
        <f t="shared" si="12"/>
        <v>614</v>
      </c>
      <c r="J622" s="88">
        <f t="shared" ref="J622:O622" si="1235">B$637*EXP(LN(B622/B623))</f>
        <v>3.000983791</v>
      </c>
      <c r="K622" s="88">
        <f t="shared" si="1235"/>
        <v>2.67653281</v>
      </c>
      <c r="L622" s="88">
        <f t="shared" si="1235"/>
        <v>2.671489397</v>
      </c>
      <c r="M622" s="88">
        <f t="shared" si="1235"/>
        <v>2.649239351</v>
      </c>
      <c r="N622" s="88">
        <f t="shared" si="1235"/>
        <v>4178.457053</v>
      </c>
      <c r="O622" s="88">
        <f t="shared" si="1235"/>
        <v>20.08296523</v>
      </c>
      <c r="S622" s="146">
        <f>(N622*'portfolio sheet'!$D$15/'portfolio sheet'!$D$7) -'portfolio sheet'!$D$15</f>
        <v>1142798.489</v>
      </c>
      <c r="T622" s="146">
        <f>O622*'portfolio sheet'!$F$15/'portfolio sheet'!$F$11-'portfolio sheet'!$F$15</f>
        <v>92254.61624</v>
      </c>
      <c r="U622" s="146">
        <f>PRICE('portfolio sheet'!$H$7,'portfolio sheet'!$H$8,'portfolio sheet'!$H$9,L622/100,'portfolio sheet'!$H$11,'portfolio sheet'!$H$12,'portfolio sheet'!$H$13)*'portfolio sheet'!$H$6/100 - 'portfolio sheet'!$H$15</f>
        <v>-21825.78784</v>
      </c>
      <c r="V622" s="88">
        <f t="shared" si="10"/>
        <v>1213227.317</v>
      </c>
      <c r="X622" s="147">
        <f t="shared" ref="X622:Z622" si="1236">S622/$V622</f>
        <v>0.9419491901</v>
      </c>
      <c r="Y622" s="147">
        <f t="shared" si="1236"/>
        <v>0.07604066849</v>
      </c>
      <c r="Z622" s="147">
        <f t="shared" si="1236"/>
        <v>-0.01798985856</v>
      </c>
    </row>
    <row r="623">
      <c r="A623" s="12">
        <f>'Parametric Var'!A20</f>
        <v>44756</v>
      </c>
      <c r="B623" s="88">
        <f>'Parametric Var'!B20</f>
        <v>3.171</v>
      </c>
      <c r="C623" s="88">
        <f>'Parametric Var'!C20</f>
        <v>3.0491</v>
      </c>
      <c r="D623" s="88">
        <f>'Parametric Var'!D20</f>
        <v>3.0634</v>
      </c>
      <c r="E623" s="88">
        <f>'Parametric Var'!E20</f>
        <v>2.958</v>
      </c>
      <c r="F623" s="88">
        <f>'Parametric Var'!F20</f>
        <v>3854.43</v>
      </c>
      <c r="G623" s="88">
        <f>'Parametric Var'!G20</f>
        <v>26.17</v>
      </c>
      <c r="I623" s="7">
        <f t="shared" si="12"/>
        <v>615</v>
      </c>
      <c r="J623" s="88">
        <f t="shared" ref="J623:O623" si="1237">B$637*EXP(LN(B623/B624))</f>
        <v>3.040302685</v>
      </c>
      <c r="K623" s="88">
        <f t="shared" si="1237"/>
        <v>2.723050647</v>
      </c>
      <c r="L623" s="88">
        <f t="shared" si="1237"/>
        <v>2.716823788</v>
      </c>
      <c r="M623" s="88">
        <f t="shared" si="1237"/>
        <v>2.697356557</v>
      </c>
      <c r="N623" s="88">
        <f t="shared" si="1237"/>
        <v>4168.82625</v>
      </c>
      <c r="O623" s="88">
        <f t="shared" si="1237"/>
        <v>20.45460242</v>
      </c>
      <c r="S623" s="146">
        <f>(N623*'portfolio sheet'!$D$15/'portfolio sheet'!$D$7) -'portfolio sheet'!$D$15</f>
        <v>1137859.616</v>
      </c>
      <c r="T623" s="146">
        <f>O623*'portfolio sheet'!$F$15/'portfolio sheet'!$F$11-'portfolio sheet'!$F$15</f>
        <v>92235.86348</v>
      </c>
      <c r="U623" s="146">
        <f>PRICE('portfolio sheet'!$H$7,'portfolio sheet'!$H$8,'portfolio sheet'!$H$9,L623/100,'portfolio sheet'!$H$11,'portfolio sheet'!$H$12,'portfolio sheet'!$H$13)*'portfolio sheet'!$H$6/100 - 'portfolio sheet'!$H$15</f>
        <v>-22860.58681</v>
      </c>
      <c r="V623" s="88">
        <f t="shared" si="10"/>
        <v>1207234.892</v>
      </c>
      <c r="X623" s="147">
        <f t="shared" ref="X623:Z623" si="1238">S623/$V623</f>
        <v>0.942533738</v>
      </c>
      <c r="Y623" s="147">
        <f t="shared" si="1238"/>
        <v>0.07640258253</v>
      </c>
      <c r="Z623" s="147">
        <f t="shared" si="1238"/>
        <v>-0.01893632048</v>
      </c>
    </row>
    <row r="624">
      <c r="A624" s="12">
        <f>'Parametric Var'!A19</f>
        <v>44757</v>
      </c>
      <c r="B624" s="88">
        <f>'Parametric Var'!B19</f>
        <v>3.091</v>
      </c>
      <c r="C624" s="88">
        <f>'Parametric Var'!C19</f>
        <v>3.029</v>
      </c>
      <c r="D624" s="88">
        <f>'Parametric Var'!D19</f>
        <v>3.0477</v>
      </c>
      <c r="E624" s="88">
        <f>'Parametric Var'!E19</f>
        <v>2.928</v>
      </c>
      <c r="F624" s="88">
        <f>'Parametric Var'!F19</f>
        <v>3818.8</v>
      </c>
      <c r="G624" s="88">
        <f>'Parametric Var'!G19</f>
        <v>27.29</v>
      </c>
      <c r="I624" s="7">
        <f t="shared" si="12"/>
        <v>616</v>
      </c>
      <c r="J624" s="88">
        <f t="shared" ref="J624:O624" si="1239">B$637*EXP(LN(B624/B625))</f>
        <v>2.948718084</v>
      </c>
      <c r="K624" s="88">
        <f t="shared" si="1239"/>
        <v>2.7051</v>
      </c>
      <c r="L624" s="88">
        <f t="shared" si="1239"/>
        <v>2.7029</v>
      </c>
      <c r="M624" s="88">
        <f t="shared" si="1239"/>
        <v>2.67</v>
      </c>
      <c r="N624" s="88">
        <f t="shared" si="1239"/>
        <v>4148.78069</v>
      </c>
      <c r="O624" s="88">
        <f t="shared" si="1239"/>
        <v>21.70379195</v>
      </c>
      <c r="S624" s="146">
        <f>(N624*'portfolio sheet'!$D$15/'portfolio sheet'!$D$7) -'portfolio sheet'!$D$15</f>
        <v>1127579.841</v>
      </c>
      <c r="T624" s="146">
        <f>O624*'portfolio sheet'!$F$15/'portfolio sheet'!$F$11-'portfolio sheet'!$F$15</f>
        <v>92172.82954</v>
      </c>
      <c r="U624" s="146">
        <f>PRICE('portfolio sheet'!$H$7,'portfolio sheet'!$H$8,'portfolio sheet'!$H$9,L624/100,'portfolio sheet'!$H$11,'portfolio sheet'!$H$12,'portfolio sheet'!$H$13)*'portfolio sheet'!$H$6/100 - 'portfolio sheet'!$H$15</f>
        <v>-22543.03045</v>
      </c>
      <c r="V624" s="88">
        <f t="shared" si="10"/>
        <v>1197209.64</v>
      </c>
      <c r="X624" s="147">
        <f t="shared" ref="X624:Z624" si="1240">S624/$V624</f>
        <v>0.9418399278</v>
      </c>
      <c r="Y624" s="147">
        <f t="shared" si="1240"/>
        <v>0.07698971546</v>
      </c>
      <c r="Z624" s="147">
        <f t="shared" si="1240"/>
        <v>-0.01882964328</v>
      </c>
    </row>
    <row r="625">
      <c r="A625" s="12">
        <f>'Parametric Var'!A18</f>
        <v>44759</v>
      </c>
      <c r="B625" s="88">
        <f>'Parametric Var'!B18</f>
        <v>3.1066</v>
      </c>
      <c r="C625" s="88">
        <f>'Parametric Var'!C18</f>
        <v>3.029</v>
      </c>
      <c r="D625" s="88">
        <f>'Parametric Var'!D18</f>
        <v>3.0477</v>
      </c>
      <c r="E625" s="88">
        <f>'Parametric Var'!E18</f>
        <v>2.928</v>
      </c>
      <c r="F625" s="88">
        <f>'Parametric Var'!F18</f>
        <v>3801.78</v>
      </c>
      <c r="G625" s="88">
        <f>'Parametric Var'!G18</f>
        <v>26.82</v>
      </c>
      <c r="I625" s="7">
        <f t="shared" si="12"/>
        <v>617</v>
      </c>
      <c r="J625" s="88">
        <f t="shared" ref="J625:O625" si="1241">B$637*EXP(LN(B625/B626))</f>
        <v>2.943324731</v>
      </c>
      <c r="K625" s="88">
        <f t="shared" si="1241"/>
        <v>2.652728535</v>
      </c>
      <c r="L625" s="88">
        <f t="shared" si="1241"/>
        <v>2.653960608</v>
      </c>
      <c r="M625" s="88">
        <f t="shared" si="1241"/>
        <v>2.615510204</v>
      </c>
      <c r="N625" s="88">
        <f t="shared" si="1241"/>
        <v>4142.712318</v>
      </c>
      <c r="O625" s="88">
        <f t="shared" si="1241"/>
        <v>21.66934091</v>
      </c>
      <c r="S625" s="146">
        <f>(N625*'portfolio sheet'!$D$15/'portfolio sheet'!$D$7) -'portfolio sheet'!$D$15</f>
        <v>1124467.855</v>
      </c>
      <c r="T625" s="146">
        <f>O625*'portfolio sheet'!$F$15/'portfolio sheet'!$F$11-'portfolio sheet'!$F$15</f>
        <v>92174.56794</v>
      </c>
      <c r="U625" s="146">
        <f>PRICE('portfolio sheet'!$H$7,'portfolio sheet'!$H$8,'portfolio sheet'!$H$9,L625/100,'portfolio sheet'!$H$11,'portfolio sheet'!$H$12,'portfolio sheet'!$H$13)*'portfolio sheet'!$H$6/100 - 'portfolio sheet'!$H$15</f>
        <v>-21425.00417</v>
      </c>
      <c r="V625" s="88">
        <f t="shared" si="10"/>
        <v>1195217.419</v>
      </c>
      <c r="X625" s="147">
        <f t="shared" ref="X625:Z625" si="1242">S625/$V625</f>
        <v>0.9408061139</v>
      </c>
      <c r="Y625" s="147">
        <f t="shared" si="1242"/>
        <v>0.07711949848</v>
      </c>
      <c r="Z625" s="147">
        <f t="shared" si="1242"/>
        <v>-0.01792561239</v>
      </c>
    </row>
    <row r="626">
      <c r="A626" s="12">
        <f>'Parametric Var'!A17</f>
        <v>44760</v>
      </c>
      <c r="B626" s="88">
        <f>'Parametric Var'!B17</f>
        <v>3.128</v>
      </c>
      <c r="C626" s="88">
        <f>'Parametric Var'!C17</f>
        <v>3.0888</v>
      </c>
      <c r="D626" s="88">
        <f>'Parametric Var'!D17</f>
        <v>3.1039</v>
      </c>
      <c r="E626" s="88">
        <f>'Parametric Var'!E17</f>
        <v>2.989</v>
      </c>
      <c r="F626" s="88">
        <f>'Parametric Var'!F17</f>
        <v>3790.38</v>
      </c>
      <c r="G626" s="88">
        <f>'Parametric Var'!G17</f>
        <v>26.4</v>
      </c>
      <c r="I626" s="7">
        <f t="shared" si="12"/>
        <v>618</v>
      </c>
      <c r="J626" s="88">
        <f t="shared" ref="J626:O626" si="1243">B$637*EXP(LN(B626/B627))</f>
        <v>2.89782457</v>
      </c>
      <c r="K626" s="88">
        <f t="shared" si="1243"/>
        <v>2.664045683</v>
      </c>
      <c r="L626" s="88">
        <f t="shared" si="1243"/>
        <v>2.654662947</v>
      </c>
      <c r="M626" s="88">
        <f t="shared" si="1243"/>
        <v>2.635610964</v>
      </c>
      <c r="N626" s="88">
        <f t="shared" si="1243"/>
        <v>4052.477405</v>
      </c>
      <c r="O626" s="88">
        <f t="shared" si="1243"/>
        <v>23.24028064</v>
      </c>
      <c r="S626" s="146">
        <f>(N626*'portfolio sheet'!$D$15/'portfolio sheet'!$D$7) -'portfolio sheet'!$D$15</f>
        <v>1078193.541</v>
      </c>
      <c r="T626" s="146">
        <f>O626*'portfolio sheet'!$F$15/'portfolio sheet'!$F$11-'portfolio sheet'!$F$15</f>
        <v>92095.29853</v>
      </c>
      <c r="U626" s="146">
        <f>PRICE('portfolio sheet'!$H$7,'portfolio sheet'!$H$8,'portfolio sheet'!$H$9,L626/100,'portfolio sheet'!$H$11,'portfolio sheet'!$H$12,'portfolio sheet'!$H$13)*'portfolio sheet'!$H$6/100 - 'portfolio sheet'!$H$15</f>
        <v>-21441.06989</v>
      </c>
      <c r="V626" s="88">
        <f t="shared" si="10"/>
        <v>1148847.769</v>
      </c>
      <c r="X626" s="147">
        <f t="shared" ref="X626:Z626" si="1244">S626/$V626</f>
        <v>0.938499921</v>
      </c>
      <c r="Y626" s="147">
        <f t="shared" si="1244"/>
        <v>0.08016318696</v>
      </c>
      <c r="Z626" s="147">
        <f t="shared" si="1244"/>
        <v>-0.01866310791</v>
      </c>
    </row>
    <row r="627">
      <c r="A627" s="12">
        <f>'Parametric Var'!A16</f>
        <v>44761</v>
      </c>
      <c r="B627" s="88">
        <f>'Parametric Var'!B16</f>
        <v>3.199</v>
      </c>
      <c r="C627" s="88">
        <f>'Parametric Var'!C16</f>
        <v>3.1364</v>
      </c>
      <c r="D627" s="88">
        <f>'Parametric Var'!D16</f>
        <v>3.1603</v>
      </c>
      <c r="E627" s="88">
        <f>'Parametric Var'!E16</f>
        <v>3.028</v>
      </c>
      <c r="F627" s="88">
        <f>'Parametric Var'!F16</f>
        <v>3863.16</v>
      </c>
      <c r="G627" s="88">
        <f>'Parametric Var'!G16</f>
        <v>24.23</v>
      </c>
      <c r="I627" s="7">
        <f t="shared" si="12"/>
        <v>619</v>
      </c>
      <c r="J627" s="88">
        <f t="shared" ref="J627:O627" si="1245">B$637*EXP(LN(B627/B628))</f>
        <v>2.981307044</v>
      </c>
      <c r="K627" s="88">
        <f t="shared" si="1245"/>
        <v>2.698732629</v>
      </c>
      <c r="L627" s="88">
        <f t="shared" si="1245"/>
        <v>2.697011515</v>
      </c>
      <c r="M627" s="88">
        <f t="shared" si="1245"/>
        <v>2.668237624</v>
      </c>
      <c r="N627" s="88">
        <f t="shared" si="1245"/>
        <v>4165.125525</v>
      </c>
      <c r="O627" s="88">
        <f t="shared" si="1245"/>
        <v>20.42790119</v>
      </c>
      <c r="S627" s="146">
        <f>(N627*'portfolio sheet'!$D$15/'portfolio sheet'!$D$7) -'portfolio sheet'!$D$15</f>
        <v>1135961.808</v>
      </c>
      <c r="T627" s="146">
        <f>O627*'portfolio sheet'!$F$15/'portfolio sheet'!$F$11-'portfolio sheet'!$F$15</f>
        <v>92237.21082</v>
      </c>
      <c r="U627" s="146">
        <f>PRICE('portfolio sheet'!$H$7,'portfolio sheet'!$H$8,'portfolio sheet'!$H$9,L627/100,'portfolio sheet'!$H$11,'portfolio sheet'!$H$12,'portfolio sheet'!$H$13)*'portfolio sheet'!$H$6/100 - 'portfolio sheet'!$H$15</f>
        <v>-22408.6621</v>
      </c>
      <c r="V627" s="88">
        <f t="shared" si="10"/>
        <v>1205790.356</v>
      </c>
      <c r="X627" s="147">
        <f t="shared" ref="X627:Z627" si="1246">S627/$V627</f>
        <v>0.9420889806</v>
      </c>
      <c r="Y627" s="147">
        <f t="shared" si="1246"/>
        <v>0.07649523015</v>
      </c>
      <c r="Z627" s="147">
        <f t="shared" si="1246"/>
        <v>-0.01858421075</v>
      </c>
    </row>
    <row r="628">
      <c r="A628" s="12">
        <f>'Parametric Var'!A15</f>
        <v>44762</v>
      </c>
      <c r="B628" s="88">
        <f>'Parametric Var'!B15</f>
        <v>3.18</v>
      </c>
      <c r="C628" s="88">
        <f>'Parametric Var'!C15</f>
        <v>3.1438</v>
      </c>
      <c r="D628" s="88">
        <f>'Parametric Var'!D15</f>
        <v>3.1672</v>
      </c>
      <c r="E628" s="88">
        <f>'Parametric Var'!E15</f>
        <v>3.03</v>
      </c>
      <c r="F628" s="88">
        <f>'Parametric Var'!F15</f>
        <v>3830.85</v>
      </c>
      <c r="G628" s="88">
        <f>'Parametric Var'!G15</f>
        <v>25.3</v>
      </c>
      <c r="I628" s="7">
        <f t="shared" si="12"/>
        <v>620</v>
      </c>
      <c r="J628" s="88">
        <f t="shared" ref="J628:O628" si="1247">B$637*EXP(LN(B628/B629))</f>
        <v>3.046960233</v>
      </c>
      <c r="K628" s="88">
        <f t="shared" si="1247"/>
        <v>2.86204933</v>
      </c>
      <c r="L628" s="88">
        <f t="shared" si="1247"/>
        <v>2.863659892</v>
      </c>
      <c r="M628" s="88">
        <f t="shared" si="1247"/>
        <v>2.807113116</v>
      </c>
      <c r="N628" s="88">
        <f t="shared" si="1247"/>
        <v>4019.244961</v>
      </c>
      <c r="O628" s="88">
        <f t="shared" si="1247"/>
        <v>22.0264898</v>
      </c>
      <c r="S628" s="146">
        <f>(N628*'portfolio sheet'!$D$15/'portfolio sheet'!$D$7) -'portfolio sheet'!$D$15</f>
        <v>1061151.262</v>
      </c>
      <c r="T628" s="146">
        <f>O628*'portfolio sheet'!$F$15/'portfolio sheet'!$F$11-'portfolio sheet'!$F$15</f>
        <v>92156.54625</v>
      </c>
      <c r="U628" s="146">
        <f>PRICE('portfolio sheet'!$H$7,'portfolio sheet'!$H$8,'portfolio sheet'!$H$9,L628/100,'portfolio sheet'!$H$11,'portfolio sheet'!$H$12,'portfolio sheet'!$H$13)*'portfolio sheet'!$H$6/100 - 'portfolio sheet'!$H$15</f>
        <v>-26195.09185</v>
      </c>
      <c r="V628" s="88">
        <f t="shared" si="10"/>
        <v>1127112.717</v>
      </c>
      <c r="X628" s="147">
        <f t="shared" ref="X628:Z628" si="1248">S628/$V628</f>
        <v>0.9414774996</v>
      </c>
      <c r="Y628" s="147">
        <f t="shared" si="1248"/>
        <v>0.0817633808</v>
      </c>
      <c r="Z628" s="147">
        <f t="shared" si="1248"/>
        <v>-0.0232408804</v>
      </c>
    </row>
    <row r="629">
      <c r="A629" s="12">
        <f>'Parametric Var'!A14</f>
        <v>44763</v>
      </c>
      <c r="B629" s="88">
        <f>'Parametric Var'!B14</f>
        <v>3.093</v>
      </c>
      <c r="C629" s="88">
        <f>'Parametric Var'!C14</f>
        <v>2.9714</v>
      </c>
      <c r="D629" s="88">
        <f>'Parametric Var'!D14</f>
        <v>2.9894</v>
      </c>
      <c r="E629" s="88">
        <f>'Parametric Var'!E14</f>
        <v>2.882</v>
      </c>
      <c r="F629" s="88">
        <f>'Parametric Var'!F14</f>
        <v>3936.69</v>
      </c>
      <c r="G629" s="88">
        <f>'Parametric Var'!G14</f>
        <v>24.5</v>
      </c>
      <c r="I629" s="7">
        <f t="shared" si="12"/>
        <v>621</v>
      </c>
      <c r="J629" s="88">
        <f t="shared" ref="J629:O629" si="1249">B$637*EXP(LN(B629/B630))</f>
        <v>3.037248111</v>
      </c>
      <c r="K629" s="88">
        <f t="shared" si="1249"/>
        <v>2.83275212</v>
      </c>
      <c r="L629" s="88">
        <f t="shared" si="1249"/>
        <v>2.836996334</v>
      </c>
      <c r="M629" s="88">
        <f t="shared" si="1249"/>
        <v>2.794095861</v>
      </c>
      <c r="N629" s="88">
        <f t="shared" si="1249"/>
        <v>4106.0813</v>
      </c>
      <c r="O629" s="88">
        <f t="shared" si="1249"/>
        <v>21.88379397</v>
      </c>
      <c r="S629" s="146">
        <f>(N629*'portfolio sheet'!$D$15/'portfolio sheet'!$D$7) -'portfolio sheet'!$D$15</f>
        <v>1105682.718</v>
      </c>
      <c r="T629" s="146">
        <f>O629*'portfolio sheet'!$F$15/'portfolio sheet'!$F$11-'portfolio sheet'!$F$15</f>
        <v>92163.74666</v>
      </c>
      <c r="U629" s="146">
        <f>PRICE('portfolio sheet'!$H$7,'portfolio sheet'!$H$8,'portfolio sheet'!$H$9,L629/100,'portfolio sheet'!$H$11,'portfolio sheet'!$H$12,'portfolio sheet'!$H$13)*'portfolio sheet'!$H$6/100 - 'portfolio sheet'!$H$15</f>
        <v>-25591.53108</v>
      </c>
      <c r="V629" s="88">
        <f t="shared" si="10"/>
        <v>1172254.934</v>
      </c>
      <c r="X629" s="147">
        <f t="shared" ref="X629:Z629" si="1250">S629/$V629</f>
        <v>0.9432101212</v>
      </c>
      <c r="Y629" s="147">
        <f t="shared" si="1250"/>
        <v>0.07862090747</v>
      </c>
      <c r="Z629" s="147">
        <f t="shared" si="1250"/>
        <v>-0.02183102868</v>
      </c>
    </row>
    <row r="630">
      <c r="A630" s="12">
        <f>'Parametric Var'!A13</f>
        <v>44764</v>
      </c>
      <c r="B630" s="88">
        <f>'Parametric Var'!B13</f>
        <v>3.018</v>
      </c>
      <c r="C630" s="88">
        <f>'Parametric Var'!C13</f>
        <v>2.8375</v>
      </c>
      <c r="D630" s="88">
        <f>'Parametric Var'!D13</f>
        <v>2.8481</v>
      </c>
      <c r="E630" s="88">
        <f>'Parametric Var'!E13</f>
        <v>2.754</v>
      </c>
      <c r="F630" s="88">
        <f>'Parametric Var'!F13</f>
        <v>3959.9</v>
      </c>
      <c r="G630" s="88">
        <f>'Parametric Var'!G13</f>
        <v>23.88</v>
      </c>
      <c r="I630" s="7">
        <f t="shared" si="12"/>
        <v>622</v>
      </c>
      <c r="J630" s="88">
        <f t="shared" ref="J630:O630" si="1251">B$637*EXP(LN(B630/B631))</f>
        <v>2.963796408</v>
      </c>
      <c r="K630" s="88">
        <f t="shared" si="1251"/>
        <v>2.672604892</v>
      </c>
      <c r="L630" s="88">
        <f t="shared" si="1251"/>
        <v>2.671199379</v>
      </c>
      <c r="M630" s="88">
        <f t="shared" si="1251"/>
        <v>2.640280072</v>
      </c>
      <c r="N630" s="88">
        <f t="shared" si="1251"/>
        <v>4089.957457</v>
      </c>
      <c r="O630" s="88">
        <f t="shared" si="1251"/>
        <v>22.04069234</v>
      </c>
      <c r="S630" s="146">
        <f>(N630*'portfolio sheet'!$D$15/'portfolio sheet'!$D$7) -'portfolio sheet'!$D$15</f>
        <v>1097414.08</v>
      </c>
      <c r="T630" s="146">
        <f>O630*'portfolio sheet'!$F$15/'portfolio sheet'!$F$11-'portfolio sheet'!$F$15</f>
        <v>92155.82959</v>
      </c>
      <c r="U630" s="146">
        <f>PRICE('portfolio sheet'!$H$7,'portfolio sheet'!$H$8,'portfolio sheet'!$H$9,L630/100,'portfolio sheet'!$H$11,'portfolio sheet'!$H$12,'portfolio sheet'!$H$13)*'portfolio sheet'!$H$6/100 - 'portfolio sheet'!$H$15</f>
        <v>-21819.15983</v>
      </c>
      <c r="V630" s="88">
        <f t="shared" si="10"/>
        <v>1167750.75</v>
      </c>
      <c r="X630" s="147">
        <f t="shared" ref="X630:Z630" si="1252">S630/$V630</f>
        <v>0.9397673949</v>
      </c>
      <c r="Y630" s="147">
        <f t="shared" si="1252"/>
        <v>0.07891737992</v>
      </c>
      <c r="Z630" s="147">
        <f t="shared" si="1252"/>
        <v>-0.01868477483</v>
      </c>
    </row>
    <row r="631">
      <c r="A631" s="12">
        <f>'Parametric Var'!A12</f>
        <v>44766</v>
      </c>
      <c r="B631" s="88">
        <f>'Parametric Var'!B12</f>
        <v>3.0178</v>
      </c>
      <c r="C631" s="88">
        <f>'Parametric Var'!C12</f>
        <v>2.872</v>
      </c>
      <c r="D631" s="88">
        <f>'Parametric Var'!D12</f>
        <v>2.8819</v>
      </c>
      <c r="E631" s="88">
        <f>'Parametric Var'!E12</f>
        <v>2.785</v>
      </c>
      <c r="F631" s="88">
        <f>'Parametric Var'!F12</f>
        <v>3998.95</v>
      </c>
      <c r="G631" s="88">
        <f>'Parametric Var'!G12</f>
        <v>23.11</v>
      </c>
      <c r="I631" s="7">
        <f t="shared" si="12"/>
        <v>623</v>
      </c>
      <c r="J631" s="88">
        <f t="shared" ref="J631:O631" si="1253">B$637*EXP(LN(B631/B632))</f>
        <v>2.922729438</v>
      </c>
      <c r="K631" s="88">
        <f t="shared" si="1253"/>
        <v>2.693657583</v>
      </c>
      <c r="L631" s="88">
        <f t="shared" si="1253"/>
        <v>2.696724082</v>
      </c>
      <c r="M631" s="88">
        <f t="shared" si="1253"/>
        <v>2.649073744</v>
      </c>
      <c r="N631" s="88">
        <f t="shared" si="1253"/>
        <v>4169.198839</v>
      </c>
      <c r="O631" s="88">
        <f t="shared" si="1253"/>
        <v>21.40409466</v>
      </c>
      <c r="S631" s="146">
        <f>(N631*'portfolio sheet'!$D$15/'portfolio sheet'!$D$7) -'portfolio sheet'!$D$15</f>
        <v>1138050.687</v>
      </c>
      <c r="T631" s="146">
        <f>O631*'portfolio sheet'!$F$15/'portfolio sheet'!$F$11-'portfolio sheet'!$F$15</f>
        <v>92187.95223</v>
      </c>
      <c r="U631" s="146">
        <f>PRICE('portfolio sheet'!$H$7,'portfolio sheet'!$H$8,'portfolio sheet'!$H$9,L631/100,'portfolio sheet'!$H$11,'portfolio sheet'!$H$12,'portfolio sheet'!$H$13)*'portfolio sheet'!$H$6/100 - 'portfolio sheet'!$H$15</f>
        <v>-22402.10213</v>
      </c>
      <c r="V631" s="88">
        <f t="shared" si="10"/>
        <v>1207836.537</v>
      </c>
      <c r="X631" s="147">
        <f t="shared" ref="X631:Z631" si="1254">S631/$V631</f>
        <v>0.9422224382</v>
      </c>
      <c r="Y631" s="147">
        <f t="shared" si="1254"/>
        <v>0.07632485807</v>
      </c>
      <c r="Z631" s="147">
        <f t="shared" si="1254"/>
        <v>-0.0185472963</v>
      </c>
    </row>
    <row r="632">
      <c r="A632" s="12">
        <f>'Parametric Var'!A11</f>
        <v>44767</v>
      </c>
      <c r="B632" s="88">
        <f>'Parametric Var'!B11</f>
        <v>3.06</v>
      </c>
      <c r="C632" s="88">
        <f>'Parametric Var'!C11</f>
        <v>2.8842</v>
      </c>
      <c r="D632" s="88">
        <f>'Parametric Var'!D11</f>
        <v>2.8885</v>
      </c>
      <c r="E632" s="88">
        <f>'Parametric Var'!E11</f>
        <v>2.807</v>
      </c>
      <c r="F632" s="88">
        <f>'Parametric Var'!F11</f>
        <v>3961.63</v>
      </c>
      <c r="G632" s="88">
        <f>'Parametric Var'!G11</f>
        <v>23.03</v>
      </c>
      <c r="I632" s="7">
        <f t="shared" si="12"/>
        <v>624</v>
      </c>
      <c r="J632" s="88">
        <f t="shared" ref="J632:O632" si="1255">B$637*EXP(LN(B632/B633))</f>
        <v>2.971368283</v>
      </c>
      <c r="K632" s="88">
        <f t="shared" si="1255"/>
        <v>2.705193794</v>
      </c>
      <c r="L632" s="88">
        <f t="shared" si="1255"/>
        <v>2.691995949</v>
      </c>
      <c r="M632" s="88">
        <f t="shared" si="1255"/>
        <v>2.673810203</v>
      </c>
      <c r="N632" s="88">
        <f t="shared" si="1255"/>
        <v>4124.865327</v>
      </c>
      <c r="O632" s="88">
        <f t="shared" si="1255"/>
        <v>21.02867723</v>
      </c>
      <c r="S632" s="146">
        <f>(N632*'portfolio sheet'!$D$15/'portfolio sheet'!$D$7) -'portfolio sheet'!$D$15</f>
        <v>1115315.552</v>
      </c>
      <c r="T632" s="146">
        <f>O632*'portfolio sheet'!$F$15/'portfolio sheet'!$F$11-'portfolio sheet'!$F$15</f>
        <v>92206.89574</v>
      </c>
      <c r="U632" s="146">
        <f>PRICE('portfolio sheet'!$H$7,'portfolio sheet'!$H$8,'portfolio sheet'!$H$9,L632/100,'portfolio sheet'!$H$11,'portfolio sheet'!$H$12,'portfolio sheet'!$H$13)*'portfolio sheet'!$H$6/100 - 'portfolio sheet'!$H$15</f>
        <v>-22294.17936</v>
      </c>
      <c r="V632" s="88">
        <f t="shared" si="10"/>
        <v>1185228.269</v>
      </c>
      <c r="X632" s="147">
        <f t="shared" ref="X632:Z632" si="1256">S632/$V632</f>
        <v>0.9410132898</v>
      </c>
      <c r="Y632" s="147">
        <f t="shared" si="1256"/>
        <v>0.07779674025</v>
      </c>
      <c r="Z632" s="147">
        <f t="shared" si="1256"/>
        <v>-0.01881003006</v>
      </c>
    </row>
    <row r="633">
      <c r="A633" s="12">
        <f>'Parametric Var'!A10</f>
        <v>44768</v>
      </c>
      <c r="B633" s="88">
        <f>'Parametric Var'!B10</f>
        <v>3.052</v>
      </c>
      <c r="C633" s="88">
        <f>'Parametric Var'!C10</f>
        <v>2.8841</v>
      </c>
      <c r="D633" s="88">
        <f>'Parametric Var'!D10</f>
        <v>2.9002</v>
      </c>
      <c r="E633" s="88">
        <f>'Parametric Var'!E10</f>
        <v>2.803</v>
      </c>
      <c r="F633" s="88">
        <f>'Parametric Var'!F10</f>
        <v>3966.84</v>
      </c>
      <c r="G633" s="88">
        <f>'Parametric Var'!G10</f>
        <v>23.36</v>
      </c>
      <c r="I633" s="7">
        <f t="shared" si="12"/>
        <v>625</v>
      </c>
      <c r="J633" s="88">
        <f t="shared" ref="J633:O633" si="1257">B$637*EXP(LN(B633/B634))</f>
        <v>3.013964412</v>
      </c>
      <c r="K633" s="88">
        <f t="shared" si="1257"/>
        <v>2.74758898</v>
      </c>
      <c r="L633" s="88">
        <f t="shared" si="1257"/>
        <v>2.763989486</v>
      </c>
      <c r="M633" s="88">
        <f t="shared" si="1257"/>
        <v>2.687256732</v>
      </c>
      <c r="N633" s="88">
        <f t="shared" si="1257"/>
        <v>4178.523504</v>
      </c>
      <c r="O633" s="88">
        <f t="shared" si="1257"/>
        <v>20.18099635</v>
      </c>
      <c r="T633" s="146">
        <f>O633*'portfolio sheet'!$F$15/'portfolio sheet'!$F$11-'portfolio sheet'!$F$15</f>
        <v>92249.66961</v>
      </c>
      <c r="U633" s="146">
        <f>PRICE('portfolio sheet'!$H$7,'portfolio sheet'!$H$8,'portfolio sheet'!$H$9,L633/100,'portfolio sheet'!$H$11,'portfolio sheet'!$H$12,'portfolio sheet'!$H$13)*'portfolio sheet'!$H$6/100 - 'portfolio sheet'!$H$15</f>
        <v>-23934.52813</v>
      </c>
      <c r="V633" s="88">
        <f t="shared" si="10"/>
        <v>68315.14147</v>
      </c>
      <c r="X633" s="147">
        <f t="shared" ref="X633:Z633" si="1258">S633/$V633</f>
        <v>0</v>
      </c>
      <c r="Y633" s="147">
        <f t="shared" si="1258"/>
        <v>1.35035466</v>
      </c>
      <c r="Z633" s="147">
        <f t="shared" si="1258"/>
        <v>-0.3503546595</v>
      </c>
    </row>
    <row r="634">
      <c r="A634" s="12">
        <f>'Parametric Var'!A9</f>
        <v>44769</v>
      </c>
      <c r="B634" s="88">
        <f>'Parametric Var'!B9</f>
        <v>3.001</v>
      </c>
      <c r="C634" s="88">
        <f>'Parametric Var'!C9</f>
        <v>2.8395</v>
      </c>
      <c r="D634" s="88">
        <f>'Parametric Var'!D9</f>
        <v>2.8361</v>
      </c>
      <c r="E634" s="88">
        <f>'Parametric Var'!E9</f>
        <v>2.785</v>
      </c>
      <c r="F634" s="88">
        <f>'Parametric Var'!F9</f>
        <v>3921.05</v>
      </c>
      <c r="G634" s="88">
        <f>'Parametric Var'!G9</f>
        <v>24.69</v>
      </c>
      <c r="I634" s="7">
        <f t="shared" si="12"/>
        <v>626</v>
      </c>
      <c r="J634" s="88">
        <f t="shared" ref="J634:O634" si="1259">B$637*EXP(LN(B634/B635))</f>
        <v>3.048941927</v>
      </c>
      <c r="K634" s="88">
        <f t="shared" si="1259"/>
        <v>2.840339996</v>
      </c>
      <c r="L634" s="88">
        <f t="shared" si="1259"/>
        <v>2.841356125</v>
      </c>
      <c r="M634" s="88">
        <f t="shared" si="1259"/>
        <v>2.783957319</v>
      </c>
      <c r="N634" s="88">
        <f t="shared" si="1259"/>
        <v>4025.010775</v>
      </c>
      <c r="O634" s="88">
        <f t="shared" si="1259"/>
        <v>22.66083046</v>
      </c>
      <c r="T634" s="146">
        <f>O634*'portfolio sheet'!$F$15/'portfolio sheet'!$F$11-'portfolio sheet'!$F$15</f>
        <v>92124.53751</v>
      </c>
      <c r="U634" s="146">
        <f>PRICE('portfolio sheet'!$H$7,'portfolio sheet'!$H$8,'portfolio sheet'!$H$9,L634/100,'portfolio sheet'!$H$11,'portfolio sheet'!$H$12,'portfolio sheet'!$H$13)*'portfolio sheet'!$H$6/100 - 'portfolio sheet'!$H$15</f>
        <v>-25690.27884</v>
      </c>
      <c r="V634" s="88">
        <f t="shared" si="10"/>
        <v>66434.25866</v>
      </c>
      <c r="X634" s="147">
        <f t="shared" ref="X634:Z634" si="1260">S634/$V634</f>
        <v>0</v>
      </c>
      <c r="Y634" s="147">
        <f t="shared" si="1260"/>
        <v>1.386702273</v>
      </c>
      <c r="Z634" s="147">
        <f t="shared" si="1260"/>
        <v>-0.3867022732</v>
      </c>
    </row>
    <row r="635">
      <c r="A635" s="12">
        <f>'Parametric Var'!A8</f>
        <v>44770</v>
      </c>
      <c r="B635" s="88">
        <f>'Parametric Var'!B8</f>
        <v>2.917</v>
      </c>
      <c r="C635" s="88">
        <f>'Parametric Var'!C8</f>
        <v>2.7043</v>
      </c>
      <c r="D635" s="88">
        <f>'Parametric Var'!D8</f>
        <v>2.6979</v>
      </c>
      <c r="E635" s="88">
        <f>'Parametric Var'!E8</f>
        <v>2.671</v>
      </c>
      <c r="F635" s="88">
        <f>'Parametric Var'!F8</f>
        <v>4023.61</v>
      </c>
      <c r="G635" s="88">
        <f>'Parametric Var'!G8</f>
        <v>23.24</v>
      </c>
      <c r="I635" s="7">
        <f t="shared" si="12"/>
        <v>627</v>
      </c>
      <c r="J635" s="88">
        <f t="shared" ref="J635:O635" si="1261">B$637*EXP(LN(B635/B636))</f>
        <v>2.906799328</v>
      </c>
      <c r="K635" s="88">
        <f t="shared" si="1261"/>
        <v>2.720390439</v>
      </c>
      <c r="L635" s="88">
        <f t="shared" si="1261"/>
        <v>2.719836601</v>
      </c>
      <c r="M635" s="88">
        <f t="shared" si="1261"/>
        <v>2.683058691</v>
      </c>
      <c r="N635" s="88">
        <f t="shared" si="1261"/>
        <v>4080.776378</v>
      </c>
      <c r="O635" s="88">
        <f t="shared" si="1261"/>
        <v>22.19924765</v>
      </c>
      <c r="T635" s="146">
        <f>O635*'portfolio sheet'!$F$15/'portfolio sheet'!$F$11-'portfolio sheet'!$F$15</f>
        <v>92147.82891</v>
      </c>
      <c r="U635" s="146">
        <f>PRICE('portfolio sheet'!$H$7,'portfolio sheet'!$H$8,'portfolio sheet'!$H$9,L635/100,'portfolio sheet'!$H$11,'portfolio sheet'!$H$12,'portfolio sheet'!$H$13)*'portfolio sheet'!$H$6/100 - 'portfolio sheet'!$H$15</f>
        <v>-22929.26816</v>
      </c>
      <c r="V635" s="88">
        <f t="shared" si="10"/>
        <v>69218.56076</v>
      </c>
      <c r="X635" s="147">
        <f t="shared" ref="X635:Z635" si="1262">S635/$V635</f>
        <v>0</v>
      </c>
      <c r="Y635" s="147">
        <f t="shared" si="1262"/>
        <v>1.331258956</v>
      </c>
      <c r="Z635" s="147">
        <f t="shared" si="1262"/>
        <v>-0.3312589558</v>
      </c>
    </row>
    <row r="636">
      <c r="A636" s="12">
        <f>'Parametric Var'!A7</f>
        <v>44771</v>
      </c>
      <c r="B636" s="88">
        <f>'Parametric Var'!B7</f>
        <v>2.974</v>
      </c>
      <c r="C636" s="88">
        <f>'Parametric Var'!C7</f>
        <v>2.6891</v>
      </c>
      <c r="D636" s="88">
        <f>'Parametric Var'!D7</f>
        <v>2.6811</v>
      </c>
      <c r="E636" s="88">
        <f>'Parametric Var'!E7</f>
        <v>2.658</v>
      </c>
      <c r="F636" s="88">
        <f>'Parametric Var'!F7</f>
        <v>4072.43</v>
      </c>
      <c r="G636" s="88">
        <f>'Parametric Var'!G7</f>
        <v>22.33</v>
      </c>
      <c r="I636" s="7">
        <f t="shared" si="12"/>
        <v>628</v>
      </c>
      <c r="J636" s="88">
        <f t="shared" ref="J636:O636" si="1263">B$637*EXP(LN(B636/B637))</f>
        <v>2.974</v>
      </c>
      <c r="K636" s="88">
        <f t="shared" si="1263"/>
        <v>2.6891</v>
      </c>
      <c r="L636" s="88">
        <f t="shared" si="1263"/>
        <v>2.6811</v>
      </c>
      <c r="M636" s="88">
        <f t="shared" si="1263"/>
        <v>2.658</v>
      </c>
      <c r="N636" s="88">
        <f t="shared" si="1263"/>
        <v>4072.43</v>
      </c>
      <c r="O636" s="88">
        <f t="shared" si="1263"/>
        <v>22.33</v>
      </c>
      <c r="T636" s="146">
        <f>O636*'portfolio sheet'!$F$15/'portfolio sheet'!$F$11-'portfolio sheet'!$F$15</f>
        <v>92141.23117</v>
      </c>
      <c r="U636" s="146">
        <f>PRICE('portfolio sheet'!$H$7,'portfolio sheet'!$H$8,'portfolio sheet'!$H$9,L636/100,'portfolio sheet'!$H$11,'portfolio sheet'!$H$12,'portfolio sheet'!$H$13)*'portfolio sheet'!$H$6/100 - 'portfolio sheet'!$H$15</f>
        <v>-22045.36822</v>
      </c>
      <c r="V636" s="88">
        <f t="shared" si="10"/>
        <v>70095.86295</v>
      </c>
      <c r="X636" s="147">
        <f t="shared" ref="X636:Z636" si="1264">S636/$V636</f>
        <v>0</v>
      </c>
      <c r="Y636" s="147">
        <f t="shared" si="1264"/>
        <v>1.314503129</v>
      </c>
      <c r="Z636" s="147">
        <f t="shared" si="1264"/>
        <v>-0.3145031289</v>
      </c>
    </row>
    <row r="637">
      <c r="A637" s="12">
        <f>'Parametric Var'!A6</f>
        <v>44773</v>
      </c>
      <c r="B637" s="88">
        <f>'Parametric Var'!B6</f>
        <v>2.9636</v>
      </c>
      <c r="C637" s="88">
        <f>'Parametric Var'!C6</f>
        <v>2.7051</v>
      </c>
      <c r="D637" s="88">
        <f>'Parametric Var'!D6</f>
        <v>2.7029</v>
      </c>
      <c r="E637" s="88">
        <f>'Parametric Var'!E6</f>
        <v>2.67</v>
      </c>
      <c r="F637" s="88">
        <f>'Parametric Var'!F6</f>
        <v>4130.29</v>
      </c>
      <c r="G637" s="88">
        <f>'Parametric Var'!G6</f>
        <v>21.33</v>
      </c>
      <c r="I637" s="7">
        <f t="shared" si="12"/>
        <v>629</v>
      </c>
      <c r="J637" s="13" t="str">
        <f t="shared" ref="J637:O637" si="1265">B$637*EXP(LN(B637/B638))</f>
        <v>#DIV/0!</v>
      </c>
      <c r="K637" s="13" t="str">
        <f t="shared" si="1265"/>
        <v>#DIV/0!</v>
      </c>
      <c r="L637" s="13" t="str">
        <f t="shared" si="1265"/>
        <v>#DIV/0!</v>
      </c>
      <c r="M637" s="13" t="str">
        <f t="shared" si="1265"/>
        <v>#DIV/0!</v>
      </c>
      <c r="N637" s="13" t="str">
        <f t="shared" si="1265"/>
        <v>#DIV/0!</v>
      </c>
      <c r="O637" s="13" t="str">
        <f t="shared" si="1265"/>
        <v>#DIV/0!</v>
      </c>
      <c r="V637" s="88"/>
    </row>
    <row r="638">
      <c r="A638" s="12" t="str">
        <f>'Parametric Var'!A635</f>
        <v/>
      </c>
      <c r="B638" s="13" t="str">
        <f>'Parametric Var'!B635</f>
        <v/>
      </c>
      <c r="C638" s="13" t="str">
        <f>'Parametric Var'!C635</f>
        <v/>
      </c>
      <c r="D638" s="13" t="str">
        <f>'Parametric Var'!D635</f>
        <v/>
      </c>
      <c r="E638" s="13" t="str">
        <f>'Parametric Var'!E635</f>
        <v/>
      </c>
      <c r="F638" s="13" t="str">
        <f>'Parametric Var'!F635</f>
        <v/>
      </c>
      <c r="G638" s="13" t="str">
        <f>'Parametric Var'!G635</f>
        <v/>
      </c>
      <c r="M638" s="13" t="str">
        <f>'Parametric Var'!H635</f>
        <v/>
      </c>
      <c r="V638" s="88"/>
    </row>
    <row r="639">
      <c r="A639" s="12" t="str">
        <f>'Parametric Var'!A636</f>
        <v/>
      </c>
      <c r="B639" s="13" t="str">
        <f>'Parametric Var'!B636</f>
        <v/>
      </c>
      <c r="C639" s="13" t="str">
        <f>'Parametric Var'!C636</f>
        <v/>
      </c>
      <c r="D639" s="13" t="str">
        <f>'Parametric Var'!D636</f>
        <v/>
      </c>
      <c r="E639" s="13" t="str">
        <f>'Parametric Var'!E636</f>
        <v/>
      </c>
      <c r="F639" s="13" t="str">
        <f>'Parametric Var'!F636</f>
        <v/>
      </c>
      <c r="G639" s="13" t="str">
        <f>'Parametric Var'!G636</f>
        <v/>
      </c>
      <c r="M639" s="13" t="str">
        <f>'Parametric Var'!H636</f>
        <v/>
      </c>
      <c r="V639" s="88"/>
    </row>
    <row r="640">
      <c r="A640" s="12" t="str">
        <f>'Parametric Var'!A637</f>
        <v/>
      </c>
      <c r="B640" s="13" t="str">
        <f>'Parametric Var'!B637</f>
        <v/>
      </c>
      <c r="C640" s="13" t="str">
        <f>'Parametric Var'!C637</f>
        <v/>
      </c>
      <c r="D640" s="13" t="str">
        <f>'Parametric Var'!D637</f>
        <v/>
      </c>
      <c r="E640" s="13" t="str">
        <f>'Parametric Var'!E637</f>
        <v/>
      </c>
      <c r="F640" s="13" t="str">
        <f>'Parametric Var'!F637</f>
        <v/>
      </c>
      <c r="G640" s="13" t="str">
        <f>'Parametric Var'!G637</f>
        <v/>
      </c>
      <c r="M640" s="13" t="str">
        <f>'Parametric Var'!H637</f>
        <v/>
      </c>
      <c r="V640" s="88"/>
    </row>
    <row r="641">
      <c r="A641" s="12" t="str">
        <f>'Parametric Var'!A638</f>
        <v/>
      </c>
      <c r="B641" s="13" t="str">
        <f>'Parametric Var'!B638</f>
        <v/>
      </c>
      <c r="C641" s="13" t="str">
        <f>'Parametric Var'!C638</f>
        <v/>
      </c>
      <c r="D641" s="13" t="str">
        <f>'Parametric Var'!D638</f>
        <v/>
      </c>
      <c r="E641" s="13" t="str">
        <f>'Parametric Var'!E638</f>
        <v/>
      </c>
      <c r="F641" s="13" t="str">
        <f>'Parametric Var'!F638</f>
        <v/>
      </c>
      <c r="G641" s="13" t="str">
        <f>'Parametric Var'!G638</f>
        <v/>
      </c>
      <c r="M641" s="13" t="str">
        <f>'Parametric Var'!H638</f>
        <v/>
      </c>
      <c r="V641" s="88"/>
    </row>
    <row r="642">
      <c r="A642" s="12" t="str">
        <f>'Parametric Var'!A639</f>
        <v/>
      </c>
      <c r="B642" s="13" t="str">
        <f>'Parametric Var'!B639</f>
        <v/>
      </c>
      <c r="C642" s="13" t="str">
        <f>'Parametric Var'!C639</f>
        <v/>
      </c>
      <c r="D642" s="13" t="str">
        <f>'Parametric Var'!D639</f>
        <v/>
      </c>
      <c r="E642" s="13" t="str">
        <f>'Parametric Var'!E639</f>
        <v/>
      </c>
      <c r="F642" s="13" t="str">
        <f>'Parametric Var'!F639</f>
        <v/>
      </c>
      <c r="G642" s="13" t="str">
        <f>'Parametric Var'!G639</f>
        <v/>
      </c>
      <c r="M642" s="13" t="str">
        <f>'Parametric Var'!H639</f>
        <v/>
      </c>
      <c r="V642" s="88"/>
    </row>
    <row r="643">
      <c r="A643" s="12" t="str">
        <f>'Parametric Var'!A640</f>
        <v/>
      </c>
      <c r="B643" s="13" t="str">
        <f>'Parametric Var'!B640</f>
        <v/>
      </c>
      <c r="C643" s="13" t="str">
        <f>'Parametric Var'!C640</f>
        <v/>
      </c>
      <c r="D643" s="13" t="str">
        <f>'Parametric Var'!D640</f>
        <v/>
      </c>
      <c r="E643" s="13" t="str">
        <f>'Parametric Var'!E640</f>
        <v/>
      </c>
      <c r="F643" s="13" t="str">
        <f>'Parametric Var'!F640</f>
        <v/>
      </c>
      <c r="G643" s="13" t="str">
        <f>'Parametric Var'!G640</f>
        <v/>
      </c>
      <c r="M643" s="13" t="str">
        <f>'Parametric Var'!H640</f>
        <v/>
      </c>
      <c r="V643" s="88"/>
    </row>
    <row r="644">
      <c r="A644" s="12" t="str">
        <f>'Parametric Var'!A641</f>
        <v/>
      </c>
      <c r="B644" s="13" t="str">
        <f>'Parametric Var'!B641</f>
        <v/>
      </c>
      <c r="C644" s="13" t="str">
        <f>'Parametric Var'!C641</f>
        <v/>
      </c>
      <c r="D644" s="13" t="str">
        <f>'Parametric Var'!D641</f>
        <v/>
      </c>
      <c r="E644" s="13" t="str">
        <f>'Parametric Var'!E641</f>
        <v/>
      </c>
      <c r="F644" s="13" t="str">
        <f>'Parametric Var'!F641</f>
        <v/>
      </c>
      <c r="G644" s="13" t="str">
        <f>'Parametric Var'!G641</f>
        <v/>
      </c>
      <c r="M644" s="13" t="str">
        <f>'Parametric Var'!H641</f>
        <v/>
      </c>
      <c r="V644" s="88"/>
    </row>
    <row r="645">
      <c r="A645" s="12" t="str">
        <f>'Parametric Var'!A642</f>
        <v/>
      </c>
      <c r="B645" s="13" t="str">
        <f>'Parametric Var'!B642</f>
        <v/>
      </c>
      <c r="C645" s="13" t="str">
        <f>'Parametric Var'!C642</f>
        <v/>
      </c>
      <c r="D645" s="13" t="str">
        <f>'Parametric Var'!D642</f>
        <v/>
      </c>
      <c r="E645" s="13" t="str">
        <f>'Parametric Var'!E642</f>
        <v/>
      </c>
      <c r="F645" s="13" t="str">
        <f>'Parametric Var'!F642</f>
        <v/>
      </c>
      <c r="G645" s="13" t="str">
        <f>'Parametric Var'!G642</f>
        <v/>
      </c>
      <c r="M645" s="13" t="str">
        <f>'Parametric Var'!H642</f>
        <v/>
      </c>
      <c r="V645" s="88"/>
    </row>
    <row r="646">
      <c r="A646" s="12" t="str">
        <f>'Parametric Var'!A643</f>
        <v/>
      </c>
      <c r="B646" s="13" t="str">
        <f>'Parametric Var'!B643</f>
        <v/>
      </c>
      <c r="C646" s="13" t="str">
        <f>'Parametric Var'!C643</f>
        <v/>
      </c>
      <c r="D646" s="13" t="str">
        <f>'Parametric Var'!D643</f>
        <v/>
      </c>
      <c r="E646" s="13" t="str">
        <f>'Parametric Var'!E643</f>
        <v/>
      </c>
      <c r="F646" s="13" t="str">
        <f>'Parametric Var'!F643</f>
        <v/>
      </c>
      <c r="G646" s="13" t="str">
        <f>'Parametric Var'!G643</f>
        <v/>
      </c>
      <c r="M646" s="13" t="str">
        <f>'Parametric Var'!H643</f>
        <v/>
      </c>
      <c r="V646" s="88"/>
    </row>
    <row r="647">
      <c r="A647" s="12" t="str">
        <f>'Parametric Var'!A644</f>
        <v/>
      </c>
      <c r="B647" s="13" t="str">
        <f>'Parametric Var'!B644</f>
        <v/>
      </c>
      <c r="C647" s="13" t="str">
        <f>'Parametric Var'!C644</f>
        <v/>
      </c>
      <c r="D647" s="13" t="str">
        <f>'Parametric Var'!D644</f>
        <v/>
      </c>
      <c r="E647" s="13" t="str">
        <f>'Parametric Var'!E644</f>
        <v/>
      </c>
      <c r="F647" s="13" t="str">
        <f>'Parametric Var'!F644</f>
        <v/>
      </c>
      <c r="G647" s="13" t="str">
        <f>'Parametric Var'!G644</f>
        <v/>
      </c>
      <c r="M647" s="13" t="str">
        <f>'Parametric Var'!H644</f>
        <v/>
      </c>
      <c r="V647" s="88"/>
    </row>
    <row r="648">
      <c r="A648" s="12" t="str">
        <f>'Parametric Var'!A645</f>
        <v/>
      </c>
      <c r="B648" s="13" t="str">
        <f>'Parametric Var'!B645</f>
        <v/>
      </c>
      <c r="C648" s="13" t="str">
        <f>'Parametric Var'!C645</f>
        <v/>
      </c>
      <c r="D648" s="13" t="str">
        <f>'Parametric Var'!D645</f>
        <v/>
      </c>
      <c r="E648" s="13" t="str">
        <f>'Parametric Var'!E645</f>
        <v/>
      </c>
      <c r="F648" s="13" t="str">
        <f>'Parametric Var'!F645</f>
        <v/>
      </c>
      <c r="G648" s="13" t="str">
        <f>'Parametric Var'!G645</f>
        <v/>
      </c>
      <c r="M648" s="13" t="str">
        <f>'Parametric Var'!H645</f>
        <v/>
      </c>
      <c r="V648" s="88"/>
    </row>
    <row r="649">
      <c r="A649" s="12" t="str">
        <f>'Parametric Var'!A646</f>
        <v/>
      </c>
      <c r="B649" s="13" t="str">
        <f>'Parametric Var'!B646</f>
        <v/>
      </c>
      <c r="C649" s="13" t="str">
        <f>'Parametric Var'!C646</f>
        <v/>
      </c>
      <c r="D649" s="13" t="str">
        <f>'Parametric Var'!D646</f>
        <v/>
      </c>
      <c r="E649" s="13" t="str">
        <f>'Parametric Var'!E646</f>
        <v/>
      </c>
      <c r="F649" s="13" t="str">
        <f>'Parametric Var'!F646</f>
        <v/>
      </c>
      <c r="G649" s="13" t="str">
        <f>'Parametric Var'!G646</f>
        <v/>
      </c>
      <c r="M649" s="13" t="str">
        <f>'Parametric Var'!H646</f>
        <v/>
      </c>
      <c r="V649" s="88"/>
    </row>
    <row r="650">
      <c r="A650" s="12" t="str">
        <f>'Parametric Var'!A647</f>
        <v/>
      </c>
      <c r="B650" s="13" t="str">
        <f>'Parametric Var'!B647</f>
        <v/>
      </c>
      <c r="C650" s="13" t="str">
        <f>'Parametric Var'!C647</f>
        <v/>
      </c>
      <c r="D650" s="13" t="str">
        <f>'Parametric Var'!D647</f>
        <v/>
      </c>
      <c r="E650" s="13" t="str">
        <f>'Parametric Var'!E647</f>
        <v/>
      </c>
      <c r="F650" s="13" t="str">
        <f>'Parametric Var'!F647</f>
        <v/>
      </c>
      <c r="G650" s="13" t="str">
        <f>'Parametric Var'!G647</f>
        <v/>
      </c>
      <c r="M650" s="13" t="str">
        <f>'Parametric Var'!H647</f>
        <v/>
      </c>
      <c r="V650" s="88"/>
    </row>
    <row r="651">
      <c r="A651" s="12" t="str">
        <f>'Parametric Var'!A648</f>
        <v/>
      </c>
      <c r="B651" s="13" t="str">
        <f>'Parametric Var'!B648</f>
        <v/>
      </c>
      <c r="C651" s="13" t="str">
        <f>'Parametric Var'!C648</f>
        <v/>
      </c>
      <c r="D651" s="13" t="str">
        <f>'Parametric Var'!D648</f>
        <v/>
      </c>
      <c r="E651" s="13" t="str">
        <f>'Parametric Var'!E648</f>
        <v/>
      </c>
      <c r="F651" s="13" t="str">
        <f>'Parametric Var'!F648</f>
        <v/>
      </c>
      <c r="G651" s="13" t="str">
        <f>'Parametric Var'!G648</f>
        <v/>
      </c>
      <c r="M651" s="13" t="str">
        <f>'Parametric Var'!H648</f>
        <v/>
      </c>
      <c r="V651" s="88"/>
    </row>
    <row r="652">
      <c r="A652" s="12" t="str">
        <f>'Parametric Var'!A649</f>
        <v/>
      </c>
      <c r="B652" s="13" t="str">
        <f>'Parametric Var'!B649</f>
        <v/>
      </c>
      <c r="C652" s="13" t="str">
        <f>'Parametric Var'!C649</f>
        <v/>
      </c>
      <c r="D652" s="13" t="str">
        <f>'Parametric Var'!D649</f>
        <v/>
      </c>
      <c r="E652" s="13" t="str">
        <f>'Parametric Var'!E649</f>
        <v/>
      </c>
      <c r="F652" s="13" t="str">
        <f>'Parametric Var'!F649</f>
        <v/>
      </c>
      <c r="G652" s="13" t="str">
        <f>'Parametric Var'!G649</f>
        <v/>
      </c>
      <c r="M652" s="13" t="str">
        <f>'Parametric Var'!H649</f>
        <v/>
      </c>
      <c r="V652" s="88"/>
    </row>
    <row r="653">
      <c r="A653" s="12" t="str">
        <f>'Parametric Var'!A650</f>
        <v/>
      </c>
      <c r="B653" s="13" t="str">
        <f>'Parametric Var'!B650</f>
        <v/>
      </c>
      <c r="C653" s="13" t="str">
        <f>'Parametric Var'!C650</f>
        <v/>
      </c>
      <c r="D653" s="13" t="str">
        <f>'Parametric Var'!D650</f>
        <v/>
      </c>
      <c r="E653" s="13" t="str">
        <f>'Parametric Var'!E650</f>
        <v/>
      </c>
      <c r="F653" s="13" t="str">
        <f>'Parametric Var'!F650</f>
        <v/>
      </c>
      <c r="G653" s="13" t="str">
        <f>'Parametric Var'!G650</f>
        <v/>
      </c>
      <c r="M653" s="13" t="str">
        <f>'Parametric Var'!H650</f>
        <v/>
      </c>
      <c r="V653" s="88"/>
    </row>
    <row r="654">
      <c r="A654" s="12" t="str">
        <f>'Parametric Var'!A651</f>
        <v/>
      </c>
      <c r="B654" s="13" t="str">
        <f>'Parametric Var'!B651</f>
        <v/>
      </c>
      <c r="C654" s="13" t="str">
        <f>'Parametric Var'!C651</f>
        <v/>
      </c>
      <c r="D654" s="13" t="str">
        <f>'Parametric Var'!D651</f>
        <v/>
      </c>
      <c r="E654" s="13" t="str">
        <f>'Parametric Var'!E651</f>
        <v/>
      </c>
      <c r="F654" s="13" t="str">
        <f>'Parametric Var'!F651</f>
        <v/>
      </c>
      <c r="G654" s="13" t="str">
        <f>'Parametric Var'!G651</f>
        <v/>
      </c>
      <c r="M654" s="13" t="str">
        <f>'Parametric Var'!H651</f>
        <v/>
      </c>
      <c r="V654" s="88"/>
    </row>
    <row r="655">
      <c r="A655" s="12" t="str">
        <f>'Parametric Var'!A652</f>
        <v/>
      </c>
      <c r="B655" s="13" t="str">
        <f>'Parametric Var'!B652</f>
        <v/>
      </c>
      <c r="C655" s="13" t="str">
        <f>'Parametric Var'!C652</f>
        <v/>
      </c>
      <c r="D655" s="13" t="str">
        <f>'Parametric Var'!D652</f>
        <v/>
      </c>
      <c r="E655" s="13" t="str">
        <f>'Parametric Var'!E652</f>
        <v/>
      </c>
      <c r="F655" s="13" t="str">
        <f>'Parametric Var'!F652</f>
        <v/>
      </c>
      <c r="G655" s="13" t="str">
        <f>'Parametric Var'!G652</f>
        <v/>
      </c>
      <c r="M655" s="13" t="str">
        <f>'Parametric Var'!H652</f>
        <v/>
      </c>
      <c r="V655" s="88"/>
    </row>
    <row r="656">
      <c r="A656" s="12" t="str">
        <f>'Parametric Var'!A653</f>
        <v/>
      </c>
      <c r="B656" s="13" t="str">
        <f>'Parametric Var'!B653</f>
        <v/>
      </c>
      <c r="C656" s="13" t="str">
        <f>'Parametric Var'!C653</f>
        <v/>
      </c>
      <c r="D656" s="13" t="str">
        <f>'Parametric Var'!D653</f>
        <v/>
      </c>
      <c r="E656" s="13" t="str">
        <f>'Parametric Var'!E653</f>
        <v/>
      </c>
      <c r="F656" s="13" t="str">
        <f>'Parametric Var'!F653</f>
        <v/>
      </c>
      <c r="G656" s="13" t="str">
        <f>'Parametric Var'!G653</f>
        <v/>
      </c>
      <c r="M656" s="13" t="str">
        <f>'Parametric Var'!H653</f>
        <v/>
      </c>
      <c r="V656" s="88"/>
    </row>
    <row r="657">
      <c r="A657" s="12" t="str">
        <f>'Parametric Var'!A654</f>
        <v/>
      </c>
      <c r="B657" s="13" t="str">
        <f>'Parametric Var'!B654</f>
        <v/>
      </c>
      <c r="C657" s="13" t="str">
        <f>'Parametric Var'!C654</f>
        <v/>
      </c>
      <c r="D657" s="13" t="str">
        <f>'Parametric Var'!D654</f>
        <v/>
      </c>
      <c r="E657" s="13" t="str">
        <f>'Parametric Var'!E654</f>
        <v/>
      </c>
      <c r="F657" s="13" t="str">
        <f>'Parametric Var'!F654</f>
        <v/>
      </c>
      <c r="G657" s="13" t="str">
        <f>'Parametric Var'!G654</f>
        <v/>
      </c>
      <c r="M657" s="13" t="str">
        <f>'Parametric Var'!H654</f>
        <v/>
      </c>
      <c r="V657" s="88"/>
    </row>
    <row r="658">
      <c r="A658" s="12" t="str">
        <f>'Parametric Var'!A655</f>
        <v/>
      </c>
      <c r="B658" s="13" t="str">
        <f>'Parametric Var'!B655</f>
        <v/>
      </c>
      <c r="C658" s="13" t="str">
        <f>'Parametric Var'!C655</f>
        <v/>
      </c>
      <c r="D658" s="13" t="str">
        <f>'Parametric Var'!D655</f>
        <v/>
      </c>
      <c r="E658" s="13" t="str">
        <f>'Parametric Var'!E655</f>
        <v/>
      </c>
      <c r="F658" s="13" t="str">
        <f>'Parametric Var'!F655</f>
        <v/>
      </c>
      <c r="G658" s="13" t="str">
        <f>'Parametric Var'!G655</f>
        <v/>
      </c>
      <c r="M658" s="13" t="str">
        <f>'Parametric Var'!H655</f>
        <v/>
      </c>
      <c r="V658" s="88"/>
    </row>
    <row r="659">
      <c r="A659" s="12" t="str">
        <f>'Parametric Var'!A656</f>
        <v/>
      </c>
      <c r="B659" s="13" t="str">
        <f>'Parametric Var'!B656</f>
        <v/>
      </c>
      <c r="C659" s="13" t="str">
        <f>'Parametric Var'!C656</f>
        <v/>
      </c>
      <c r="D659" s="13" t="str">
        <f>'Parametric Var'!D656</f>
        <v/>
      </c>
      <c r="E659" s="13" t="str">
        <f>'Parametric Var'!E656</f>
        <v/>
      </c>
      <c r="F659" s="13" t="str">
        <f>'Parametric Var'!F656</f>
        <v/>
      </c>
      <c r="G659" s="13" t="str">
        <f>'Parametric Var'!G656</f>
        <v/>
      </c>
      <c r="M659" s="13" t="str">
        <f>'Parametric Var'!H656</f>
        <v/>
      </c>
      <c r="V659" s="88"/>
    </row>
    <row r="660">
      <c r="A660" s="12" t="str">
        <f>'Parametric Var'!A657</f>
        <v/>
      </c>
      <c r="B660" s="13" t="str">
        <f>'Parametric Var'!B657</f>
        <v/>
      </c>
      <c r="C660" s="13" t="str">
        <f>'Parametric Var'!C657</f>
        <v/>
      </c>
      <c r="D660" s="13" t="str">
        <f>'Parametric Var'!D657</f>
        <v/>
      </c>
      <c r="E660" s="13" t="str">
        <f>'Parametric Var'!E657</f>
        <v/>
      </c>
      <c r="F660" s="13" t="str">
        <f>'Parametric Var'!F657</f>
        <v/>
      </c>
      <c r="G660" s="13" t="str">
        <f>'Parametric Var'!G657</f>
        <v/>
      </c>
      <c r="M660" s="13" t="str">
        <f>'Parametric Var'!H657</f>
        <v/>
      </c>
      <c r="V660" s="88"/>
    </row>
    <row r="661">
      <c r="A661" s="12" t="str">
        <f>'Parametric Var'!A658</f>
        <v/>
      </c>
      <c r="B661" s="13" t="str">
        <f>'Parametric Var'!B658</f>
        <v/>
      </c>
      <c r="C661" s="13" t="str">
        <f>'Parametric Var'!C658</f>
        <v/>
      </c>
      <c r="D661" s="13" t="str">
        <f>'Parametric Var'!D658</f>
        <v/>
      </c>
      <c r="E661" s="13" t="str">
        <f>'Parametric Var'!E658</f>
        <v/>
      </c>
      <c r="F661" s="13" t="str">
        <f>'Parametric Var'!F658</f>
        <v/>
      </c>
      <c r="G661" s="13" t="str">
        <f>'Parametric Var'!G658</f>
        <v/>
      </c>
      <c r="M661" s="13" t="str">
        <f>'Parametric Var'!H658</f>
        <v/>
      </c>
      <c r="V661" s="88"/>
    </row>
    <row r="662">
      <c r="A662" s="12" t="str">
        <f>'Parametric Var'!A659</f>
        <v/>
      </c>
      <c r="B662" s="13" t="str">
        <f>'Parametric Var'!B659</f>
        <v/>
      </c>
      <c r="C662" s="13" t="str">
        <f>'Parametric Var'!C659</f>
        <v/>
      </c>
      <c r="D662" s="13" t="str">
        <f>'Parametric Var'!D659</f>
        <v/>
      </c>
      <c r="E662" s="13" t="str">
        <f>'Parametric Var'!E659</f>
        <v/>
      </c>
      <c r="F662" s="13" t="str">
        <f>'Parametric Var'!F659</f>
        <v/>
      </c>
      <c r="G662" s="13" t="str">
        <f>'Parametric Var'!G659</f>
        <v/>
      </c>
      <c r="M662" s="13" t="str">
        <f>'Parametric Var'!H659</f>
        <v/>
      </c>
      <c r="V662" s="88"/>
    </row>
    <row r="663">
      <c r="A663" s="12" t="str">
        <f>'Parametric Var'!A660</f>
        <v/>
      </c>
      <c r="B663" s="13" t="str">
        <f>'Parametric Var'!B660</f>
        <v/>
      </c>
      <c r="C663" s="13" t="str">
        <f>'Parametric Var'!C660</f>
        <v/>
      </c>
      <c r="D663" s="13" t="str">
        <f>'Parametric Var'!D660</f>
        <v/>
      </c>
      <c r="E663" s="13" t="str">
        <f>'Parametric Var'!E660</f>
        <v/>
      </c>
      <c r="F663" s="13" t="str">
        <f>'Parametric Var'!F660</f>
        <v/>
      </c>
      <c r="G663" s="13" t="str">
        <f>'Parametric Var'!G660</f>
        <v/>
      </c>
      <c r="M663" s="13" t="str">
        <f>'Parametric Var'!H660</f>
        <v/>
      </c>
      <c r="V663" s="88"/>
    </row>
    <row r="664">
      <c r="A664" s="12" t="str">
        <f>'Parametric Var'!A661</f>
        <v/>
      </c>
      <c r="B664" s="13" t="str">
        <f>'Parametric Var'!B661</f>
        <v/>
      </c>
      <c r="C664" s="13" t="str">
        <f>'Parametric Var'!C661</f>
        <v/>
      </c>
      <c r="D664" s="13" t="str">
        <f>'Parametric Var'!D661</f>
        <v/>
      </c>
      <c r="E664" s="13" t="str">
        <f>'Parametric Var'!E661</f>
        <v/>
      </c>
      <c r="F664" s="13" t="str">
        <f>'Parametric Var'!F661</f>
        <v/>
      </c>
      <c r="G664" s="13" t="str">
        <f>'Parametric Var'!G661</f>
        <v/>
      </c>
      <c r="M664" s="13" t="str">
        <f>'Parametric Var'!H661</f>
        <v/>
      </c>
      <c r="V664" s="88"/>
    </row>
    <row r="665">
      <c r="A665" s="12" t="str">
        <f>'Parametric Var'!A662</f>
        <v/>
      </c>
      <c r="B665" s="13" t="str">
        <f>'Parametric Var'!B662</f>
        <v/>
      </c>
      <c r="C665" s="13" t="str">
        <f>'Parametric Var'!C662</f>
        <v/>
      </c>
      <c r="D665" s="13" t="str">
        <f>'Parametric Var'!D662</f>
        <v/>
      </c>
      <c r="E665" s="13" t="str">
        <f>'Parametric Var'!E662</f>
        <v/>
      </c>
      <c r="F665" s="13" t="str">
        <f>'Parametric Var'!F662</f>
        <v/>
      </c>
      <c r="G665" s="13" t="str">
        <f>'Parametric Var'!G662</f>
        <v/>
      </c>
      <c r="M665" s="13" t="str">
        <f>'Parametric Var'!H662</f>
        <v/>
      </c>
      <c r="V665" s="88"/>
    </row>
    <row r="666">
      <c r="A666" s="12" t="str">
        <f>'Parametric Var'!A663</f>
        <v/>
      </c>
      <c r="B666" s="13" t="str">
        <f>'Parametric Var'!B663</f>
        <v/>
      </c>
      <c r="C666" s="13" t="str">
        <f>'Parametric Var'!C663</f>
        <v/>
      </c>
      <c r="D666" s="13" t="str">
        <f>'Parametric Var'!D663</f>
        <v/>
      </c>
      <c r="E666" s="13" t="str">
        <f>'Parametric Var'!E663</f>
        <v/>
      </c>
      <c r="F666" s="13" t="str">
        <f>'Parametric Var'!F663</f>
        <v/>
      </c>
      <c r="G666" s="13" t="str">
        <f>'Parametric Var'!G663</f>
        <v/>
      </c>
      <c r="M666" s="13" t="str">
        <f>'Parametric Var'!H663</f>
        <v/>
      </c>
      <c r="V666" s="88"/>
    </row>
    <row r="667">
      <c r="A667" s="12" t="str">
        <f>'Parametric Var'!A664</f>
        <v/>
      </c>
      <c r="B667" s="13" t="str">
        <f>'Parametric Var'!B664</f>
        <v/>
      </c>
      <c r="C667" s="13" t="str">
        <f>'Parametric Var'!C664</f>
        <v/>
      </c>
      <c r="D667" s="13" t="str">
        <f>'Parametric Var'!D664</f>
        <v/>
      </c>
      <c r="E667" s="13" t="str">
        <f>'Parametric Var'!E664</f>
        <v/>
      </c>
      <c r="F667" s="13" t="str">
        <f>'Parametric Var'!F664</f>
        <v/>
      </c>
      <c r="G667" s="13" t="str">
        <f>'Parametric Var'!G664</f>
        <v/>
      </c>
      <c r="M667" s="13" t="str">
        <f>'Parametric Var'!H664</f>
        <v/>
      </c>
      <c r="V667" s="88"/>
    </row>
    <row r="668">
      <c r="A668" s="12" t="str">
        <f>'Parametric Var'!A665</f>
        <v/>
      </c>
      <c r="B668" s="13" t="str">
        <f>'Parametric Var'!B665</f>
        <v/>
      </c>
      <c r="C668" s="13" t="str">
        <f>'Parametric Var'!C665</f>
        <v/>
      </c>
      <c r="D668" s="13" t="str">
        <f>'Parametric Var'!D665</f>
        <v/>
      </c>
      <c r="E668" s="13" t="str">
        <f>'Parametric Var'!E665</f>
        <v/>
      </c>
      <c r="F668" s="13" t="str">
        <f>'Parametric Var'!F665</f>
        <v/>
      </c>
      <c r="G668" s="13" t="str">
        <f>'Parametric Var'!G665</f>
        <v/>
      </c>
      <c r="M668" s="13" t="str">
        <f>'Parametric Var'!H665</f>
        <v/>
      </c>
      <c r="V668" s="88"/>
    </row>
    <row r="669">
      <c r="A669" s="12" t="str">
        <f>'Parametric Var'!A666</f>
        <v/>
      </c>
      <c r="B669" s="13" t="str">
        <f>'Parametric Var'!B666</f>
        <v/>
      </c>
      <c r="C669" s="13" t="str">
        <f>'Parametric Var'!C666</f>
        <v/>
      </c>
      <c r="D669" s="13" t="str">
        <f>'Parametric Var'!D666</f>
        <v/>
      </c>
      <c r="E669" s="13" t="str">
        <f>'Parametric Var'!E666</f>
        <v/>
      </c>
      <c r="F669" s="13" t="str">
        <f>'Parametric Var'!F666</f>
        <v/>
      </c>
      <c r="G669" s="13" t="str">
        <f>'Parametric Var'!G666</f>
        <v/>
      </c>
      <c r="M669" s="13" t="str">
        <f>'Parametric Var'!H666</f>
        <v/>
      </c>
      <c r="V669" s="88"/>
    </row>
    <row r="670">
      <c r="A670" s="12" t="str">
        <f>'Parametric Var'!A667</f>
        <v/>
      </c>
      <c r="B670" s="13" t="str">
        <f>'Parametric Var'!B667</f>
        <v/>
      </c>
      <c r="C670" s="13" t="str">
        <f>'Parametric Var'!C667</f>
        <v/>
      </c>
      <c r="D670" s="13" t="str">
        <f>'Parametric Var'!D667</f>
        <v/>
      </c>
      <c r="E670" s="13" t="str">
        <f>'Parametric Var'!E667</f>
        <v/>
      </c>
      <c r="F670" s="13" t="str">
        <f>'Parametric Var'!F667</f>
        <v/>
      </c>
      <c r="G670" s="13" t="str">
        <f>'Parametric Var'!G667</f>
        <v/>
      </c>
      <c r="M670" s="13" t="str">
        <f>'Parametric Var'!H667</f>
        <v/>
      </c>
      <c r="V670" s="88"/>
    </row>
    <row r="671">
      <c r="A671" s="12" t="str">
        <f>'Parametric Var'!A668</f>
        <v/>
      </c>
      <c r="B671" s="13" t="str">
        <f>'Parametric Var'!B668</f>
        <v/>
      </c>
      <c r="C671" s="13" t="str">
        <f>'Parametric Var'!C668</f>
        <v/>
      </c>
      <c r="D671" s="13" t="str">
        <f>'Parametric Var'!D668</f>
        <v/>
      </c>
      <c r="E671" s="13" t="str">
        <f>'Parametric Var'!E668</f>
        <v/>
      </c>
      <c r="F671" s="13" t="str">
        <f>'Parametric Var'!F668</f>
        <v/>
      </c>
      <c r="G671" s="13" t="str">
        <f>'Parametric Var'!G668</f>
        <v/>
      </c>
      <c r="M671" s="13" t="str">
        <f>'Parametric Var'!H668</f>
        <v/>
      </c>
      <c r="V671" s="88"/>
    </row>
    <row r="672">
      <c r="A672" s="12" t="str">
        <f>'Parametric Var'!A669</f>
        <v/>
      </c>
      <c r="B672" s="13" t="str">
        <f>'Parametric Var'!B669</f>
        <v/>
      </c>
      <c r="C672" s="13" t="str">
        <f>'Parametric Var'!C669</f>
        <v/>
      </c>
      <c r="D672" s="13" t="str">
        <f>'Parametric Var'!D669</f>
        <v/>
      </c>
      <c r="E672" s="13" t="str">
        <f>'Parametric Var'!E669</f>
        <v/>
      </c>
      <c r="F672" s="13" t="str">
        <f>'Parametric Var'!F669</f>
        <v/>
      </c>
      <c r="G672" s="13" t="str">
        <f>'Parametric Var'!G669</f>
        <v/>
      </c>
      <c r="M672" s="13" t="str">
        <f>'Parametric Var'!H669</f>
        <v/>
      </c>
      <c r="V672" s="88"/>
    </row>
    <row r="673">
      <c r="A673" s="12" t="str">
        <f>'Parametric Var'!A670</f>
        <v/>
      </c>
      <c r="B673" s="13" t="str">
        <f>'Parametric Var'!B670</f>
        <v/>
      </c>
      <c r="C673" s="13" t="str">
        <f>'Parametric Var'!C670</f>
        <v/>
      </c>
      <c r="D673" s="13" t="str">
        <f>'Parametric Var'!D670</f>
        <v/>
      </c>
      <c r="E673" s="13" t="str">
        <f>'Parametric Var'!E670</f>
        <v/>
      </c>
      <c r="F673" s="13" t="str">
        <f>'Parametric Var'!F670</f>
        <v/>
      </c>
      <c r="G673" s="13" t="str">
        <f>'Parametric Var'!G670</f>
        <v/>
      </c>
      <c r="M673" s="13" t="str">
        <f>'Parametric Var'!H670</f>
        <v/>
      </c>
      <c r="V673" s="88"/>
    </row>
    <row r="674">
      <c r="A674" s="12" t="str">
        <f>'Parametric Var'!A671</f>
        <v/>
      </c>
      <c r="B674" s="13" t="str">
        <f>'Parametric Var'!B671</f>
        <v/>
      </c>
      <c r="C674" s="13" t="str">
        <f>'Parametric Var'!C671</f>
        <v/>
      </c>
      <c r="D674" s="13" t="str">
        <f>'Parametric Var'!D671</f>
        <v/>
      </c>
      <c r="E674" s="13" t="str">
        <f>'Parametric Var'!E671</f>
        <v/>
      </c>
      <c r="F674" s="13" t="str">
        <f>'Parametric Var'!F671</f>
        <v/>
      </c>
      <c r="G674" s="13" t="str">
        <f>'Parametric Var'!G671</f>
        <v/>
      </c>
      <c r="M674" s="13" t="str">
        <f>'Parametric Var'!H671</f>
        <v/>
      </c>
      <c r="V674" s="88"/>
    </row>
    <row r="675">
      <c r="A675" s="12" t="str">
        <f>'Parametric Var'!A672</f>
        <v/>
      </c>
      <c r="B675" s="13" t="str">
        <f>'Parametric Var'!B672</f>
        <v/>
      </c>
      <c r="C675" s="13" t="str">
        <f>'Parametric Var'!C672</f>
        <v/>
      </c>
      <c r="D675" s="13" t="str">
        <f>'Parametric Var'!D672</f>
        <v/>
      </c>
      <c r="E675" s="13" t="str">
        <f>'Parametric Var'!E672</f>
        <v/>
      </c>
      <c r="F675" s="13" t="str">
        <f>'Parametric Var'!F672</f>
        <v/>
      </c>
      <c r="G675" s="13" t="str">
        <f>'Parametric Var'!G672</f>
        <v/>
      </c>
      <c r="M675" s="13" t="str">
        <f>'Parametric Var'!H672</f>
        <v/>
      </c>
      <c r="V675" s="88"/>
    </row>
    <row r="676">
      <c r="A676" s="12" t="str">
        <f>'Parametric Var'!A673</f>
        <v/>
      </c>
      <c r="B676" s="13" t="str">
        <f>'Parametric Var'!B673</f>
        <v/>
      </c>
      <c r="C676" s="13" t="str">
        <f>'Parametric Var'!C673</f>
        <v/>
      </c>
      <c r="D676" s="13" t="str">
        <f>'Parametric Var'!D673</f>
        <v/>
      </c>
      <c r="E676" s="13" t="str">
        <f>'Parametric Var'!E673</f>
        <v/>
      </c>
      <c r="F676" s="13" t="str">
        <f>'Parametric Var'!F673</f>
        <v/>
      </c>
      <c r="G676" s="13" t="str">
        <f>'Parametric Var'!G673</f>
        <v/>
      </c>
      <c r="M676" s="13" t="str">
        <f>'Parametric Var'!H673</f>
        <v/>
      </c>
      <c r="V676" s="88"/>
    </row>
    <row r="677">
      <c r="A677" s="12" t="str">
        <f>'Parametric Var'!A674</f>
        <v/>
      </c>
      <c r="B677" s="13" t="str">
        <f>'Parametric Var'!B674</f>
        <v/>
      </c>
      <c r="C677" s="13" t="str">
        <f>'Parametric Var'!C674</f>
        <v/>
      </c>
      <c r="D677" s="13" t="str">
        <f>'Parametric Var'!D674</f>
        <v/>
      </c>
      <c r="E677" s="13" t="str">
        <f>'Parametric Var'!E674</f>
        <v/>
      </c>
      <c r="F677" s="13" t="str">
        <f>'Parametric Var'!F674</f>
        <v/>
      </c>
      <c r="G677" s="13" t="str">
        <f>'Parametric Var'!G674</f>
        <v/>
      </c>
      <c r="M677" s="13" t="str">
        <f>'Parametric Var'!H674</f>
        <v/>
      </c>
      <c r="V677" s="88"/>
    </row>
    <row r="678">
      <c r="A678" s="12" t="str">
        <f>'Parametric Var'!A675</f>
        <v/>
      </c>
      <c r="B678" s="13" t="str">
        <f>'Parametric Var'!B675</f>
        <v/>
      </c>
      <c r="C678" s="13" t="str">
        <f>'Parametric Var'!C675</f>
        <v/>
      </c>
      <c r="D678" s="13" t="str">
        <f>'Parametric Var'!D675</f>
        <v/>
      </c>
      <c r="E678" s="13" t="str">
        <f>'Parametric Var'!E675</f>
        <v/>
      </c>
      <c r="F678" s="13" t="str">
        <f>'Parametric Var'!F675</f>
        <v/>
      </c>
      <c r="G678" s="13" t="str">
        <f>'Parametric Var'!G675</f>
        <v/>
      </c>
      <c r="M678" s="13" t="str">
        <f>'Parametric Var'!H675</f>
        <v/>
      </c>
      <c r="V678" s="88"/>
    </row>
    <row r="679">
      <c r="A679" s="12" t="str">
        <f>'Parametric Var'!A676</f>
        <v/>
      </c>
      <c r="B679" s="13" t="str">
        <f>'Parametric Var'!B676</f>
        <v/>
      </c>
      <c r="C679" s="13" t="str">
        <f>'Parametric Var'!C676</f>
        <v/>
      </c>
      <c r="D679" s="13" t="str">
        <f>'Parametric Var'!D676</f>
        <v/>
      </c>
      <c r="E679" s="13" t="str">
        <f>'Parametric Var'!E676</f>
        <v/>
      </c>
      <c r="F679" s="13" t="str">
        <f>'Parametric Var'!F676</f>
        <v/>
      </c>
      <c r="G679" s="13" t="str">
        <f>'Parametric Var'!G676</f>
        <v/>
      </c>
      <c r="M679" s="13" t="str">
        <f>'Parametric Var'!H676</f>
        <v/>
      </c>
      <c r="V679" s="88"/>
    </row>
    <row r="680">
      <c r="A680" s="12" t="str">
        <f>'Parametric Var'!A677</f>
        <v/>
      </c>
      <c r="B680" s="13" t="str">
        <f>'Parametric Var'!B677</f>
        <v/>
      </c>
      <c r="C680" s="13" t="str">
        <f>'Parametric Var'!C677</f>
        <v/>
      </c>
      <c r="D680" s="13" t="str">
        <f>'Parametric Var'!D677</f>
        <v/>
      </c>
      <c r="E680" s="13" t="str">
        <f>'Parametric Var'!E677</f>
        <v/>
      </c>
      <c r="F680" s="13" t="str">
        <f>'Parametric Var'!F677</f>
        <v/>
      </c>
      <c r="G680" s="13" t="str">
        <f>'Parametric Var'!G677</f>
        <v/>
      </c>
      <c r="M680" s="13" t="str">
        <f>'Parametric Var'!H677</f>
        <v/>
      </c>
      <c r="V680" s="88"/>
    </row>
    <row r="681">
      <c r="A681" s="12" t="str">
        <f>'Parametric Var'!A678</f>
        <v/>
      </c>
      <c r="B681" s="13" t="str">
        <f>'Parametric Var'!B678</f>
        <v/>
      </c>
      <c r="C681" s="13" t="str">
        <f>'Parametric Var'!C678</f>
        <v/>
      </c>
      <c r="D681" s="13" t="str">
        <f>'Parametric Var'!D678</f>
        <v/>
      </c>
      <c r="E681" s="13" t="str">
        <f>'Parametric Var'!E678</f>
        <v/>
      </c>
      <c r="F681" s="13" t="str">
        <f>'Parametric Var'!F678</f>
        <v/>
      </c>
      <c r="G681" s="13" t="str">
        <f>'Parametric Var'!G678</f>
        <v/>
      </c>
      <c r="M681" s="13" t="str">
        <f>'Parametric Var'!H678</f>
        <v/>
      </c>
      <c r="V681" s="88"/>
    </row>
    <row r="682">
      <c r="A682" s="12" t="str">
        <f>'Parametric Var'!A679</f>
        <v/>
      </c>
      <c r="B682" s="13" t="str">
        <f>'Parametric Var'!B679</f>
        <v/>
      </c>
      <c r="C682" s="13" t="str">
        <f>'Parametric Var'!C679</f>
        <v/>
      </c>
      <c r="D682" s="13" t="str">
        <f>'Parametric Var'!D679</f>
        <v/>
      </c>
      <c r="E682" s="13" t="str">
        <f>'Parametric Var'!E679</f>
        <v/>
      </c>
      <c r="F682" s="13" t="str">
        <f>'Parametric Var'!F679</f>
        <v/>
      </c>
      <c r="G682" s="13" t="str">
        <f>'Parametric Var'!G679</f>
        <v/>
      </c>
      <c r="M682" s="13" t="str">
        <f>'Parametric Var'!H679</f>
        <v/>
      </c>
      <c r="V682" s="88"/>
    </row>
    <row r="683">
      <c r="A683" s="12" t="str">
        <f>'Parametric Var'!A680</f>
        <v/>
      </c>
      <c r="B683" s="13" t="str">
        <f>'Parametric Var'!B680</f>
        <v/>
      </c>
      <c r="C683" s="13" t="str">
        <f>'Parametric Var'!C680</f>
        <v/>
      </c>
      <c r="D683" s="13" t="str">
        <f>'Parametric Var'!D680</f>
        <v/>
      </c>
      <c r="E683" s="13" t="str">
        <f>'Parametric Var'!E680</f>
        <v/>
      </c>
      <c r="F683" s="13" t="str">
        <f>'Parametric Var'!F680</f>
        <v/>
      </c>
      <c r="G683" s="13" t="str">
        <f>'Parametric Var'!G680</f>
        <v/>
      </c>
      <c r="M683" s="13" t="str">
        <f>'Parametric Var'!H680</f>
        <v/>
      </c>
      <c r="V683" s="88"/>
    </row>
    <row r="684">
      <c r="A684" s="12" t="str">
        <f>'Parametric Var'!A681</f>
        <v/>
      </c>
      <c r="B684" s="13" t="str">
        <f>'Parametric Var'!B681</f>
        <v/>
      </c>
      <c r="C684" s="13" t="str">
        <f>'Parametric Var'!C681</f>
        <v/>
      </c>
      <c r="D684" s="13" t="str">
        <f>'Parametric Var'!D681</f>
        <v/>
      </c>
      <c r="E684" s="13" t="str">
        <f>'Parametric Var'!E681</f>
        <v/>
      </c>
      <c r="F684" s="13" t="str">
        <f>'Parametric Var'!F681</f>
        <v/>
      </c>
      <c r="G684" s="13" t="str">
        <f>'Parametric Var'!G681</f>
        <v/>
      </c>
      <c r="M684" s="13" t="str">
        <f>'Parametric Var'!H681</f>
        <v/>
      </c>
      <c r="V684" s="88"/>
    </row>
    <row r="685">
      <c r="A685" s="12" t="str">
        <f>'Parametric Var'!A682</f>
        <v/>
      </c>
      <c r="B685" s="13" t="str">
        <f>'Parametric Var'!B682</f>
        <v/>
      </c>
      <c r="C685" s="13" t="str">
        <f>'Parametric Var'!C682</f>
        <v/>
      </c>
      <c r="D685" s="13" t="str">
        <f>'Parametric Var'!D682</f>
        <v/>
      </c>
      <c r="E685" s="13" t="str">
        <f>'Parametric Var'!E682</f>
        <v/>
      </c>
      <c r="F685" s="13" t="str">
        <f>'Parametric Var'!F682</f>
        <v/>
      </c>
      <c r="G685" s="13" t="str">
        <f>'Parametric Var'!G682</f>
        <v/>
      </c>
      <c r="M685" s="13" t="str">
        <f>'Parametric Var'!H682</f>
        <v/>
      </c>
      <c r="V685" s="88"/>
    </row>
    <row r="686">
      <c r="A686" s="12" t="str">
        <f>'Parametric Var'!A683</f>
        <v/>
      </c>
      <c r="B686" s="13" t="str">
        <f>'Parametric Var'!B683</f>
        <v/>
      </c>
      <c r="C686" s="13" t="str">
        <f>'Parametric Var'!C683</f>
        <v/>
      </c>
      <c r="D686" s="13" t="str">
        <f>'Parametric Var'!D683</f>
        <v/>
      </c>
      <c r="E686" s="13" t="str">
        <f>'Parametric Var'!E683</f>
        <v/>
      </c>
      <c r="F686" s="13" t="str">
        <f>'Parametric Var'!F683</f>
        <v/>
      </c>
      <c r="G686" s="13" t="str">
        <f>'Parametric Var'!G683</f>
        <v/>
      </c>
      <c r="M686" s="13" t="str">
        <f>'Parametric Var'!H683</f>
        <v/>
      </c>
      <c r="V686" s="88"/>
    </row>
    <row r="687">
      <c r="A687" s="12" t="str">
        <f>'Parametric Var'!A684</f>
        <v/>
      </c>
      <c r="B687" s="13" t="str">
        <f>'Parametric Var'!B684</f>
        <v/>
      </c>
      <c r="C687" s="13" t="str">
        <f>'Parametric Var'!C684</f>
        <v/>
      </c>
      <c r="D687" s="13" t="str">
        <f>'Parametric Var'!D684</f>
        <v/>
      </c>
      <c r="E687" s="13" t="str">
        <f>'Parametric Var'!E684</f>
        <v/>
      </c>
      <c r="F687" s="13" t="str">
        <f>'Parametric Var'!F684</f>
        <v/>
      </c>
      <c r="G687" s="13" t="str">
        <f>'Parametric Var'!G684</f>
        <v/>
      </c>
      <c r="M687" s="13" t="str">
        <f>'Parametric Var'!H684</f>
        <v/>
      </c>
      <c r="V687" s="88"/>
    </row>
    <row r="688">
      <c r="A688" s="12" t="str">
        <f>'Parametric Var'!A685</f>
        <v/>
      </c>
      <c r="B688" s="13" t="str">
        <f>'Parametric Var'!B685</f>
        <v/>
      </c>
      <c r="C688" s="13" t="str">
        <f>'Parametric Var'!C685</f>
        <v/>
      </c>
      <c r="D688" s="13" t="str">
        <f>'Parametric Var'!D685</f>
        <v/>
      </c>
      <c r="E688" s="13" t="str">
        <f>'Parametric Var'!E685</f>
        <v/>
      </c>
      <c r="F688" s="13" t="str">
        <f>'Parametric Var'!F685</f>
        <v/>
      </c>
      <c r="G688" s="13" t="str">
        <f>'Parametric Var'!G685</f>
        <v/>
      </c>
      <c r="M688" s="13" t="str">
        <f>'Parametric Var'!H685</f>
        <v/>
      </c>
      <c r="V688" s="88"/>
    </row>
    <row r="689">
      <c r="A689" s="12" t="str">
        <f>'Parametric Var'!A686</f>
        <v/>
      </c>
      <c r="B689" s="13" t="str">
        <f>'Parametric Var'!B686</f>
        <v/>
      </c>
      <c r="C689" s="13" t="str">
        <f>'Parametric Var'!C686</f>
        <v/>
      </c>
      <c r="D689" s="13" t="str">
        <f>'Parametric Var'!D686</f>
        <v/>
      </c>
      <c r="E689" s="13" t="str">
        <f>'Parametric Var'!E686</f>
        <v/>
      </c>
      <c r="F689" s="13" t="str">
        <f>'Parametric Var'!F686</f>
        <v/>
      </c>
      <c r="G689" s="13" t="str">
        <f>'Parametric Var'!G686</f>
        <v/>
      </c>
      <c r="M689" s="13" t="str">
        <f>'Parametric Var'!H686</f>
        <v/>
      </c>
      <c r="V689" s="88"/>
    </row>
    <row r="690">
      <c r="A690" s="12" t="str">
        <f>'Parametric Var'!A687</f>
        <v/>
      </c>
      <c r="B690" s="13" t="str">
        <f>'Parametric Var'!B687</f>
        <v/>
      </c>
      <c r="C690" s="13" t="str">
        <f>'Parametric Var'!C687</f>
        <v/>
      </c>
      <c r="D690" s="13" t="str">
        <f>'Parametric Var'!D687</f>
        <v/>
      </c>
      <c r="E690" s="13" t="str">
        <f>'Parametric Var'!E687</f>
        <v/>
      </c>
      <c r="F690" s="13" t="str">
        <f>'Parametric Var'!F687</f>
        <v/>
      </c>
      <c r="G690" s="13" t="str">
        <f>'Parametric Var'!G687</f>
        <v/>
      </c>
      <c r="M690" s="13" t="str">
        <f>'Parametric Var'!H687</f>
        <v/>
      </c>
      <c r="V690" s="88"/>
    </row>
    <row r="691">
      <c r="A691" s="12" t="str">
        <f>'Parametric Var'!A688</f>
        <v/>
      </c>
      <c r="B691" s="13" t="str">
        <f>'Parametric Var'!B688</f>
        <v/>
      </c>
      <c r="C691" s="13" t="str">
        <f>'Parametric Var'!C688</f>
        <v/>
      </c>
      <c r="D691" s="13" t="str">
        <f>'Parametric Var'!D688</f>
        <v/>
      </c>
      <c r="E691" s="13" t="str">
        <f>'Parametric Var'!E688</f>
        <v/>
      </c>
      <c r="F691" s="13" t="str">
        <f>'Parametric Var'!F688</f>
        <v/>
      </c>
      <c r="G691" s="13" t="str">
        <f>'Parametric Var'!G688</f>
        <v/>
      </c>
      <c r="M691" s="13" t="str">
        <f>'Parametric Var'!H688</f>
        <v/>
      </c>
      <c r="V691" s="88"/>
    </row>
    <row r="692">
      <c r="A692" s="12" t="str">
        <f>'Parametric Var'!A689</f>
        <v/>
      </c>
      <c r="B692" s="13" t="str">
        <f>'Parametric Var'!B689</f>
        <v/>
      </c>
      <c r="C692" s="13" t="str">
        <f>'Parametric Var'!C689</f>
        <v/>
      </c>
      <c r="D692" s="13" t="str">
        <f>'Parametric Var'!D689</f>
        <v/>
      </c>
      <c r="E692" s="13" t="str">
        <f>'Parametric Var'!E689</f>
        <v/>
      </c>
      <c r="F692" s="13" t="str">
        <f>'Parametric Var'!F689</f>
        <v/>
      </c>
      <c r="G692" s="13" t="str">
        <f>'Parametric Var'!G689</f>
        <v/>
      </c>
      <c r="M692" s="13" t="str">
        <f>'Parametric Var'!H689</f>
        <v/>
      </c>
      <c r="V692" s="88"/>
    </row>
    <row r="693">
      <c r="A693" s="12" t="str">
        <f>'Parametric Var'!A690</f>
        <v/>
      </c>
      <c r="B693" s="13" t="str">
        <f>'Parametric Var'!B690</f>
        <v/>
      </c>
      <c r="C693" s="13" t="str">
        <f>'Parametric Var'!C690</f>
        <v/>
      </c>
      <c r="D693" s="13" t="str">
        <f>'Parametric Var'!D690</f>
        <v/>
      </c>
      <c r="E693" s="13" t="str">
        <f>'Parametric Var'!E690</f>
        <v/>
      </c>
      <c r="F693" s="13" t="str">
        <f>'Parametric Var'!F690</f>
        <v/>
      </c>
      <c r="G693" s="13" t="str">
        <f>'Parametric Var'!G690</f>
        <v/>
      </c>
      <c r="M693" s="13" t="str">
        <f>'Parametric Var'!H690</f>
        <v/>
      </c>
      <c r="V693" s="88"/>
    </row>
    <row r="694">
      <c r="A694" s="12" t="str">
        <f>'Parametric Var'!A691</f>
        <v/>
      </c>
      <c r="B694" s="13" t="str">
        <f>'Parametric Var'!B691</f>
        <v/>
      </c>
      <c r="C694" s="13" t="str">
        <f>'Parametric Var'!C691</f>
        <v/>
      </c>
      <c r="D694" s="13" t="str">
        <f>'Parametric Var'!D691</f>
        <v/>
      </c>
      <c r="E694" s="13" t="str">
        <f>'Parametric Var'!E691</f>
        <v/>
      </c>
      <c r="F694" s="13" t="str">
        <f>'Parametric Var'!F691</f>
        <v/>
      </c>
      <c r="G694" s="13" t="str">
        <f>'Parametric Var'!G691</f>
        <v/>
      </c>
      <c r="M694" s="13" t="str">
        <f>'Parametric Var'!H691</f>
        <v/>
      </c>
      <c r="V694" s="88"/>
    </row>
    <row r="695">
      <c r="A695" s="12" t="str">
        <f>'Parametric Var'!A692</f>
        <v/>
      </c>
      <c r="B695" s="13" t="str">
        <f>'Parametric Var'!B692</f>
        <v/>
      </c>
      <c r="C695" s="13" t="str">
        <f>'Parametric Var'!C692</f>
        <v/>
      </c>
      <c r="D695" s="13" t="str">
        <f>'Parametric Var'!D692</f>
        <v/>
      </c>
      <c r="E695" s="13" t="str">
        <f>'Parametric Var'!E692</f>
        <v/>
      </c>
      <c r="F695" s="13" t="str">
        <f>'Parametric Var'!F692</f>
        <v/>
      </c>
      <c r="G695" s="13" t="str">
        <f>'Parametric Var'!G692</f>
        <v/>
      </c>
      <c r="M695" s="13" t="str">
        <f>'Parametric Var'!H692</f>
        <v/>
      </c>
      <c r="V695" s="88"/>
    </row>
    <row r="696">
      <c r="A696" s="12" t="str">
        <f>'Parametric Var'!A693</f>
        <v/>
      </c>
      <c r="B696" s="13" t="str">
        <f>'Parametric Var'!B693</f>
        <v/>
      </c>
      <c r="C696" s="13" t="str">
        <f>'Parametric Var'!C693</f>
        <v/>
      </c>
      <c r="D696" s="13" t="str">
        <f>'Parametric Var'!D693</f>
        <v/>
      </c>
      <c r="E696" s="13" t="str">
        <f>'Parametric Var'!E693</f>
        <v/>
      </c>
      <c r="F696" s="13" t="str">
        <f>'Parametric Var'!F693</f>
        <v/>
      </c>
      <c r="G696" s="13" t="str">
        <f>'Parametric Var'!G693</f>
        <v/>
      </c>
      <c r="M696" s="13" t="str">
        <f>'Parametric Var'!H693</f>
        <v/>
      </c>
      <c r="V696" s="88"/>
    </row>
    <row r="697">
      <c r="A697" s="12" t="str">
        <f>'Parametric Var'!A694</f>
        <v/>
      </c>
      <c r="B697" s="13" t="str">
        <f>'Parametric Var'!B694</f>
        <v/>
      </c>
      <c r="C697" s="13" t="str">
        <f>'Parametric Var'!C694</f>
        <v/>
      </c>
      <c r="D697" s="13" t="str">
        <f>'Parametric Var'!D694</f>
        <v/>
      </c>
      <c r="E697" s="13" t="str">
        <f>'Parametric Var'!E694</f>
        <v/>
      </c>
      <c r="F697" s="13" t="str">
        <f>'Parametric Var'!F694</f>
        <v/>
      </c>
      <c r="G697" s="13" t="str">
        <f>'Parametric Var'!G694</f>
        <v/>
      </c>
      <c r="M697" s="13" t="str">
        <f>'Parametric Var'!H694</f>
        <v/>
      </c>
      <c r="V697" s="88"/>
    </row>
    <row r="698">
      <c r="A698" s="12" t="str">
        <f>'Parametric Var'!A695</f>
        <v/>
      </c>
      <c r="B698" s="13" t="str">
        <f>'Parametric Var'!B695</f>
        <v/>
      </c>
      <c r="C698" s="13" t="str">
        <f>'Parametric Var'!C695</f>
        <v/>
      </c>
      <c r="D698" s="13" t="str">
        <f>'Parametric Var'!D695</f>
        <v/>
      </c>
      <c r="E698" s="13" t="str">
        <f>'Parametric Var'!E695</f>
        <v/>
      </c>
      <c r="F698" s="13" t="str">
        <f>'Parametric Var'!F695</f>
        <v/>
      </c>
      <c r="G698" s="13" t="str">
        <f>'Parametric Var'!G695</f>
        <v/>
      </c>
      <c r="M698" s="13" t="str">
        <f>'Parametric Var'!H695</f>
        <v/>
      </c>
      <c r="V698" s="88"/>
    </row>
    <row r="699">
      <c r="A699" s="12" t="str">
        <f>'Parametric Var'!A696</f>
        <v/>
      </c>
      <c r="B699" s="13" t="str">
        <f>'Parametric Var'!B696</f>
        <v/>
      </c>
      <c r="C699" s="13" t="str">
        <f>'Parametric Var'!C696</f>
        <v/>
      </c>
      <c r="D699" s="13" t="str">
        <f>'Parametric Var'!D696</f>
        <v/>
      </c>
      <c r="E699" s="13" t="str">
        <f>'Parametric Var'!E696</f>
        <v/>
      </c>
      <c r="F699" s="13" t="str">
        <f>'Parametric Var'!F696</f>
        <v/>
      </c>
      <c r="G699" s="13" t="str">
        <f>'Parametric Var'!G696</f>
        <v/>
      </c>
      <c r="M699" s="13" t="str">
        <f>'Parametric Var'!H696</f>
        <v/>
      </c>
      <c r="V699" s="88"/>
    </row>
    <row r="700">
      <c r="A700" s="12" t="str">
        <f>'Parametric Var'!A697</f>
        <v/>
      </c>
      <c r="B700" s="13" t="str">
        <f>'Parametric Var'!B697</f>
        <v/>
      </c>
      <c r="C700" s="13" t="str">
        <f>'Parametric Var'!C697</f>
        <v/>
      </c>
      <c r="D700" s="13" t="str">
        <f>'Parametric Var'!D697</f>
        <v/>
      </c>
      <c r="E700" s="13" t="str">
        <f>'Parametric Var'!E697</f>
        <v/>
      </c>
      <c r="F700" s="13" t="str">
        <f>'Parametric Var'!F697</f>
        <v/>
      </c>
      <c r="G700" s="13" t="str">
        <f>'Parametric Var'!G697</f>
        <v/>
      </c>
      <c r="M700" s="13" t="str">
        <f>'Parametric Var'!H697</f>
        <v/>
      </c>
      <c r="V700" s="88"/>
    </row>
    <row r="701">
      <c r="A701" s="12" t="str">
        <f>'Parametric Var'!A698</f>
        <v/>
      </c>
      <c r="B701" s="13" t="str">
        <f>'Parametric Var'!B698</f>
        <v/>
      </c>
      <c r="C701" s="13" t="str">
        <f>'Parametric Var'!C698</f>
        <v/>
      </c>
      <c r="D701" s="13" t="str">
        <f>'Parametric Var'!D698</f>
        <v/>
      </c>
      <c r="E701" s="13" t="str">
        <f>'Parametric Var'!E698</f>
        <v/>
      </c>
      <c r="F701" s="13" t="str">
        <f>'Parametric Var'!F698</f>
        <v/>
      </c>
      <c r="G701" s="13" t="str">
        <f>'Parametric Var'!G698</f>
        <v/>
      </c>
      <c r="M701" s="13" t="str">
        <f>'Parametric Var'!H698</f>
        <v/>
      </c>
      <c r="V701" s="88"/>
    </row>
    <row r="702">
      <c r="A702" s="12" t="str">
        <f>'Parametric Var'!A699</f>
        <v/>
      </c>
      <c r="B702" s="13" t="str">
        <f>'Parametric Var'!B699</f>
        <v/>
      </c>
      <c r="C702" s="13" t="str">
        <f>'Parametric Var'!C699</f>
        <v/>
      </c>
      <c r="D702" s="13" t="str">
        <f>'Parametric Var'!D699</f>
        <v/>
      </c>
      <c r="E702" s="13" t="str">
        <f>'Parametric Var'!E699</f>
        <v/>
      </c>
      <c r="F702" s="13" t="str">
        <f>'Parametric Var'!F699</f>
        <v/>
      </c>
      <c r="G702" s="13" t="str">
        <f>'Parametric Var'!G699</f>
        <v/>
      </c>
      <c r="M702" s="13" t="str">
        <f>'Parametric Var'!H699</f>
        <v/>
      </c>
      <c r="V702" s="88"/>
    </row>
    <row r="703">
      <c r="A703" s="12" t="str">
        <f>'Parametric Var'!A700</f>
        <v/>
      </c>
      <c r="B703" s="13" t="str">
        <f>'Parametric Var'!B700</f>
        <v/>
      </c>
      <c r="C703" s="13" t="str">
        <f>'Parametric Var'!C700</f>
        <v/>
      </c>
      <c r="D703" s="13" t="str">
        <f>'Parametric Var'!D700</f>
        <v/>
      </c>
      <c r="E703" s="13" t="str">
        <f>'Parametric Var'!E700</f>
        <v/>
      </c>
      <c r="F703" s="13" t="str">
        <f>'Parametric Var'!F700</f>
        <v/>
      </c>
      <c r="G703" s="13" t="str">
        <f>'Parametric Var'!G700</f>
        <v/>
      </c>
      <c r="M703" s="13" t="str">
        <f>'Parametric Var'!H700</f>
        <v/>
      </c>
      <c r="V703" s="88"/>
    </row>
    <row r="704">
      <c r="A704" s="12" t="str">
        <f>'Parametric Var'!A701</f>
        <v/>
      </c>
      <c r="B704" s="13" t="str">
        <f>'Parametric Var'!B701</f>
        <v/>
      </c>
      <c r="C704" s="13" t="str">
        <f>'Parametric Var'!C701</f>
        <v/>
      </c>
      <c r="D704" s="13" t="str">
        <f>'Parametric Var'!D701</f>
        <v/>
      </c>
      <c r="E704" s="13" t="str">
        <f>'Parametric Var'!E701</f>
        <v/>
      </c>
      <c r="F704" s="13" t="str">
        <f>'Parametric Var'!F701</f>
        <v/>
      </c>
      <c r="G704" s="13" t="str">
        <f>'Parametric Var'!G701</f>
        <v/>
      </c>
      <c r="M704" s="13" t="str">
        <f>'Parametric Var'!H701</f>
        <v/>
      </c>
      <c r="V704" s="88"/>
    </row>
    <row r="705">
      <c r="A705" s="12" t="str">
        <f>'Parametric Var'!A702</f>
        <v/>
      </c>
      <c r="B705" s="13" t="str">
        <f>'Parametric Var'!B702</f>
        <v/>
      </c>
      <c r="C705" s="13" t="str">
        <f>'Parametric Var'!C702</f>
        <v/>
      </c>
      <c r="D705" s="13" t="str">
        <f>'Parametric Var'!D702</f>
        <v/>
      </c>
      <c r="E705" s="13" t="str">
        <f>'Parametric Var'!E702</f>
        <v/>
      </c>
      <c r="F705" s="13" t="str">
        <f>'Parametric Var'!F702</f>
        <v/>
      </c>
      <c r="G705" s="13" t="str">
        <f>'Parametric Var'!G702</f>
        <v/>
      </c>
      <c r="M705" s="13" t="str">
        <f>'Parametric Var'!H702</f>
        <v/>
      </c>
      <c r="V705" s="88"/>
    </row>
    <row r="706">
      <c r="A706" s="12" t="str">
        <f>'Parametric Var'!A703</f>
        <v/>
      </c>
      <c r="B706" s="13" t="str">
        <f>'Parametric Var'!B703</f>
        <v/>
      </c>
      <c r="C706" s="13" t="str">
        <f>'Parametric Var'!C703</f>
        <v/>
      </c>
      <c r="D706" s="13" t="str">
        <f>'Parametric Var'!D703</f>
        <v/>
      </c>
      <c r="E706" s="13" t="str">
        <f>'Parametric Var'!E703</f>
        <v/>
      </c>
      <c r="F706" s="13" t="str">
        <f>'Parametric Var'!F703</f>
        <v/>
      </c>
      <c r="G706" s="13" t="str">
        <f>'Parametric Var'!G703</f>
        <v/>
      </c>
      <c r="M706" s="13" t="str">
        <f>'Parametric Var'!H703</f>
        <v/>
      </c>
      <c r="V706" s="88"/>
    </row>
    <row r="707">
      <c r="A707" s="12" t="str">
        <f>'Parametric Var'!A704</f>
        <v/>
      </c>
      <c r="B707" s="13" t="str">
        <f>'Parametric Var'!B704</f>
        <v/>
      </c>
      <c r="C707" s="13" t="str">
        <f>'Parametric Var'!C704</f>
        <v/>
      </c>
      <c r="D707" s="13" t="str">
        <f>'Parametric Var'!D704</f>
        <v/>
      </c>
      <c r="E707" s="13" t="str">
        <f>'Parametric Var'!E704</f>
        <v/>
      </c>
      <c r="F707" s="13" t="str">
        <f>'Parametric Var'!F704</f>
        <v/>
      </c>
      <c r="G707" s="13" t="str">
        <f>'Parametric Var'!G704</f>
        <v/>
      </c>
      <c r="M707" s="13" t="str">
        <f>'Parametric Var'!H704</f>
        <v/>
      </c>
      <c r="V707" s="88"/>
    </row>
    <row r="708">
      <c r="A708" s="12" t="str">
        <f>'Parametric Var'!A705</f>
        <v/>
      </c>
      <c r="B708" s="13" t="str">
        <f>'Parametric Var'!B705</f>
        <v/>
      </c>
      <c r="C708" s="13" t="str">
        <f>'Parametric Var'!C705</f>
        <v/>
      </c>
      <c r="D708" s="13" t="str">
        <f>'Parametric Var'!D705</f>
        <v/>
      </c>
      <c r="E708" s="13" t="str">
        <f>'Parametric Var'!E705</f>
        <v/>
      </c>
      <c r="F708" s="13" t="str">
        <f>'Parametric Var'!F705</f>
        <v/>
      </c>
      <c r="G708" s="13" t="str">
        <f>'Parametric Var'!G705</f>
        <v/>
      </c>
      <c r="M708" s="13" t="str">
        <f>'Parametric Var'!H705</f>
        <v/>
      </c>
      <c r="V708" s="88"/>
    </row>
    <row r="709">
      <c r="A709" s="12" t="str">
        <f>'Parametric Var'!A706</f>
        <v/>
      </c>
      <c r="B709" s="13" t="str">
        <f>'Parametric Var'!B706</f>
        <v/>
      </c>
      <c r="C709" s="13" t="str">
        <f>'Parametric Var'!C706</f>
        <v/>
      </c>
      <c r="D709" s="13" t="str">
        <f>'Parametric Var'!D706</f>
        <v/>
      </c>
      <c r="E709" s="13" t="str">
        <f>'Parametric Var'!E706</f>
        <v/>
      </c>
      <c r="F709" s="13" t="str">
        <f>'Parametric Var'!F706</f>
        <v/>
      </c>
      <c r="G709" s="13" t="str">
        <f>'Parametric Var'!G706</f>
        <v/>
      </c>
      <c r="M709" s="13" t="str">
        <f>'Parametric Var'!H706</f>
        <v/>
      </c>
      <c r="V709" s="88"/>
    </row>
    <row r="710">
      <c r="A710" s="12" t="str">
        <f>'Parametric Var'!A707</f>
        <v/>
      </c>
      <c r="B710" s="13" t="str">
        <f>'Parametric Var'!B707</f>
        <v/>
      </c>
      <c r="C710" s="13" t="str">
        <f>'Parametric Var'!C707</f>
        <v/>
      </c>
      <c r="D710" s="13" t="str">
        <f>'Parametric Var'!D707</f>
        <v/>
      </c>
      <c r="E710" s="13" t="str">
        <f>'Parametric Var'!E707</f>
        <v/>
      </c>
      <c r="F710" s="13" t="str">
        <f>'Parametric Var'!F707</f>
        <v/>
      </c>
      <c r="G710" s="13" t="str">
        <f>'Parametric Var'!G707</f>
        <v/>
      </c>
      <c r="M710" s="13" t="str">
        <f>'Parametric Var'!H707</f>
        <v/>
      </c>
      <c r="V710" s="88"/>
    </row>
    <row r="711">
      <c r="A711" s="12" t="str">
        <f>'Parametric Var'!A708</f>
        <v/>
      </c>
      <c r="B711" s="13" t="str">
        <f>'Parametric Var'!B708</f>
        <v/>
      </c>
      <c r="C711" s="13" t="str">
        <f>'Parametric Var'!C708</f>
        <v/>
      </c>
      <c r="D711" s="13" t="str">
        <f>'Parametric Var'!D708</f>
        <v/>
      </c>
      <c r="E711" s="13" t="str">
        <f>'Parametric Var'!E708</f>
        <v/>
      </c>
      <c r="F711" s="13" t="str">
        <f>'Parametric Var'!F708</f>
        <v/>
      </c>
      <c r="G711" s="13" t="str">
        <f>'Parametric Var'!G708</f>
        <v/>
      </c>
      <c r="M711" s="13" t="str">
        <f>'Parametric Var'!H708</f>
        <v/>
      </c>
      <c r="V711" s="88"/>
    </row>
    <row r="712">
      <c r="A712" s="12" t="str">
        <f>'Parametric Var'!A709</f>
        <v/>
      </c>
      <c r="B712" s="13" t="str">
        <f>'Parametric Var'!B709</f>
        <v/>
      </c>
      <c r="C712" s="13" t="str">
        <f>'Parametric Var'!C709</f>
        <v/>
      </c>
      <c r="D712" s="13" t="str">
        <f>'Parametric Var'!D709</f>
        <v/>
      </c>
      <c r="E712" s="13" t="str">
        <f>'Parametric Var'!E709</f>
        <v/>
      </c>
      <c r="F712" s="13" t="str">
        <f>'Parametric Var'!F709</f>
        <v/>
      </c>
      <c r="G712" s="13" t="str">
        <f>'Parametric Var'!G709</f>
        <v/>
      </c>
      <c r="M712" s="13" t="str">
        <f>'Parametric Var'!H709</f>
        <v/>
      </c>
      <c r="V712" s="88"/>
    </row>
    <row r="713">
      <c r="A713" s="12" t="str">
        <f>'Parametric Var'!A710</f>
        <v/>
      </c>
      <c r="B713" s="13" t="str">
        <f>'Parametric Var'!B710</f>
        <v/>
      </c>
      <c r="C713" s="13" t="str">
        <f>'Parametric Var'!C710</f>
        <v/>
      </c>
      <c r="D713" s="13" t="str">
        <f>'Parametric Var'!D710</f>
        <v/>
      </c>
      <c r="E713" s="13" t="str">
        <f>'Parametric Var'!E710</f>
        <v/>
      </c>
      <c r="F713" s="13" t="str">
        <f>'Parametric Var'!F710</f>
        <v/>
      </c>
      <c r="G713" s="13" t="str">
        <f>'Parametric Var'!G710</f>
        <v/>
      </c>
      <c r="M713" s="13" t="str">
        <f>'Parametric Var'!H710</f>
        <v/>
      </c>
      <c r="V713" s="88"/>
    </row>
    <row r="714">
      <c r="A714" s="12" t="str">
        <f>'Parametric Var'!A711</f>
        <v/>
      </c>
      <c r="B714" s="13" t="str">
        <f>'Parametric Var'!B711</f>
        <v/>
      </c>
      <c r="C714" s="13" t="str">
        <f>'Parametric Var'!C711</f>
        <v/>
      </c>
      <c r="D714" s="13" t="str">
        <f>'Parametric Var'!D711</f>
        <v/>
      </c>
      <c r="E714" s="13" t="str">
        <f>'Parametric Var'!E711</f>
        <v/>
      </c>
      <c r="F714" s="13" t="str">
        <f>'Parametric Var'!F711</f>
        <v/>
      </c>
      <c r="G714" s="13" t="str">
        <f>'Parametric Var'!G711</f>
        <v/>
      </c>
      <c r="M714" s="13" t="str">
        <f>'Parametric Var'!H711</f>
        <v/>
      </c>
      <c r="V714" s="88"/>
    </row>
    <row r="715">
      <c r="A715" s="12" t="str">
        <f>'Parametric Var'!A712</f>
        <v/>
      </c>
      <c r="B715" s="13" t="str">
        <f>'Parametric Var'!B712</f>
        <v/>
      </c>
      <c r="C715" s="13" t="str">
        <f>'Parametric Var'!C712</f>
        <v/>
      </c>
      <c r="D715" s="13" t="str">
        <f>'Parametric Var'!D712</f>
        <v/>
      </c>
      <c r="E715" s="13" t="str">
        <f>'Parametric Var'!E712</f>
        <v/>
      </c>
      <c r="F715" s="13" t="str">
        <f>'Parametric Var'!F712</f>
        <v/>
      </c>
      <c r="G715" s="13" t="str">
        <f>'Parametric Var'!G712</f>
        <v/>
      </c>
      <c r="M715" s="13" t="str">
        <f>'Parametric Var'!H712</f>
        <v/>
      </c>
      <c r="V715" s="88"/>
    </row>
    <row r="716">
      <c r="A716" s="12" t="str">
        <f>'Parametric Var'!A713</f>
        <v/>
      </c>
      <c r="B716" s="13" t="str">
        <f>'Parametric Var'!B713</f>
        <v/>
      </c>
      <c r="C716" s="13" t="str">
        <f>'Parametric Var'!C713</f>
        <v/>
      </c>
      <c r="D716" s="13" t="str">
        <f>'Parametric Var'!D713</f>
        <v/>
      </c>
      <c r="E716" s="13" t="str">
        <f>'Parametric Var'!E713</f>
        <v/>
      </c>
      <c r="F716" s="13" t="str">
        <f>'Parametric Var'!F713</f>
        <v/>
      </c>
      <c r="G716" s="13" t="str">
        <f>'Parametric Var'!G713</f>
        <v/>
      </c>
      <c r="M716" s="13" t="str">
        <f>'Parametric Var'!H713</f>
        <v/>
      </c>
      <c r="V716" s="88"/>
    </row>
    <row r="717">
      <c r="A717" s="12" t="str">
        <f>'Parametric Var'!A714</f>
        <v/>
      </c>
      <c r="B717" s="13" t="str">
        <f>'Parametric Var'!B714</f>
        <v/>
      </c>
      <c r="C717" s="13" t="str">
        <f>'Parametric Var'!C714</f>
        <v/>
      </c>
      <c r="D717" s="13" t="str">
        <f>'Parametric Var'!D714</f>
        <v/>
      </c>
      <c r="E717" s="13" t="str">
        <f>'Parametric Var'!E714</f>
        <v/>
      </c>
      <c r="F717" s="13" t="str">
        <f>'Parametric Var'!F714</f>
        <v/>
      </c>
      <c r="G717" s="13" t="str">
        <f>'Parametric Var'!G714</f>
        <v/>
      </c>
      <c r="M717" s="13" t="str">
        <f>'Parametric Var'!H714</f>
        <v/>
      </c>
      <c r="V717" s="88"/>
    </row>
    <row r="718">
      <c r="A718" s="12" t="str">
        <f>'Parametric Var'!A715</f>
        <v/>
      </c>
      <c r="B718" s="13" t="str">
        <f>'Parametric Var'!B715</f>
        <v/>
      </c>
      <c r="C718" s="13" t="str">
        <f>'Parametric Var'!C715</f>
        <v/>
      </c>
      <c r="D718" s="13" t="str">
        <f>'Parametric Var'!D715</f>
        <v/>
      </c>
      <c r="E718" s="13" t="str">
        <f>'Parametric Var'!E715</f>
        <v/>
      </c>
      <c r="F718" s="13" t="str">
        <f>'Parametric Var'!F715</f>
        <v/>
      </c>
      <c r="G718" s="13" t="str">
        <f>'Parametric Var'!G715</f>
        <v/>
      </c>
      <c r="M718" s="13" t="str">
        <f>'Parametric Var'!H715</f>
        <v/>
      </c>
      <c r="V718" s="88"/>
    </row>
    <row r="719">
      <c r="A719" s="12" t="str">
        <f>'Parametric Var'!A716</f>
        <v/>
      </c>
      <c r="B719" s="13" t="str">
        <f>'Parametric Var'!B716</f>
        <v/>
      </c>
      <c r="C719" s="13" t="str">
        <f>'Parametric Var'!C716</f>
        <v/>
      </c>
      <c r="D719" s="13" t="str">
        <f>'Parametric Var'!D716</f>
        <v/>
      </c>
      <c r="E719" s="13" t="str">
        <f>'Parametric Var'!E716</f>
        <v/>
      </c>
      <c r="F719" s="13" t="str">
        <f>'Parametric Var'!F716</f>
        <v/>
      </c>
      <c r="G719" s="13" t="str">
        <f>'Parametric Var'!G716</f>
        <v/>
      </c>
      <c r="M719" s="13" t="str">
        <f>'Parametric Var'!H716</f>
        <v/>
      </c>
      <c r="V719" s="88"/>
    </row>
    <row r="720">
      <c r="A720" s="12" t="str">
        <f>'Parametric Var'!A717</f>
        <v/>
      </c>
      <c r="B720" s="13" t="str">
        <f>'Parametric Var'!B717</f>
        <v/>
      </c>
      <c r="C720" s="13" t="str">
        <f>'Parametric Var'!C717</f>
        <v/>
      </c>
      <c r="D720" s="13" t="str">
        <f>'Parametric Var'!D717</f>
        <v/>
      </c>
      <c r="E720" s="13" t="str">
        <f>'Parametric Var'!E717</f>
        <v/>
      </c>
      <c r="F720" s="13" t="str">
        <f>'Parametric Var'!F717</f>
        <v/>
      </c>
      <c r="G720" s="13" t="str">
        <f>'Parametric Var'!G717</f>
        <v/>
      </c>
      <c r="M720" s="13" t="str">
        <f>'Parametric Var'!H717</f>
        <v/>
      </c>
      <c r="V720" s="88"/>
    </row>
    <row r="721">
      <c r="A721" s="12" t="str">
        <f>'Parametric Var'!A718</f>
        <v/>
      </c>
      <c r="B721" s="13" t="str">
        <f>'Parametric Var'!B718</f>
        <v/>
      </c>
      <c r="C721" s="13" t="str">
        <f>'Parametric Var'!C718</f>
        <v/>
      </c>
      <c r="D721" s="13" t="str">
        <f>'Parametric Var'!D718</f>
        <v/>
      </c>
      <c r="E721" s="13" t="str">
        <f>'Parametric Var'!E718</f>
        <v/>
      </c>
      <c r="F721" s="13" t="str">
        <f>'Parametric Var'!F718</f>
        <v/>
      </c>
      <c r="G721" s="13" t="str">
        <f>'Parametric Var'!G718</f>
        <v/>
      </c>
      <c r="M721" s="13" t="str">
        <f>'Parametric Var'!H718</f>
        <v/>
      </c>
      <c r="V721" s="88"/>
    </row>
    <row r="722">
      <c r="A722" s="12" t="str">
        <f>'Parametric Var'!A719</f>
        <v/>
      </c>
      <c r="B722" s="13" t="str">
        <f>'Parametric Var'!B719</f>
        <v/>
      </c>
      <c r="C722" s="13" t="str">
        <f>'Parametric Var'!C719</f>
        <v/>
      </c>
      <c r="D722" s="13" t="str">
        <f>'Parametric Var'!D719</f>
        <v/>
      </c>
      <c r="E722" s="13" t="str">
        <f>'Parametric Var'!E719</f>
        <v/>
      </c>
      <c r="F722" s="13" t="str">
        <f>'Parametric Var'!F719</f>
        <v/>
      </c>
      <c r="G722" s="13" t="str">
        <f>'Parametric Var'!G719</f>
        <v/>
      </c>
      <c r="M722" s="13" t="str">
        <f>'Parametric Var'!H719</f>
        <v/>
      </c>
      <c r="V722" s="88"/>
    </row>
    <row r="723">
      <c r="A723" s="12" t="str">
        <f>'Parametric Var'!A720</f>
        <v/>
      </c>
      <c r="B723" s="13" t="str">
        <f>'Parametric Var'!B720</f>
        <v/>
      </c>
      <c r="C723" s="13" t="str">
        <f>'Parametric Var'!C720</f>
        <v/>
      </c>
      <c r="D723" s="13" t="str">
        <f>'Parametric Var'!D720</f>
        <v/>
      </c>
      <c r="E723" s="13" t="str">
        <f>'Parametric Var'!E720</f>
        <v/>
      </c>
      <c r="F723" s="13" t="str">
        <f>'Parametric Var'!F720</f>
        <v/>
      </c>
      <c r="G723" s="13" t="str">
        <f>'Parametric Var'!G720</f>
        <v/>
      </c>
      <c r="M723" s="13" t="str">
        <f>'Parametric Var'!H720</f>
        <v/>
      </c>
      <c r="V723" s="88"/>
    </row>
    <row r="724">
      <c r="A724" s="12" t="str">
        <f>'Parametric Var'!A721</f>
        <v/>
      </c>
      <c r="B724" s="13" t="str">
        <f>'Parametric Var'!B721</f>
        <v/>
      </c>
      <c r="C724" s="13" t="str">
        <f>'Parametric Var'!C721</f>
        <v/>
      </c>
      <c r="D724" s="13" t="str">
        <f>'Parametric Var'!D721</f>
        <v/>
      </c>
      <c r="E724" s="13" t="str">
        <f>'Parametric Var'!E721</f>
        <v/>
      </c>
      <c r="F724" s="13" t="str">
        <f>'Parametric Var'!F721</f>
        <v/>
      </c>
      <c r="G724" s="13" t="str">
        <f>'Parametric Var'!G721</f>
        <v/>
      </c>
      <c r="M724" s="13" t="str">
        <f>'Parametric Var'!H721</f>
        <v/>
      </c>
      <c r="V724" s="88"/>
    </row>
    <row r="725">
      <c r="A725" s="12" t="str">
        <f>'Parametric Var'!A722</f>
        <v/>
      </c>
      <c r="B725" s="13" t="str">
        <f>'Parametric Var'!B722</f>
        <v/>
      </c>
      <c r="C725" s="13" t="str">
        <f>'Parametric Var'!C722</f>
        <v/>
      </c>
      <c r="D725" s="13" t="str">
        <f>'Parametric Var'!D722</f>
        <v/>
      </c>
      <c r="E725" s="13" t="str">
        <f>'Parametric Var'!E722</f>
        <v/>
      </c>
      <c r="F725" s="13" t="str">
        <f>'Parametric Var'!F722</f>
        <v/>
      </c>
      <c r="G725" s="13" t="str">
        <f>'Parametric Var'!G722</f>
        <v/>
      </c>
      <c r="M725" s="13" t="str">
        <f>'Parametric Var'!H722</f>
        <v/>
      </c>
      <c r="V725" s="88"/>
    </row>
    <row r="726">
      <c r="A726" s="12" t="str">
        <f>'Parametric Var'!A723</f>
        <v/>
      </c>
      <c r="B726" s="13" t="str">
        <f>'Parametric Var'!B723</f>
        <v/>
      </c>
      <c r="C726" s="13" t="str">
        <f>'Parametric Var'!C723</f>
        <v/>
      </c>
      <c r="D726" s="13" t="str">
        <f>'Parametric Var'!D723</f>
        <v/>
      </c>
      <c r="E726" s="13" t="str">
        <f>'Parametric Var'!E723</f>
        <v/>
      </c>
      <c r="F726" s="13" t="str">
        <f>'Parametric Var'!F723</f>
        <v/>
      </c>
      <c r="G726" s="13" t="str">
        <f>'Parametric Var'!G723</f>
        <v/>
      </c>
      <c r="M726" s="13" t="str">
        <f>'Parametric Var'!H723</f>
        <v/>
      </c>
      <c r="V726" s="88"/>
    </row>
    <row r="727">
      <c r="A727" s="12" t="str">
        <f>'Parametric Var'!A724</f>
        <v/>
      </c>
      <c r="B727" s="13" t="str">
        <f>'Parametric Var'!B724</f>
        <v/>
      </c>
      <c r="C727" s="13" t="str">
        <f>'Parametric Var'!C724</f>
        <v/>
      </c>
      <c r="D727" s="13" t="str">
        <f>'Parametric Var'!D724</f>
        <v/>
      </c>
      <c r="E727" s="13" t="str">
        <f>'Parametric Var'!E724</f>
        <v/>
      </c>
      <c r="F727" s="13" t="str">
        <f>'Parametric Var'!F724</f>
        <v/>
      </c>
      <c r="G727" s="13" t="str">
        <f>'Parametric Var'!G724</f>
        <v/>
      </c>
      <c r="M727" s="13" t="str">
        <f>'Parametric Var'!H724</f>
        <v/>
      </c>
      <c r="V727" s="88"/>
    </row>
    <row r="728">
      <c r="A728" s="12" t="str">
        <f>'Parametric Var'!A725</f>
        <v/>
      </c>
      <c r="B728" s="13" t="str">
        <f>'Parametric Var'!B725</f>
        <v/>
      </c>
      <c r="C728" s="13" t="str">
        <f>'Parametric Var'!C725</f>
        <v/>
      </c>
      <c r="D728" s="13" t="str">
        <f>'Parametric Var'!D725</f>
        <v/>
      </c>
      <c r="E728" s="13" t="str">
        <f>'Parametric Var'!E725</f>
        <v/>
      </c>
      <c r="F728" s="13" t="str">
        <f>'Parametric Var'!F725</f>
        <v/>
      </c>
      <c r="G728" s="13" t="str">
        <f>'Parametric Var'!G725</f>
        <v/>
      </c>
      <c r="M728" s="13" t="str">
        <f>'Parametric Var'!H725</f>
        <v/>
      </c>
      <c r="V728" s="88"/>
    </row>
    <row r="729">
      <c r="A729" s="12" t="str">
        <f>'Parametric Var'!A726</f>
        <v/>
      </c>
      <c r="B729" s="13" t="str">
        <f>'Parametric Var'!B726</f>
        <v/>
      </c>
      <c r="C729" s="13" t="str">
        <f>'Parametric Var'!C726</f>
        <v/>
      </c>
      <c r="D729" s="13" t="str">
        <f>'Parametric Var'!D726</f>
        <v/>
      </c>
      <c r="E729" s="13" t="str">
        <f>'Parametric Var'!E726</f>
        <v/>
      </c>
      <c r="F729" s="13" t="str">
        <f>'Parametric Var'!F726</f>
        <v/>
      </c>
      <c r="G729" s="13" t="str">
        <f>'Parametric Var'!G726</f>
        <v/>
      </c>
      <c r="M729" s="13" t="str">
        <f>'Parametric Var'!H726</f>
        <v/>
      </c>
      <c r="V729" s="88"/>
    </row>
    <row r="730">
      <c r="A730" s="12" t="str">
        <f>'Parametric Var'!A727</f>
        <v/>
      </c>
      <c r="B730" s="13" t="str">
        <f>'Parametric Var'!B727</f>
        <v/>
      </c>
      <c r="C730" s="13" t="str">
        <f>'Parametric Var'!C727</f>
        <v/>
      </c>
      <c r="D730" s="13" t="str">
        <f>'Parametric Var'!D727</f>
        <v/>
      </c>
      <c r="E730" s="13" t="str">
        <f>'Parametric Var'!E727</f>
        <v/>
      </c>
      <c r="F730" s="13" t="str">
        <f>'Parametric Var'!F727</f>
        <v/>
      </c>
      <c r="G730" s="13" t="str">
        <f>'Parametric Var'!G727</f>
        <v/>
      </c>
      <c r="M730" s="13" t="str">
        <f>'Parametric Var'!H727</f>
        <v/>
      </c>
      <c r="V730" s="88"/>
    </row>
    <row r="731">
      <c r="A731" s="12" t="str">
        <f>'Parametric Var'!A728</f>
        <v/>
      </c>
      <c r="B731" s="13" t="str">
        <f>'Parametric Var'!B728</f>
        <v/>
      </c>
      <c r="C731" s="13" t="str">
        <f>'Parametric Var'!C728</f>
        <v/>
      </c>
      <c r="D731" s="13" t="str">
        <f>'Parametric Var'!D728</f>
        <v/>
      </c>
      <c r="E731" s="13" t="str">
        <f>'Parametric Var'!E728</f>
        <v/>
      </c>
      <c r="F731" s="13" t="str">
        <f>'Parametric Var'!F728</f>
        <v/>
      </c>
      <c r="G731" s="13" t="str">
        <f>'Parametric Var'!G728</f>
        <v/>
      </c>
      <c r="M731" s="13" t="str">
        <f>'Parametric Var'!H728</f>
        <v/>
      </c>
      <c r="V731" s="88"/>
    </row>
    <row r="732">
      <c r="A732" s="12" t="str">
        <f>'Parametric Var'!A729</f>
        <v/>
      </c>
      <c r="B732" s="13" t="str">
        <f>'Parametric Var'!B729</f>
        <v/>
      </c>
      <c r="C732" s="13" t="str">
        <f>'Parametric Var'!C729</f>
        <v/>
      </c>
      <c r="D732" s="13" t="str">
        <f>'Parametric Var'!D729</f>
        <v/>
      </c>
      <c r="E732" s="13" t="str">
        <f>'Parametric Var'!E729</f>
        <v/>
      </c>
      <c r="F732" s="13" t="str">
        <f>'Parametric Var'!F729</f>
        <v/>
      </c>
      <c r="G732" s="13" t="str">
        <f>'Parametric Var'!G729</f>
        <v/>
      </c>
      <c r="M732" s="13" t="str">
        <f>'Parametric Var'!H729</f>
        <v/>
      </c>
      <c r="V732" s="88"/>
    </row>
    <row r="733">
      <c r="A733" s="12" t="str">
        <f>'Parametric Var'!A730</f>
        <v/>
      </c>
      <c r="B733" s="13" t="str">
        <f>'Parametric Var'!B730</f>
        <v/>
      </c>
      <c r="C733" s="13" t="str">
        <f>'Parametric Var'!C730</f>
        <v/>
      </c>
      <c r="D733" s="13" t="str">
        <f>'Parametric Var'!D730</f>
        <v/>
      </c>
      <c r="E733" s="13" t="str">
        <f>'Parametric Var'!E730</f>
        <v/>
      </c>
      <c r="F733" s="13" t="str">
        <f>'Parametric Var'!F730</f>
        <v/>
      </c>
      <c r="G733" s="13" t="str">
        <f>'Parametric Var'!G730</f>
        <v/>
      </c>
      <c r="M733" s="13" t="str">
        <f>'Parametric Var'!H730</f>
        <v/>
      </c>
      <c r="V733" s="88"/>
    </row>
    <row r="734">
      <c r="A734" s="12" t="str">
        <f>'Parametric Var'!A731</f>
        <v/>
      </c>
      <c r="B734" s="13" t="str">
        <f>'Parametric Var'!B731</f>
        <v/>
      </c>
      <c r="C734" s="13" t="str">
        <f>'Parametric Var'!C731</f>
        <v/>
      </c>
      <c r="D734" s="13" t="str">
        <f>'Parametric Var'!D731</f>
        <v/>
      </c>
      <c r="E734" s="13" t="str">
        <f>'Parametric Var'!E731</f>
        <v/>
      </c>
      <c r="F734" s="13" t="str">
        <f>'Parametric Var'!F731</f>
        <v/>
      </c>
      <c r="G734" s="13" t="str">
        <f>'Parametric Var'!G731</f>
        <v/>
      </c>
      <c r="M734" s="13" t="str">
        <f>'Parametric Var'!H731</f>
        <v/>
      </c>
      <c r="V734" s="88"/>
    </row>
    <row r="735">
      <c r="A735" s="12" t="str">
        <f>'Parametric Var'!A732</f>
        <v/>
      </c>
      <c r="B735" s="13" t="str">
        <f>'Parametric Var'!B732</f>
        <v/>
      </c>
      <c r="C735" s="13" t="str">
        <f>'Parametric Var'!C732</f>
        <v/>
      </c>
      <c r="D735" s="13" t="str">
        <f>'Parametric Var'!D732</f>
        <v/>
      </c>
      <c r="E735" s="13" t="str">
        <f>'Parametric Var'!E732</f>
        <v/>
      </c>
      <c r="F735" s="13" t="str">
        <f>'Parametric Var'!F732</f>
        <v/>
      </c>
      <c r="G735" s="13" t="str">
        <f>'Parametric Var'!G732</f>
        <v/>
      </c>
      <c r="M735" s="13" t="str">
        <f>'Parametric Var'!H732</f>
        <v/>
      </c>
      <c r="V735" s="88"/>
    </row>
    <row r="736">
      <c r="A736" s="12" t="str">
        <f>'Parametric Var'!A733</f>
        <v/>
      </c>
      <c r="B736" s="13" t="str">
        <f>'Parametric Var'!B733</f>
        <v/>
      </c>
      <c r="C736" s="13" t="str">
        <f>'Parametric Var'!C733</f>
        <v/>
      </c>
      <c r="D736" s="13" t="str">
        <f>'Parametric Var'!D733</f>
        <v/>
      </c>
      <c r="E736" s="13" t="str">
        <f>'Parametric Var'!E733</f>
        <v/>
      </c>
      <c r="F736" s="13" t="str">
        <f>'Parametric Var'!F733</f>
        <v/>
      </c>
      <c r="G736" s="13" t="str">
        <f>'Parametric Var'!G733</f>
        <v/>
      </c>
      <c r="M736" s="13" t="str">
        <f>'Parametric Var'!H733</f>
        <v/>
      </c>
      <c r="V736" s="88"/>
    </row>
    <row r="737">
      <c r="A737" s="12" t="str">
        <f>'Parametric Var'!A734</f>
        <v/>
      </c>
      <c r="B737" s="13" t="str">
        <f>'Parametric Var'!B734</f>
        <v/>
      </c>
      <c r="C737" s="13" t="str">
        <f>'Parametric Var'!C734</f>
        <v/>
      </c>
      <c r="D737" s="13" t="str">
        <f>'Parametric Var'!D734</f>
        <v/>
      </c>
      <c r="E737" s="13" t="str">
        <f>'Parametric Var'!E734</f>
        <v/>
      </c>
      <c r="F737" s="13" t="str">
        <f>'Parametric Var'!F734</f>
        <v/>
      </c>
      <c r="G737" s="13" t="str">
        <f>'Parametric Var'!G734</f>
        <v/>
      </c>
      <c r="M737" s="13" t="str">
        <f>'Parametric Var'!H734</f>
        <v/>
      </c>
      <c r="V737" s="88"/>
    </row>
    <row r="738">
      <c r="A738" s="12" t="str">
        <f>'Parametric Var'!A735</f>
        <v/>
      </c>
      <c r="B738" s="13" t="str">
        <f>'Parametric Var'!B735</f>
        <v/>
      </c>
      <c r="C738" s="13" t="str">
        <f>'Parametric Var'!C735</f>
        <v/>
      </c>
      <c r="D738" s="13" t="str">
        <f>'Parametric Var'!D735</f>
        <v/>
      </c>
      <c r="E738" s="13" t="str">
        <f>'Parametric Var'!E735</f>
        <v/>
      </c>
      <c r="F738" s="13" t="str">
        <f>'Parametric Var'!F735</f>
        <v/>
      </c>
      <c r="G738" s="13" t="str">
        <f>'Parametric Var'!G735</f>
        <v/>
      </c>
      <c r="M738" s="13" t="str">
        <f>'Parametric Var'!H735</f>
        <v/>
      </c>
      <c r="V738" s="88"/>
    </row>
    <row r="739">
      <c r="A739" s="12" t="str">
        <f>'Parametric Var'!A736</f>
        <v/>
      </c>
      <c r="B739" s="13" t="str">
        <f>'Parametric Var'!B736</f>
        <v/>
      </c>
      <c r="C739" s="13" t="str">
        <f>'Parametric Var'!C736</f>
        <v/>
      </c>
      <c r="D739" s="13" t="str">
        <f>'Parametric Var'!D736</f>
        <v/>
      </c>
      <c r="E739" s="13" t="str">
        <f>'Parametric Var'!E736</f>
        <v/>
      </c>
      <c r="F739" s="13" t="str">
        <f>'Parametric Var'!F736</f>
        <v/>
      </c>
      <c r="G739" s="13" t="str">
        <f>'Parametric Var'!G736</f>
        <v/>
      </c>
      <c r="M739" s="13" t="str">
        <f>'Parametric Var'!H736</f>
        <v/>
      </c>
      <c r="V739" s="88"/>
    </row>
    <row r="740">
      <c r="A740" s="12" t="str">
        <f>'Parametric Var'!A737</f>
        <v/>
      </c>
      <c r="B740" s="13" t="str">
        <f>'Parametric Var'!B737</f>
        <v/>
      </c>
      <c r="C740" s="13" t="str">
        <f>'Parametric Var'!C737</f>
        <v/>
      </c>
      <c r="D740" s="13" t="str">
        <f>'Parametric Var'!D737</f>
        <v/>
      </c>
      <c r="E740" s="13" t="str">
        <f>'Parametric Var'!E737</f>
        <v/>
      </c>
      <c r="F740" s="13" t="str">
        <f>'Parametric Var'!F737</f>
        <v/>
      </c>
      <c r="G740" s="13" t="str">
        <f>'Parametric Var'!G737</f>
        <v/>
      </c>
      <c r="M740" s="13" t="str">
        <f>'Parametric Var'!H737</f>
        <v/>
      </c>
      <c r="V740" s="88"/>
    </row>
    <row r="741">
      <c r="A741" s="12" t="str">
        <f>'Parametric Var'!A738</f>
        <v/>
      </c>
      <c r="B741" s="13" t="str">
        <f>'Parametric Var'!B738</f>
        <v/>
      </c>
      <c r="C741" s="13" t="str">
        <f>'Parametric Var'!C738</f>
        <v/>
      </c>
      <c r="D741" s="13" t="str">
        <f>'Parametric Var'!D738</f>
        <v/>
      </c>
      <c r="E741" s="13" t="str">
        <f>'Parametric Var'!E738</f>
        <v/>
      </c>
      <c r="F741" s="13" t="str">
        <f>'Parametric Var'!F738</f>
        <v/>
      </c>
      <c r="G741" s="13" t="str">
        <f>'Parametric Var'!G738</f>
        <v/>
      </c>
      <c r="M741" s="13" t="str">
        <f>'Parametric Var'!H738</f>
        <v/>
      </c>
      <c r="V741" s="88"/>
    </row>
    <row r="742">
      <c r="A742" s="12" t="str">
        <f>'Parametric Var'!A739</f>
        <v/>
      </c>
      <c r="B742" s="13" t="str">
        <f>'Parametric Var'!B739</f>
        <v/>
      </c>
      <c r="C742" s="13" t="str">
        <f>'Parametric Var'!C739</f>
        <v/>
      </c>
      <c r="D742" s="13" t="str">
        <f>'Parametric Var'!D739</f>
        <v/>
      </c>
      <c r="E742" s="13" t="str">
        <f>'Parametric Var'!E739</f>
        <v/>
      </c>
      <c r="F742" s="13" t="str">
        <f>'Parametric Var'!F739</f>
        <v/>
      </c>
      <c r="G742" s="13" t="str">
        <f>'Parametric Var'!G739</f>
        <v/>
      </c>
      <c r="M742" s="13" t="str">
        <f>'Parametric Var'!H739</f>
        <v/>
      </c>
      <c r="V742" s="88"/>
    </row>
    <row r="743">
      <c r="A743" s="12" t="str">
        <f>'Parametric Var'!A740</f>
        <v/>
      </c>
      <c r="B743" s="13" t="str">
        <f>'Parametric Var'!B740</f>
        <v/>
      </c>
      <c r="C743" s="13" t="str">
        <f>'Parametric Var'!C740</f>
        <v/>
      </c>
      <c r="D743" s="13" t="str">
        <f>'Parametric Var'!D740</f>
        <v/>
      </c>
      <c r="E743" s="13" t="str">
        <f>'Parametric Var'!E740</f>
        <v/>
      </c>
      <c r="F743" s="13" t="str">
        <f>'Parametric Var'!F740</f>
        <v/>
      </c>
      <c r="G743" s="13" t="str">
        <f>'Parametric Var'!G740</f>
        <v/>
      </c>
      <c r="M743" s="13" t="str">
        <f>'Parametric Var'!H740</f>
        <v/>
      </c>
      <c r="V743" s="88"/>
    </row>
    <row r="744">
      <c r="A744" s="12" t="str">
        <f>'Parametric Var'!A741</f>
        <v/>
      </c>
      <c r="B744" s="13" t="str">
        <f>'Parametric Var'!B741</f>
        <v/>
      </c>
      <c r="C744" s="13" t="str">
        <f>'Parametric Var'!C741</f>
        <v/>
      </c>
      <c r="D744" s="13" t="str">
        <f>'Parametric Var'!D741</f>
        <v/>
      </c>
      <c r="E744" s="13" t="str">
        <f>'Parametric Var'!E741</f>
        <v/>
      </c>
      <c r="F744" s="13" t="str">
        <f>'Parametric Var'!F741</f>
        <v/>
      </c>
      <c r="G744" s="13" t="str">
        <f>'Parametric Var'!G741</f>
        <v/>
      </c>
      <c r="M744" s="13" t="str">
        <f>'Parametric Var'!H741</f>
        <v/>
      </c>
      <c r="V744" s="88"/>
    </row>
    <row r="745">
      <c r="A745" s="12" t="str">
        <f>'Parametric Var'!A742</f>
        <v/>
      </c>
      <c r="B745" s="13" t="str">
        <f>'Parametric Var'!B742</f>
        <v/>
      </c>
      <c r="C745" s="13" t="str">
        <f>'Parametric Var'!C742</f>
        <v/>
      </c>
      <c r="D745" s="13" t="str">
        <f>'Parametric Var'!D742</f>
        <v/>
      </c>
      <c r="E745" s="13" t="str">
        <f>'Parametric Var'!E742</f>
        <v/>
      </c>
      <c r="F745" s="13" t="str">
        <f>'Parametric Var'!F742</f>
        <v/>
      </c>
      <c r="G745" s="13" t="str">
        <f>'Parametric Var'!G742</f>
        <v/>
      </c>
      <c r="M745" s="13" t="str">
        <f>'Parametric Var'!H742</f>
        <v/>
      </c>
      <c r="V745" s="88"/>
    </row>
    <row r="746">
      <c r="A746" s="12" t="str">
        <f>'Parametric Var'!A743</f>
        <v/>
      </c>
      <c r="B746" s="13" t="str">
        <f>'Parametric Var'!B743</f>
        <v/>
      </c>
      <c r="C746" s="13" t="str">
        <f>'Parametric Var'!C743</f>
        <v/>
      </c>
      <c r="D746" s="13" t="str">
        <f>'Parametric Var'!D743</f>
        <v/>
      </c>
      <c r="E746" s="13" t="str">
        <f>'Parametric Var'!E743</f>
        <v/>
      </c>
      <c r="F746" s="13" t="str">
        <f>'Parametric Var'!F743</f>
        <v/>
      </c>
      <c r="G746" s="13" t="str">
        <f>'Parametric Var'!G743</f>
        <v/>
      </c>
      <c r="M746" s="13" t="str">
        <f>'Parametric Var'!H743</f>
        <v/>
      </c>
      <c r="V746" s="88"/>
    </row>
    <row r="747">
      <c r="A747" s="12" t="str">
        <f>'Parametric Var'!A744</f>
        <v/>
      </c>
      <c r="B747" s="13" t="str">
        <f>'Parametric Var'!B744</f>
        <v/>
      </c>
      <c r="C747" s="13" t="str">
        <f>'Parametric Var'!C744</f>
        <v/>
      </c>
      <c r="D747" s="13" t="str">
        <f>'Parametric Var'!D744</f>
        <v/>
      </c>
      <c r="E747" s="13" t="str">
        <f>'Parametric Var'!E744</f>
        <v/>
      </c>
      <c r="F747" s="13" t="str">
        <f>'Parametric Var'!F744</f>
        <v/>
      </c>
      <c r="G747" s="13" t="str">
        <f>'Parametric Var'!G744</f>
        <v/>
      </c>
      <c r="M747" s="13" t="str">
        <f>'Parametric Var'!H744</f>
        <v/>
      </c>
      <c r="V747" s="88"/>
    </row>
    <row r="748">
      <c r="A748" s="12" t="str">
        <f>'Parametric Var'!A745</f>
        <v/>
      </c>
      <c r="B748" s="13" t="str">
        <f>'Parametric Var'!B745</f>
        <v/>
      </c>
      <c r="C748" s="13" t="str">
        <f>'Parametric Var'!C745</f>
        <v/>
      </c>
      <c r="D748" s="13" t="str">
        <f>'Parametric Var'!D745</f>
        <v/>
      </c>
      <c r="E748" s="13" t="str">
        <f>'Parametric Var'!E745</f>
        <v/>
      </c>
      <c r="F748" s="13" t="str">
        <f>'Parametric Var'!F745</f>
        <v/>
      </c>
      <c r="G748" s="13" t="str">
        <f>'Parametric Var'!G745</f>
        <v/>
      </c>
      <c r="M748" s="13" t="str">
        <f>'Parametric Var'!H745</f>
        <v/>
      </c>
      <c r="V748" s="88"/>
    </row>
    <row r="749">
      <c r="A749" s="12" t="str">
        <f>'Parametric Var'!A746</f>
        <v/>
      </c>
      <c r="B749" s="13" t="str">
        <f>'Parametric Var'!B746</f>
        <v/>
      </c>
      <c r="C749" s="13" t="str">
        <f>'Parametric Var'!C746</f>
        <v/>
      </c>
      <c r="D749" s="13" t="str">
        <f>'Parametric Var'!D746</f>
        <v/>
      </c>
      <c r="E749" s="13" t="str">
        <f>'Parametric Var'!E746</f>
        <v/>
      </c>
      <c r="F749" s="13" t="str">
        <f>'Parametric Var'!F746</f>
        <v/>
      </c>
      <c r="G749" s="13" t="str">
        <f>'Parametric Var'!G746</f>
        <v/>
      </c>
      <c r="M749" s="13" t="str">
        <f>'Parametric Var'!H746</f>
        <v/>
      </c>
      <c r="V749" s="88"/>
    </row>
    <row r="750">
      <c r="A750" s="12" t="str">
        <f>'Parametric Var'!A747</f>
        <v/>
      </c>
      <c r="B750" s="13" t="str">
        <f>'Parametric Var'!B747</f>
        <v/>
      </c>
      <c r="C750" s="13" t="str">
        <f>'Parametric Var'!C747</f>
        <v/>
      </c>
      <c r="D750" s="13" t="str">
        <f>'Parametric Var'!D747</f>
        <v/>
      </c>
      <c r="E750" s="13" t="str">
        <f>'Parametric Var'!E747</f>
        <v/>
      </c>
      <c r="F750" s="13" t="str">
        <f>'Parametric Var'!F747</f>
        <v/>
      </c>
      <c r="G750" s="13" t="str">
        <f>'Parametric Var'!G747</f>
        <v/>
      </c>
      <c r="M750" s="13" t="str">
        <f>'Parametric Var'!H747</f>
        <v/>
      </c>
      <c r="V750" s="88"/>
    </row>
    <row r="751">
      <c r="A751" s="12" t="str">
        <f>'Parametric Var'!A748</f>
        <v/>
      </c>
      <c r="B751" s="13" t="str">
        <f>'Parametric Var'!B748</f>
        <v/>
      </c>
      <c r="C751" s="13" t="str">
        <f>'Parametric Var'!C748</f>
        <v/>
      </c>
      <c r="D751" s="13" t="str">
        <f>'Parametric Var'!D748</f>
        <v/>
      </c>
      <c r="E751" s="13" t="str">
        <f>'Parametric Var'!E748</f>
        <v/>
      </c>
      <c r="F751" s="13" t="str">
        <f>'Parametric Var'!F748</f>
        <v/>
      </c>
      <c r="G751" s="13" t="str">
        <f>'Parametric Var'!G748</f>
        <v/>
      </c>
      <c r="M751" s="13" t="str">
        <f>'Parametric Var'!H748</f>
        <v/>
      </c>
      <c r="V751" s="88"/>
    </row>
    <row r="752">
      <c r="A752" s="12" t="str">
        <f>'Parametric Var'!A749</f>
        <v/>
      </c>
      <c r="B752" s="13" t="str">
        <f>'Parametric Var'!B749</f>
        <v/>
      </c>
      <c r="C752" s="13" t="str">
        <f>'Parametric Var'!C749</f>
        <v/>
      </c>
      <c r="D752" s="13" t="str">
        <f>'Parametric Var'!D749</f>
        <v/>
      </c>
      <c r="E752" s="13" t="str">
        <f>'Parametric Var'!E749</f>
        <v/>
      </c>
      <c r="F752" s="13" t="str">
        <f>'Parametric Var'!F749</f>
        <v/>
      </c>
      <c r="G752" s="13" t="str">
        <f>'Parametric Var'!G749</f>
        <v/>
      </c>
      <c r="M752" s="13" t="str">
        <f>'Parametric Var'!H749</f>
        <v/>
      </c>
      <c r="V752" s="88"/>
    </row>
    <row r="753">
      <c r="A753" s="12" t="str">
        <f>'Parametric Var'!A750</f>
        <v/>
      </c>
      <c r="B753" s="13" t="str">
        <f>'Parametric Var'!B750</f>
        <v/>
      </c>
      <c r="C753" s="13" t="str">
        <f>'Parametric Var'!C750</f>
        <v/>
      </c>
      <c r="D753" s="13" t="str">
        <f>'Parametric Var'!D750</f>
        <v/>
      </c>
      <c r="E753" s="13" t="str">
        <f>'Parametric Var'!E750</f>
        <v/>
      </c>
      <c r="F753" s="13" t="str">
        <f>'Parametric Var'!F750</f>
        <v/>
      </c>
      <c r="G753" s="13" t="str">
        <f>'Parametric Var'!G750</f>
        <v/>
      </c>
      <c r="M753" s="13" t="str">
        <f>'Parametric Var'!H750</f>
        <v/>
      </c>
      <c r="V753" s="88"/>
    </row>
    <row r="754">
      <c r="A754" s="12" t="str">
        <f>'Parametric Var'!A751</f>
        <v/>
      </c>
      <c r="B754" s="13" t="str">
        <f>'Parametric Var'!B751</f>
        <v/>
      </c>
      <c r="C754" s="13" t="str">
        <f>'Parametric Var'!C751</f>
        <v/>
      </c>
      <c r="D754" s="13" t="str">
        <f>'Parametric Var'!D751</f>
        <v/>
      </c>
      <c r="E754" s="13" t="str">
        <f>'Parametric Var'!E751</f>
        <v/>
      </c>
      <c r="F754" s="13" t="str">
        <f>'Parametric Var'!F751</f>
        <v/>
      </c>
      <c r="G754" s="13" t="str">
        <f>'Parametric Var'!G751</f>
        <v/>
      </c>
      <c r="M754" s="13" t="str">
        <f>'Parametric Var'!H751</f>
        <v/>
      </c>
      <c r="V754" s="88"/>
    </row>
    <row r="755">
      <c r="A755" s="12" t="str">
        <f>'Parametric Var'!A752</f>
        <v/>
      </c>
      <c r="B755" s="13" t="str">
        <f>'Parametric Var'!B752</f>
        <v/>
      </c>
      <c r="C755" s="13" t="str">
        <f>'Parametric Var'!C752</f>
        <v/>
      </c>
      <c r="D755" s="13" t="str">
        <f>'Parametric Var'!D752</f>
        <v/>
      </c>
      <c r="E755" s="13" t="str">
        <f>'Parametric Var'!E752</f>
        <v/>
      </c>
      <c r="F755" s="13" t="str">
        <f>'Parametric Var'!F752</f>
        <v/>
      </c>
      <c r="G755" s="13" t="str">
        <f>'Parametric Var'!G752</f>
        <v/>
      </c>
      <c r="M755" s="13" t="str">
        <f>'Parametric Var'!H752</f>
        <v/>
      </c>
      <c r="V755" s="88"/>
    </row>
    <row r="756">
      <c r="A756" s="12" t="str">
        <f>'Parametric Var'!A753</f>
        <v/>
      </c>
      <c r="B756" s="13" t="str">
        <f>'Parametric Var'!B753</f>
        <v/>
      </c>
      <c r="C756" s="13" t="str">
        <f>'Parametric Var'!C753</f>
        <v/>
      </c>
      <c r="D756" s="13" t="str">
        <f>'Parametric Var'!D753</f>
        <v/>
      </c>
      <c r="E756" s="13" t="str">
        <f>'Parametric Var'!E753</f>
        <v/>
      </c>
      <c r="F756" s="13" t="str">
        <f>'Parametric Var'!F753</f>
        <v/>
      </c>
      <c r="G756" s="13" t="str">
        <f>'Parametric Var'!G753</f>
        <v/>
      </c>
      <c r="M756" s="13" t="str">
        <f>'Parametric Var'!H753</f>
        <v/>
      </c>
      <c r="V756" s="88"/>
    </row>
    <row r="757">
      <c r="A757" s="13" t="str">
        <f>'Parametric Var'!A754</f>
        <v/>
      </c>
      <c r="B757" s="13" t="str">
        <f>'Parametric Var'!B754</f>
        <v/>
      </c>
      <c r="C757" s="13" t="str">
        <f>'Parametric Var'!C754</f>
        <v/>
      </c>
      <c r="D757" s="13" t="str">
        <f>'Parametric Var'!D754</f>
        <v/>
      </c>
      <c r="E757" s="13" t="str">
        <f>'Parametric Var'!E754</f>
        <v/>
      </c>
      <c r="F757" s="13" t="str">
        <f>'Parametric Var'!F754</f>
        <v/>
      </c>
      <c r="G757" s="13" t="str">
        <f>'Parametric Var'!G754</f>
        <v/>
      </c>
      <c r="M757" s="13" t="str">
        <f>'Parametric Var'!H754</f>
        <v/>
      </c>
      <c r="V757" s="88"/>
    </row>
    <row r="758">
      <c r="A758" s="13" t="str">
        <f>'Parametric Var'!A755</f>
        <v/>
      </c>
      <c r="B758" s="13" t="str">
        <f>'Parametric Var'!B755</f>
        <v/>
      </c>
      <c r="C758" s="13" t="str">
        <f>'Parametric Var'!C755</f>
        <v/>
      </c>
      <c r="D758" s="13" t="str">
        <f>'Parametric Var'!D755</f>
        <v/>
      </c>
      <c r="E758" s="13" t="str">
        <f>'Parametric Var'!E755</f>
        <v/>
      </c>
      <c r="F758" s="13" t="str">
        <f>'Parametric Var'!F755</f>
        <v/>
      </c>
      <c r="G758" s="13" t="str">
        <f>'Parametric Var'!G755</f>
        <v/>
      </c>
      <c r="M758" s="13" t="str">
        <f>'Parametric Var'!H755</f>
        <v/>
      </c>
      <c r="V758" s="88"/>
    </row>
    <row r="759">
      <c r="A759" s="13" t="str">
        <f>'Parametric Var'!A756</f>
        <v/>
      </c>
      <c r="B759" s="13" t="str">
        <f>'Parametric Var'!B756</f>
        <v/>
      </c>
      <c r="C759" s="13" t="str">
        <f>'Parametric Var'!C756</f>
        <v/>
      </c>
      <c r="D759" s="13" t="str">
        <f>'Parametric Var'!D756</f>
        <v/>
      </c>
      <c r="E759" s="13" t="str">
        <f>'Parametric Var'!E756</f>
        <v/>
      </c>
      <c r="F759" s="13" t="str">
        <f>'Parametric Var'!F756</f>
        <v/>
      </c>
      <c r="G759" s="13" t="str">
        <f>'Parametric Var'!G756</f>
        <v/>
      </c>
      <c r="M759" s="13" t="str">
        <f>'Parametric Var'!H756</f>
        <v/>
      </c>
      <c r="V759" s="88"/>
    </row>
    <row r="760">
      <c r="A760" s="13" t="str">
        <f>'Parametric Var'!A757</f>
        <v/>
      </c>
      <c r="B760" s="13" t="str">
        <f>'Parametric Var'!B757</f>
        <v/>
      </c>
      <c r="C760" s="13" t="str">
        <f>'Parametric Var'!C757</f>
        <v/>
      </c>
      <c r="D760" s="13" t="str">
        <f>'Parametric Var'!D757</f>
        <v/>
      </c>
      <c r="E760" s="13" t="str">
        <f>'Parametric Var'!E757</f>
        <v/>
      </c>
      <c r="F760" s="13" t="str">
        <f>'Parametric Var'!F757</f>
        <v/>
      </c>
      <c r="G760" s="13" t="str">
        <f>'Parametric Var'!G757</f>
        <v/>
      </c>
      <c r="M760" s="13" t="str">
        <f>'Parametric Var'!H757</f>
        <v/>
      </c>
      <c r="V760" s="88"/>
    </row>
    <row r="761">
      <c r="A761" s="13" t="str">
        <f>'Parametric Var'!A758</f>
        <v/>
      </c>
      <c r="B761" s="13" t="str">
        <f>'Parametric Var'!B758</f>
        <v/>
      </c>
      <c r="C761" s="13" t="str">
        <f>'Parametric Var'!C758</f>
        <v/>
      </c>
      <c r="D761" s="13" t="str">
        <f>'Parametric Var'!D758</f>
        <v/>
      </c>
      <c r="E761" s="13" t="str">
        <f>'Parametric Var'!E758</f>
        <v/>
      </c>
      <c r="F761" s="13" t="str">
        <f>'Parametric Var'!F758</f>
        <v/>
      </c>
      <c r="G761" s="13" t="str">
        <f>'Parametric Var'!G758</f>
        <v/>
      </c>
      <c r="M761" s="13" t="str">
        <f>'Parametric Var'!H758</f>
        <v/>
      </c>
      <c r="V761" s="88"/>
    </row>
    <row r="762">
      <c r="A762" s="13" t="str">
        <f>'Parametric Var'!A759</f>
        <v/>
      </c>
      <c r="B762" s="13" t="str">
        <f>'Parametric Var'!B759</f>
        <v/>
      </c>
      <c r="C762" s="13" t="str">
        <f>'Parametric Var'!C759</f>
        <v/>
      </c>
      <c r="D762" s="13" t="str">
        <f>'Parametric Var'!D759</f>
        <v/>
      </c>
      <c r="E762" s="13" t="str">
        <f>'Parametric Var'!E759</f>
        <v/>
      </c>
      <c r="F762" s="13" t="str">
        <f>'Parametric Var'!F759</f>
        <v/>
      </c>
      <c r="G762" s="13" t="str">
        <f>'Parametric Var'!G759</f>
        <v/>
      </c>
      <c r="M762" s="13" t="str">
        <f>'Parametric Var'!H759</f>
        <v/>
      </c>
      <c r="V762" s="88"/>
    </row>
    <row r="763">
      <c r="A763" s="13" t="str">
        <f>'Parametric Var'!A760</f>
        <v/>
      </c>
      <c r="B763" s="13" t="str">
        <f>'Parametric Var'!B760</f>
        <v/>
      </c>
      <c r="C763" s="13" t="str">
        <f>'Parametric Var'!C760</f>
        <v/>
      </c>
      <c r="D763" s="13" t="str">
        <f>'Parametric Var'!D760</f>
        <v/>
      </c>
      <c r="E763" s="13" t="str">
        <f>'Parametric Var'!E760</f>
        <v/>
      </c>
      <c r="F763" s="13" t="str">
        <f>'Parametric Var'!F760</f>
        <v/>
      </c>
      <c r="G763" s="13" t="str">
        <f>'Parametric Var'!G760</f>
        <v/>
      </c>
      <c r="M763" s="13" t="str">
        <f>'Parametric Var'!H760</f>
        <v/>
      </c>
      <c r="V763" s="88"/>
    </row>
    <row r="764">
      <c r="A764" s="13" t="str">
        <f>'Parametric Var'!A761</f>
        <v/>
      </c>
      <c r="B764" s="13" t="str">
        <f>'Parametric Var'!B761</f>
        <v/>
      </c>
      <c r="C764" s="13" t="str">
        <f>'Parametric Var'!C761</f>
        <v/>
      </c>
      <c r="D764" s="13" t="str">
        <f>'Parametric Var'!D761</f>
        <v/>
      </c>
      <c r="E764" s="13" t="str">
        <f>'Parametric Var'!E761</f>
        <v/>
      </c>
      <c r="F764" s="13" t="str">
        <f>'Parametric Var'!F761</f>
        <v/>
      </c>
      <c r="G764" s="13" t="str">
        <f>'Parametric Var'!G761</f>
        <v/>
      </c>
      <c r="M764" s="13" t="str">
        <f>'Parametric Var'!H761</f>
        <v/>
      </c>
      <c r="V764" s="88"/>
    </row>
    <row r="765">
      <c r="A765" s="13" t="str">
        <f>'Parametric Var'!A762</f>
        <v/>
      </c>
      <c r="B765" s="13" t="str">
        <f>'Parametric Var'!B762</f>
        <v/>
      </c>
      <c r="C765" s="13" t="str">
        <f>'Parametric Var'!C762</f>
        <v/>
      </c>
      <c r="D765" s="13" t="str">
        <f>'Parametric Var'!D762</f>
        <v/>
      </c>
      <c r="E765" s="13" t="str">
        <f>'Parametric Var'!E762</f>
        <v/>
      </c>
      <c r="F765" s="13" t="str">
        <f>'Parametric Var'!F762</f>
        <v/>
      </c>
      <c r="G765" s="13" t="str">
        <f>'Parametric Var'!G762</f>
        <v/>
      </c>
      <c r="M765" s="13" t="str">
        <f>'Parametric Var'!H762</f>
        <v/>
      </c>
      <c r="V765" s="88"/>
    </row>
    <row r="766">
      <c r="A766" s="13" t="str">
        <f>'Parametric Var'!A763</f>
        <v/>
      </c>
      <c r="B766" s="13" t="str">
        <f>'Parametric Var'!B763</f>
        <v/>
      </c>
      <c r="C766" s="13" t="str">
        <f>'Parametric Var'!C763</f>
        <v/>
      </c>
      <c r="D766" s="13" t="str">
        <f>'Parametric Var'!D763</f>
        <v/>
      </c>
      <c r="E766" s="13" t="str">
        <f>'Parametric Var'!E763</f>
        <v/>
      </c>
      <c r="F766" s="13" t="str">
        <f>'Parametric Var'!F763</f>
        <v/>
      </c>
      <c r="G766" s="13" t="str">
        <f>'Parametric Var'!G763</f>
        <v/>
      </c>
      <c r="M766" s="13" t="str">
        <f>'Parametric Var'!H763</f>
        <v/>
      </c>
      <c r="V766" s="88"/>
    </row>
    <row r="767">
      <c r="A767" s="13" t="str">
        <f>'Parametric Var'!A764</f>
        <v/>
      </c>
      <c r="B767" s="13" t="str">
        <f>'Parametric Var'!B764</f>
        <v/>
      </c>
      <c r="C767" s="13" t="str">
        <f>'Parametric Var'!C764</f>
        <v/>
      </c>
      <c r="D767" s="13" t="str">
        <f>'Parametric Var'!D764</f>
        <v/>
      </c>
      <c r="E767" s="13" t="str">
        <f>'Parametric Var'!E764</f>
        <v/>
      </c>
      <c r="F767" s="13" t="str">
        <f>'Parametric Var'!F764</f>
        <v/>
      </c>
      <c r="G767" s="13" t="str">
        <f>'Parametric Var'!G764</f>
        <v/>
      </c>
      <c r="M767" s="13" t="str">
        <f>'Parametric Var'!H764</f>
        <v/>
      </c>
      <c r="V767" s="88"/>
    </row>
    <row r="768">
      <c r="A768" s="13" t="str">
        <f>'Parametric Var'!A765</f>
        <v/>
      </c>
      <c r="B768" s="13" t="str">
        <f>'Parametric Var'!B765</f>
        <v/>
      </c>
      <c r="C768" s="13" t="str">
        <f>'Parametric Var'!C765</f>
        <v/>
      </c>
      <c r="D768" s="13" t="str">
        <f>'Parametric Var'!D765</f>
        <v/>
      </c>
      <c r="E768" s="13" t="str">
        <f>'Parametric Var'!E765</f>
        <v/>
      </c>
      <c r="F768" s="13" t="str">
        <f>'Parametric Var'!F765</f>
        <v/>
      </c>
      <c r="G768" s="13" t="str">
        <f>'Parametric Var'!G765</f>
        <v/>
      </c>
      <c r="M768" s="13" t="str">
        <f>'Parametric Var'!H765</f>
        <v/>
      </c>
      <c r="V768" s="88"/>
    </row>
    <row r="769">
      <c r="A769" s="13" t="str">
        <f>'Parametric Var'!A766</f>
        <v/>
      </c>
      <c r="B769" s="13" t="str">
        <f>'Parametric Var'!B766</f>
        <v/>
      </c>
      <c r="C769" s="13" t="str">
        <f>'Parametric Var'!C766</f>
        <v/>
      </c>
      <c r="D769" s="13" t="str">
        <f>'Parametric Var'!D766</f>
        <v/>
      </c>
      <c r="E769" s="13" t="str">
        <f>'Parametric Var'!E766</f>
        <v/>
      </c>
      <c r="F769" s="13" t="str">
        <f>'Parametric Var'!F766</f>
        <v/>
      </c>
      <c r="G769" s="13" t="str">
        <f>'Parametric Var'!G766</f>
        <v/>
      </c>
      <c r="M769" s="13" t="str">
        <f>'Parametric Var'!H766</f>
        <v/>
      </c>
      <c r="V769" s="88"/>
    </row>
    <row r="770">
      <c r="A770" s="13" t="str">
        <f>'Parametric Var'!A767</f>
        <v/>
      </c>
      <c r="B770" s="13" t="str">
        <f>'Parametric Var'!B767</f>
        <v/>
      </c>
      <c r="C770" s="13" t="str">
        <f>'Parametric Var'!C767</f>
        <v/>
      </c>
      <c r="D770" s="13" t="str">
        <f>'Parametric Var'!D767</f>
        <v/>
      </c>
      <c r="E770" s="13" t="str">
        <f>'Parametric Var'!E767</f>
        <v/>
      </c>
      <c r="F770" s="13" t="str">
        <f>'Parametric Var'!F767</f>
        <v/>
      </c>
      <c r="G770" s="13" t="str">
        <f>'Parametric Var'!G767</f>
        <v/>
      </c>
      <c r="M770" s="13" t="str">
        <f>'Parametric Var'!H767</f>
        <v/>
      </c>
      <c r="V770" s="88"/>
    </row>
    <row r="771">
      <c r="A771" s="13" t="str">
        <f>'Parametric Var'!A768</f>
        <v/>
      </c>
      <c r="B771" s="13" t="str">
        <f>'Parametric Var'!B768</f>
        <v/>
      </c>
      <c r="C771" s="13" t="str">
        <f>'Parametric Var'!C768</f>
        <v/>
      </c>
      <c r="D771" s="13" t="str">
        <f>'Parametric Var'!D768</f>
        <v/>
      </c>
      <c r="E771" s="13" t="str">
        <f>'Parametric Var'!E768</f>
        <v/>
      </c>
      <c r="F771" s="13" t="str">
        <f>'Parametric Var'!F768</f>
        <v/>
      </c>
      <c r="G771" s="13" t="str">
        <f>'Parametric Var'!G768</f>
        <v/>
      </c>
      <c r="M771" s="13" t="str">
        <f>'Parametric Var'!H768</f>
        <v/>
      </c>
      <c r="V771" s="88"/>
    </row>
    <row r="772">
      <c r="A772" s="13" t="str">
        <f>'Parametric Var'!A769</f>
        <v/>
      </c>
      <c r="B772" s="13" t="str">
        <f>'Parametric Var'!B769</f>
        <v/>
      </c>
      <c r="C772" s="13" t="str">
        <f>'Parametric Var'!C769</f>
        <v/>
      </c>
      <c r="D772" s="13" t="str">
        <f>'Parametric Var'!D769</f>
        <v/>
      </c>
      <c r="E772" s="13" t="str">
        <f>'Parametric Var'!E769</f>
        <v/>
      </c>
      <c r="F772" s="13" t="str">
        <f>'Parametric Var'!F769</f>
        <v/>
      </c>
      <c r="G772" s="13" t="str">
        <f>'Parametric Var'!G769</f>
        <v/>
      </c>
      <c r="M772" s="13" t="str">
        <f>'Parametric Var'!H769</f>
        <v/>
      </c>
      <c r="V772" s="88"/>
    </row>
    <row r="773">
      <c r="A773" s="13" t="str">
        <f>'Parametric Var'!A770</f>
        <v/>
      </c>
      <c r="B773" s="13" t="str">
        <f>'Parametric Var'!B770</f>
        <v/>
      </c>
      <c r="C773" s="13" t="str">
        <f>'Parametric Var'!C770</f>
        <v/>
      </c>
      <c r="D773" s="13" t="str">
        <f>'Parametric Var'!D770</f>
        <v/>
      </c>
      <c r="E773" s="13" t="str">
        <f>'Parametric Var'!E770</f>
        <v/>
      </c>
      <c r="F773" s="13" t="str">
        <f>'Parametric Var'!F770</f>
        <v/>
      </c>
      <c r="G773" s="13" t="str">
        <f>'Parametric Var'!G770</f>
        <v/>
      </c>
      <c r="M773" s="13" t="str">
        <f>'Parametric Var'!H770</f>
        <v/>
      </c>
      <c r="V773" s="88"/>
    </row>
    <row r="774">
      <c r="A774" s="13" t="str">
        <f>'Parametric Var'!A771</f>
        <v/>
      </c>
      <c r="B774" s="13" t="str">
        <f>'Parametric Var'!B771</f>
        <v/>
      </c>
      <c r="C774" s="13" t="str">
        <f>'Parametric Var'!C771</f>
        <v/>
      </c>
      <c r="D774" s="13" t="str">
        <f>'Parametric Var'!D771</f>
        <v/>
      </c>
      <c r="E774" s="13" t="str">
        <f>'Parametric Var'!E771</f>
        <v/>
      </c>
      <c r="F774" s="13" t="str">
        <f>'Parametric Var'!F771</f>
        <v/>
      </c>
      <c r="G774" s="13" t="str">
        <f>'Parametric Var'!G771</f>
        <v/>
      </c>
      <c r="M774" s="13" t="str">
        <f>'Parametric Var'!H771</f>
        <v/>
      </c>
      <c r="V774" s="88"/>
    </row>
    <row r="775">
      <c r="A775" s="13" t="str">
        <f>'Parametric Var'!A772</f>
        <v/>
      </c>
      <c r="B775" s="13" t="str">
        <f>'Parametric Var'!B772</f>
        <v/>
      </c>
      <c r="C775" s="13" t="str">
        <f>'Parametric Var'!C772</f>
        <v/>
      </c>
      <c r="D775" s="13" t="str">
        <f>'Parametric Var'!D772</f>
        <v/>
      </c>
      <c r="E775" s="13" t="str">
        <f>'Parametric Var'!E772</f>
        <v/>
      </c>
      <c r="F775" s="13" t="str">
        <f>'Parametric Var'!F772</f>
        <v/>
      </c>
      <c r="G775" s="13" t="str">
        <f>'Parametric Var'!G772</f>
        <v/>
      </c>
      <c r="M775" s="13" t="str">
        <f>'Parametric Var'!H772</f>
        <v/>
      </c>
      <c r="V775" s="88"/>
    </row>
    <row r="776">
      <c r="A776" s="13" t="str">
        <f>'Parametric Var'!A773</f>
        <v/>
      </c>
      <c r="B776" s="13" t="str">
        <f>'Parametric Var'!B773</f>
        <v/>
      </c>
      <c r="C776" s="13" t="str">
        <f>'Parametric Var'!C773</f>
        <v/>
      </c>
      <c r="D776" s="13" t="str">
        <f>'Parametric Var'!D773</f>
        <v/>
      </c>
      <c r="E776" s="13" t="str">
        <f>'Parametric Var'!E773</f>
        <v/>
      </c>
      <c r="F776" s="13" t="str">
        <f>'Parametric Var'!F773</f>
        <v/>
      </c>
      <c r="G776" s="13" t="str">
        <f>'Parametric Var'!G773</f>
        <v/>
      </c>
      <c r="M776" s="13" t="str">
        <f>'Parametric Var'!H773</f>
        <v/>
      </c>
      <c r="V776" s="88"/>
    </row>
    <row r="777">
      <c r="A777" s="13" t="str">
        <f>'Parametric Var'!A774</f>
        <v/>
      </c>
      <c r="B777" s="13" t="str">
        <f>'Parametric Var'!B774</f>
        <v/>
      </c>
      <c r="C777" s="13" t="str">
        <f>'Parametric Var'!C774</f>
        <v/>
      </c>
      <c r="D777" s="13" t="str">
        <f>'Parametric Var'!D774</f>
        <v/>
      </c>
      <c r="E777" s="13" t="str">
        <f>'Parametric Var'!E774</f>
        <v/>
      </c>
      <c r="F777" s="13" t="str">
        <f>'Parametric Var'!F774</f>
        <v/>
      </c>
      <c r="G777" s="13" t="str">
        <f>'Parametric Var'!G774</f>
        <v/>
      </c>
      <c r="M777" s="13" t="str">
        <f>'Parametric Var'!H774</f>
        <v/>
      </c>
      <c r="V777" s="88"/>
    </row>
    <row r="778">
      <c r="A778" s="13" t="str">
        <f>'Parametric Var'!A775</f>
        <v/>
      </c>
      <c r="B778" s="13" t="str">
        <f>'Parametric Var'!B775</f>
        <v/>
      </c>
      <c r="C778" s="13" t="str">
        <f>'Parametric Var'!C775</f>
        <v/>
      </c>
      <c r="D778" s="13" t="str">
        <f>'Parametric Var'!D775</f>
        <v/>
      </c>
      <c r="E778" s="13" t="str">
        <f>'Parametric Var'!E775</f>
        <v/>
      </c>
      <c r="F778" s="13" t="str">
        <f>'Parametric Var'!F775</f>
        <v/>
      </c>
      <c r="G778" s="13" t="str">
        <f>'Parametric Var'!G775</f>
        <v/>
      </c>
      <c r="M778" s="13" t="str">
        <f>'Parametric Var'!H775</f>
        <v/>
      </c>
      <c r="V778" s="88"/>
    </row>
    <row r="779">
      <c r="A779" s="13" t="str">
        <f>'Parametric Var'!A776</f>
        <v/>
      </c>
      <c r="B779" s="13" t="str">
        <f>'Parametric Var'!B776</f>
        <v/>
      </c>
      <c r="C779" s="13" t="str">
        <f>'Parametric Var'!C776</f>
        <v/>
      </c>
      <c r="D779" s="13" t="str">
        <f>'Parametric Var'!D776</f>
        <v/>
      </c>
      <c r="E779" s="13" t="str">
        <f>'Parametric Var'!E776</f>
        <v/>
      </c>
      <c r="F779" s="13" t="str">
        <f>'Parametric Var'!F776</f>
        <v/>
      </c>
      <c r="G779" s="13" t="str">
        <f>'Parametric Var'!G776</f>
        <v/>
      </c>
      <c r="M779" s="13" t="str">
        <f>'Parametric Var'!H776</f>
        <v/>
      </c>
      <c r="V779" s="88"/>
    </row>
    <row r="780">
      <c r="A780" s="13" t="str">
        <f>'Parametric Var'!A777</f>
        <v/>
      </c>
      <c r="B780" s="13" t="str">
        <f>'Parametric Var'!B777</f>
        <v/>
      </c>
      <c r="C780" s="13" t="str">
        <f>'Parametric Var'!C777</f>
        <v/>
      </c>
      <c r="D780" s="13" t="str">
        <f>'Parametric Var'!D777</f>
        <v/>
      </c>
      <c r="E780" s="13" t="str">
        <f>'Parametric Var'!E777</f>
        <v/>
      </c>
      <c r="F780" s="13" t="str">
        <f>'Parametric Var'!F777</f>
        <v/>
      </c>
      <c r="G780" s="13" t="str">
        <f>'Parametric Var'!G777</f>
        <v/>
      </c>
      <c r="M780" s="13" t="str">
        <f>'Parametric Var'!H777</f>
        <v/>
      </c>
      <c r="V780" s="88"/>
    </row>
    <row r="781">
      <c r="A781" s="13" t="str">
        <f>'Parametric Var'!A778</f>
        <v/>
      </c>
      <c r="B781" s="13" t="str">
        <f>'Parametric Var'!B778</f>
        <v/>
      </c>
      <c r="C781" s="13" t="str">
        <f>'Parametric Var'!C778</f>
        <v/>
      </c>
      <c r="D781" s="13" t="str">
        <f>'Parametric Var'!D778</f>
        <v/>
      </c>
      <c r="E781" s="13" t="str">
        <f>'Parametric Var'!E778</f>
        <v/>
      </c>
      <c r="F781" s="13" t="str">
        <f>'Parametric Var'!F778</f>
        <v/>
      </c>
      <c r="G781" s="13" t="str">
        <f>'Parametric Var'!G778</f>
        <v/>
      </c>
      <c r="M781" s="13" t="str">
        <f>'Parametric Var'!H778</f>
        <v/>
      </c>
      <c r="V781" s="88"/>
    </row>
    <row r="782">
      <c r="A782" s="13" t="str">
        <f>'Parametric Var'!A779</f>
        <v/>
      </c>
      <c r="B782" s="13" t="str">
        <f>'Parametric Var'!B779</f>
        <v/>
      </c>
      <c r="C782" s="13" t="str">
        <f>'Parametric Var'!C779</f>
        <v/>
      </c>
      <c r="D782" s="13" t="str">
        <f>'Parametric Var'!D779</f>
        <v/>
      </c>
      <c r="E782" s="13" t="str">
        <f>'Parametric Var'!E779</f>
        <v/>
      </c>
      <c r="F782" s="13" t="str">
        <f>'Parametric Var'!F779</f>
        <v/>
      </c>
      <c r="G782" s="13" t="str">
        <f>'Parametric Var'!G779</f>
        <v/>
      </c>
      <c r="M782" s="13" t="str">
        <f>'Parametric Var'!H779</f>
        <v/>
      </c>
      <c r="V782" s="88"/>
    </row>
    <row r="783">
      <c r="A783" s="13" t="str">
        <f>'Parametric Var'!A780</f>
        <v/>
      </c>
      <c r="B783" s="13" t="str">
        <f>'Parametric Var'!B780</f>
        <v/>
      </c>
      <c r="C783" s="13" t="str">
        <f>'Parametric Var'!C780</f>
        <v/>
      </c>
      <c r="D783" s="13" t="str">
        <f>'Parametric Var'!D780</f>
        <v/>
      </c>
      <c r="E783" s="13" t="str">
        <f>'Parametric Var'!E780</f>
        <v/>
      </c>
      <c r="F783" s="13" t="str">
        <f>'Parametric Var'!F780</f>
        <v/>
      </c>
      <c r="G783" s="13" t="str">
        <f>'Parametric Var'!G780</f>
        <v/>
      </c>
      <c r="M783" s="13" t="str">
        <f>'Parametric Var'!H780</f>
        <v/>
      </c>
      <c r="V783" s="88"/>
    </row>
    <row r="784">
      <c r="A784" s="13" t="str">
        <f>'Parametric Var'!A781</f>
        <v/>
      </c>
      <c r="B784" s="13" t="str">
        <f>'Parametric Var'!B781</f>
        <v/>
      </c>
      <c r="C784" s="13" t="str">
        <f>'Parametric Var'!C781</f>
        <v/>
      </c>
      <c r="D784" s="13" t="str">
        <f>'Parametric Var'!D781</f>
        <v/>
      </c>
      <c r="E784" s="13" t="str">
        <f>'Parametric Var'!E781</f>
        <v/>
      </c>
      <c r="F784" s="13" t="str">
        <f>'Parametric Var'!F781</f>
        <v/>
      </c>
      <c r="G784" s="13" t="str">
        <f>'Parametric Var'!G781</f>
        <v/>
      </c>
      <c r="M784" s="13" t="str">
        <f>'Parametric Var'!H781</f>
        <v/>
      </c>
      <c r="V784" s="88"/>
    </row>
    <row r="785">
      <c r="A785" s="13" t="str">
        <f>'Parametric Var'!A782</f>
        <v/>
      </c>
      <c r="B785" s="13" t="str">
        <f>'Parametric Var'!B782</f>
        <v/>
      </c>
      <c r="C785" s="13" t="str">
        <f>'Parametric Var'!C782</f>
        <v/>
      </c>
      <c r="D785" s="13" t="str">
        <f>'Parametric Var'!D782</f>
        <v/>
      </c>
      <c r="E785" s="13" t="str">
        <f>'Parametric Var'!E782</f>
        <v/>
      </c>
      <c r="F785" s="13" t="str">
        <f>'Parametric Var'!F782</f>
        <v/>
      </c>
      <c r="G785" s="13" t="str">
        <f>'Parametric Var'!G782</f>
        <v/>
      </c>
      <c r="M785" s="13" t="str">
        <f>'Parametric Var'!H782</f>
        <v/>
      </c>
      <c r="V785" s="88"/>
    </row>
    <row r="786">
      <c r="A786" s="13" t="str">
        <f>'Parametric Var'!A783</f>
        <v/>
      </c>
      <c r="B786" s="13" t="str">
        <f>'Parametric Var'!B783</f>
        <v/>
      </c>
      <c r="C786" s="13" t="str">
        <f>'Parametric Var'!C783</f>
        <v/>
      </c>
      <c r="D786" s="13" t="str">
        <f>'Parametric Var'!D783</f>
        <v/>
      </c>
      <c r="E786" s="13" t="str">
        <f>'Parametric Var'!E783</f>
        <v/>
      </c>
      <c r="F786" s="13" t="str">
        <f>'Parametric Var'!F783</f>
        <v/>
      </c>
      <c r="G786" s="13" t="str">
        <f>'Parametric Var'!G783</f>
        <v/>
      </c>
      <c r="M786" s="13" t="str">
        <f>'Parametric Var'!H783</f>
        <v/>
      </c>
      <c r="V786" s="88"/>
    </row>
    <row r="787">
      <c r="A787" s="13" t="str">
        <f>'Parametric Var'!A784</f>
        <v/>
      </c>
      <c r="B787" s="13" t="str">
        <f>'Parametric Var'!B784</f>
        <v/>
      </c>
      <c r="C787" s="13" t="str">
        <f>'Parametric Var'!C784</f>
        <v/>
      </c>
      <c r="D787" s="13" t="str">
        <f>'Parametric Var'!D784</f>
        <v/>
      </c>
      <c r="E787" s="13" t="str">
        <f>'Parametric Var'!E784</f>
        <v/>
      </c>
      <c r="F787" s="13" t="str">
        <f>'Parametric Var'!F784</f>
        <v/>
      </c>
      <c r="G787" s="13" t="str">
        <f>'Parametric Var'!G784</f>
        <v/>
      </c>
      <c r="M787" s="13" t="str">
        <f>'Parametric Var'!H784</f>
        <v/>
      </c>
      <c r="V787" s="88"/>
    </row>
    <row r="788">
      <c r="A788" s="13" t="str">
        <f>'Parametric Var'!A785</f>
        <v/>
      </c>
      <c r="B788" s="13" t="str">
        <f>'Parametric Var'!B785</f>
        <v/>
      </c>
      <c r="C788" s="13" t="str">
        <f>'Parametric Var'!C785</f>
        <v/>
      </c>
      <c r="D788" s="13" t="str">
        <f>'Parametric Var'!D785</f>
        <v/>
      </c>
      <c r="E788" s="13" t="str">
        <f>'Parametric Var'!E785</f>
        <v/>
      </c>
      <c r="F788" s="13" t="str">
        <f>'Parametric Var'!F785</f>
        <v/>
      </c>
      <c r="G788" s="13" t="str">
        <f>'Parametric Var'!G785</f>
        <v/>
      </c>
      <c r="M788" s="13" t="str">
        <f>'Parametric Var'!H785</f>
        <v/>
      </c>
      <c r="V788" s="88"/>
    </row>
    <row r="789">
      <c r="A789" s="13" t="str">
        <f>'Parametric Var'!A786</f>
        <v/>
      </c>
      <c r="B789" s="13" t="str">
        <f>'Parametric Var'!B786</f>
        <v/>
      </c>
      <c r="C789" s="13" t="str">
        <f>'Parametric Var'!C786</f>
        <v/>
      </c>
      <c r="D789" s="13" t="str">
        <f>'Parametric Var'!D786</f>
        <v/>
      </c>
      <c r="E789" s="13" t="str">
        <f>'Parametric Var'!E786</f>
        <v/>
      </c>
      <c r="F789" s="13" t="str">
        <f>'Parametric Var'!F786</f>
        <v/>
      </c>
      <c r="G789" s="13" t="str">
        <f>'Parametric Var'!G786</f>
        <v/>
      </c>
      <c r="M789" s="13" t="str">
        <f>'Parametric Var'!H786</f>
        <v/>
      </c>
      <c r="V789" s="88"/>
    </row>
    <row r="790">
      <c r="A790" s="13" t="str">
        <f>'Parametric Var'!A787</f>
        <v/>
      </c>
      <c r="B790" s="13" t="str">
        <f>'Parametric Var'!B787</f>
        <v/>
      </c>
      <c r="C790" s="13" t="str">
        <f>'Parametric Var'!C787</f>
        <v/>
      </c>
      <c r="D790" s="13" t="str">
        <f>'Parametric Var'!D787</f>
        <v/>
      </c>
      <c r="E790" s="13" t="str">
        <f>'Parametric Var'!E787</f>
        <v/>
      </c>
      <c r="F790" s="13" t="str">
        <f>'Parametric Var'!F787</f>
        <v/>
      </c>
      <c r="G790" s="13" t="str">
        <f>'Parametric Var'!G787</f>
        <v/>
      </c>
      <c r="M790" s="13" t="str">
        <f>'Parametric Var'!H787</f>
        <v/>
      </c>
      <c r="V790" s="88"/>
    </row>
    <row r="791">
      <c r="A791" s="13" t="str">
        <f>'Parametric Var'!A788</f>
        <v/>
      </c>
      <c r="B791" s="13" t="str">
        <f>'Parametric Var'!B788</f>
        <v/>
      </c>
      <c r="C791" s="13" t="str">
        <f>'Parametric Var'!C788</f>
        <v/>
      </c>
      <c r="D791" s="13" t="str">
        <f>'Parametric Var'!D788</f>
        <v/>
      </c>
      <c r="E791" s="13" t="str">
        <f>'Parametric Var'!E788</f>
        <v/>
      </c>
      <c r="F791" s="13" t="str">
        <f>'Parametric Var'!F788</f>
        <v/>
      </c>
      <c r="G791" s="13" t="str">
        <f>'Parametric Var'!G788</f>
        <v/>
      </c>
      <c r="M791" s="13" t="str">
        <f>'Parametric Var'!H788</f>
        <v/>
      </c>
      <c r="V791" s="88"/>
    </row>
    <row r="792">
      <c r="A792" s="13" t="str">
        <f>'Parametric Var'!A789</f>
        <v/>
      </c>
      <c r="B792" s="13" t="str">
        <f>'Parametric Var'!B789</f>
        <v/>
      </c>
      <c r="C792" s="13" t="str">
        <f>'Parametric Var'!C789</f>
        <v/>
      </c>
      <c r="D792" s="13" t="str">
        <f>'Parametric Var'!D789</f>
        <v/>
      </c>
      <c r="E792" s="13" t="str">
        <f>'Parametric Var'!E789</f>
        <v/>
      </c>
      <c r="F792" s="13" t="str">
        <f>'Parametric Var'!F789</f>
        <v/>
      </c>
      <c r="G792" s="13" t="str">
        <f>'Parametric Var'!G789</f>
        <v/>
      </c>
      <c r="M792" s="13" t="str">
        <f>'Parametric Var'!H789</f>
        <v/>
      </c>
      <c r="V792" s="88"/>
    </row>
    <row r="793">
      <c r="A793" s="13" t="str">
        <f>'Parametric Var'!A790</f>
        <v/>
      </c>
      <c r="B793" s="13" t="str">
        <f>'Parametric Var'!B790</f>
        <v/>
      </c>
      <c r="C793" s="13" t="str">
        <f>'Parametric Var'!C790</f>
        <v/>
      </c>
      <c r="D793" s="13" t="str">
        <f>'Parametric Var'!D790</f>
        <v/>
      </c>
      <c r="E793" s="13" t="str">
        <f>'Parametric Var'!E790</f>
        <v/>
      </c>
      <c r="F793" s="13" t="str">
        <f>'Parametric Var'!F790</f>
        <v/>
      </c>
      <c r="G793" s="13" t="str">
        <f>'Parametric Var'!G790</f>
        <v/>
      </c>
      <c r="M793" s="13" t="str">
        <f>'Parametric Var'!H790</f>
        <v/>
      </c>
      <c r="V793" s="88"/>
    </row>
    <row r="794">
      <c r="A794" s="13" t="str">
        <f>'Parametric Var'!A791</f>
        <v/>
      </c>
      <c r="B794" s="13" t="str">
        <f>'Parametric Var'!B791</f>
        <v/>
      </c>
      <c r="C794" s="13" t="str">
        <f>'Parametric Var'!C791</f>
        <v/>
      </c>
      <c r="D794" s="13" t="str">
        <f>'Parametric Var'!D791</f>
        <v/>
      </c>
      <c r="E794" s="13" t="str">
        <f>'Parametric Var'!E791</f>
        <v/>
      </c>
      <c r="F794" s="13" t="str">
        <f>'Parametric Var'!F791</f>
        <v/>
      </c>
      <c r="G794" s="13" t="str">
        <f>'Parametric Var'!G791</f>
        <v/>
      </c>
      <c r="M794" s="13" t="str">
        <f>'Parametric Var'!H791</f>
        <v/>
      </c>
      <c r="V794" s="88"/>
    </row>
    <row r="795">
      <c r="A795" s="13" t="str">
        <f>'Parametric Var'!A792</f>
        <v/>
      </c>
      <c r="B795" s="13" t="str">
        <f>'Parametric Var'!B792</f>
        <v/>
      </c>
      <c r="C795" s="13" t="str">
        <f>'Parametric Var'!C792</f>
        <v/>
      </c>
      <c r="D795" s="13" t="str">
        <f>'Parametric Var'!D792</f>
        <v/>
      </c>
      <c r="E795" s="13" t="str">
        <f>'Parametric Var'!E792</f>
        <v/>
      </c>
      <c r="F795" s="13" t="str">
        <f>'Parametric Var'!F792</f>
        <v/>
      </c>
      <c r="G795" s="13" t="str">
        <f>'Parametric Var'!G792</f>
        <v/>
      </c>
      <c r="M795" s="13" t="str">
        <f>'Parametric Var'!H792</f>
        <v/>
      </c>
      <c r="V795" s="88"/>
    </row>
    <row r="796">
      <c r="A796" s="13" t="str">
        <f>'Parametric Var'!A793</f>
        <v/>
      </c>
      <c r="B796" s="13" t="str">
        <f>'Parametric Var'!B793</f>
        <v/>
      </c>
      <c r="C796" s="13" t="str">
        <f>'Parametric Var'!C793</f>
        <v/>
      </c>
      <c r="D796" s="13" t="str">
        <f>'Parametric Var'!D793</f>
        <v/>
      </c>
      <c r="E796" s="13" t="str">
        <f>'Parametric Var'!E793</f>
        <v/>
      </c>
      <c r="F796" s="13" t="str">
        <f>'Parametric Var'!F793</f>
        <v/>
      </c>
      <c r="G796" s="13" t="str">
        <f>'Parametric Var'!G793</f>
        <v/>
      </c>
      <c r="M796" s="13" t="str">
        <f>'Parametric Var'!H793</f>
        <v/>
      </c>
      <c r="V796" s="88"/>
    </row>
    <row r="797">
      <c r="A797" s="13" t="str">
        <f>'Parametric Var'!A794</f>
        <v/>
      </c>
      <c r="B797" s="13" t="str">
        <f>'Parametric Var'!B794</f>
        <v/>
      </c>
      <c r="C797" s="13" t="str">
        <f>'Parametric Var'!C794</f>
        <v/>
      </c>
      <c r="D797" s="13" t="str">
        <f>'Parametric Var'!D794</f>
        <v/>
      </c>
      <c r="E797" s="13" t="str">
        <f>'Parametric Var'!E794</f>
        <v/>
      </c>
      <c r="F797" s="13" t="str">
        <f>'Parametric Var'!F794</f>
        <v/>
      </c>
      <c r="G797" s="13" t="str">
        <f>'Parametric Var'!G794</f>
        <v/>
      </c>
      <c r="M797" s="13" t="str">
        <f>'Parametric Var'!H794</f>
        <v/>
      </c>
      <c r="V797" s="88"/>
    </row>
    <row r="798">
      <c r="A798" s="13" t="str">
        <f>'Parametric Var'!A795</f>
        <v/>
      </c>
      <c r="B798" s="13" t="str">
        <f>'Parametric Var'!B795</f>
        <v/>
      </c>
      <c r="C798" s="13" t="str">
        <f>'Parametric Var'!C795</f>
        <v/>
      </c>
      <c r="D798" s="13" t="str">
        <f>'Parametric Var'!D795</f>
        <v/>
      </c>
      <c r="E798" s="13" t="str">
        <f>'Parametric Var'!E795</f>
        <v/>
      </c>
      <c r="F798" s="13" t="str">
        <f>'Parametric Var'!F795</f>
        <v/>
      </c>
      <c r="G798" s="13" t="str">
        <f>'Parametric Var'!G795</f>
        <v/>
      </c>
      <c r="M798" s="13" t="str">
        <f>'Parametric Var'!H795</f>
        <v/>
      </c>
      <c r="V798" s="88"/>
    </row>
    <row r="799">
      <c r="A799" s="13" t="str">
        <f>'Parametric Var'!A796</f>
        <v/>
      </c>
      <c r="B799" s="13" t="str">
        <f>'Parametric Var'!B796</f>
        <v/>
      </c>
      <c r="C799" s="13" t="str">
        <f>'Parametric Var'!C796</f>
        <v/>
      </c>
      <c r="D799" s="13" t="str">
        <f>'Parametric Var'!D796</f>
        <v/>
      </c>
      <c r="E799" s="13" t="str">
        <f>'Parametric Var'!E796</f>
        <v/>
      </c>
      <c r="F799" s="13" t="str">
        <f>'Parametric Var'!F796</f>
        <v/>
      </c>
      <c r="G799" s="13" t="str">
        <f>'Parametric Var'!G796</f>
        <v/>
      </c>
      <c r="M799" s="13" t="str">
        <f>'Parametric Var'!H796</f>
        <v/>
      </c>
      <c r="V799" s="88"/>
    </row>
    <row r="800">
      <c r="A800" s="13" t="str">
        <f>'Parametric Var'!A797</f>
        <v/>
      </c>
      <c r="B800" s="13" t="str">
        <f>'Parametric Var'!B797</f>
        <v/>
      </c>
      <c r="C800" s="13" t="str">
        <f>'Parametric Var'!C797</f>
        <v/>
      </c>
      <c r="D800" s="13" t="str">
        <f>'Parametric Var'!D797</f>
        <v/>
      </c>
      <c r="E800" s="13" t="str">
        <f>'Parametric Var'!E797</f>
        <v/>
      </c>
      <c r="F800" s="13" t="str">
        <f>'Parametric Var'!F797</f>
        <v/>
      </c>
      <c r="G800" s="13" t="str">
        <f>'Parametric Var'!G797</f>
        <v/>
      </c>
      <c r="M800" s="13" t="str">
        <f>'Parametric Var'!H797</f>
        <v/>
      </c>
      <c r="V800" s="88"/>
    </row>
    <row r="801">
      <c r="A801" s="13" t="str">
        <f>'Parametric Var'!A798</f>
        <v/>
      </c>
      <c r="B801" s="13" t="str">
        <f>'Parametric Var'!B798</f>
        <v/>
      </c>
      <c r="C801" s="13" t="str">
        <f>'Parametric Var'!C798</f>
        <v/>
      </c>
      <c r="D801" s="13" t="str">
        <f>'Parametric Var'!D798</f>
        <v/>
      </c>
      <c r="E801" s="13" t="str">
        <f>'Parametric Var'!E798</f>
        <v/>
      </c>
      <c r="F801" s="13" t="str">
        <f>'Parametric Var'!F798</f>
        <v/>
      </c>
      <c r="G801" s="13" t="str">
        <f>'Parametric Var'!G798</f>
        <v/>
      </c>
      <c r="M801" s="13" t="str">
        <f>'Parametric Var'!H798</f>
        <v/>
      </c>
      <c r="V801" s="88"/>
    </row>
    <row r="802">
      <c r="A802" s="13" t="str">
        <f>'Parametric Var'!A799</f>
        <v/>
      </c>
      <c r="B802" s="13" t="str">
        <f>'Parametric Var'!B799</f>
        <v/>
      </c>
      <c r="C802" s="13" t="str">
        <f>'Parametric Var'!C799</f>
        <v/>
      </c>
      <c r="D802" s="13" t="str">
        <f>'Parametric Var'!D799</f>
        <v/>
      </c>
      <c r="E802" s="13" t="str">
        <f>'Parametric Var'!E799</f>
        <v/>
      </c>
      <c r="F802" s="13" t="str">
        <f>'Parametric Var'!F799</f>
        <v/>
      </c>
      <c r="G802" s="13" t="str">
        <f>'Parametric Var'!G799</f>
        <v/>
      </c>
      <c r="M802" s="13" t="str">
        <f>'Parametric Var'!H799</f>
        <v/>
      </c>
      <c r="V802" s="88"/>
    </row>
    <row r="803">
      <c r="A803" s="13" t="str">
        <f>'Parametric Var'!A800</f>
        <v/>
      </c>
      <c r="B803" s="13" t="str">
        <f>'Parametric Var'!B800</f>
        <v/>
      </c>
      <c r="C803" s="13" t="str">
        <f>'Parametric Var'!C800</f>
        <v/>
      </c>
      <c r="D803" s="13" t="str">
        <f>'Parametric Var'!D800</f>
        <v/>
      </c>
      <c r="E803" s="13" t="str">
        <f>'Parametric Var'!E800</f>
        <v/>
      </c>
      <c r="F803" s="13" t="str">
        <f>'Parametric Var'!F800</f>
        <v/>
      </c>
      <c r="G803" s="13" t="str">
        <f>'Parametric Var'!G800</f>
        <v/>
      </c>
      <c r="M803" s="13" t="str">
        <f>'Parametric Var'!H800</f>
        <v/>
      </c>
      <c r="V803" s="88"/>
    </row>
    <row r="804">
      <c r="A804" s="13" t="str">
        <f>'Parametric Var'!A801</f>
        <v/>
      </c>
      <c r="B804" s="13" t="str">
        <f>'Parametric Var'!B801</f>
        <v/>
      </c>
      <c r="C804" s="13" t="str">
        <f>'Parametric Var'!C801</f>
        <v/>
      </c>
      <c r="D804" s="13" t="str">
        <f>'Parametric Var'!D801</f>
        <v/>
      </c>
      <c r="E804" s="13" t="str">
        <f>'Parametric Var'!E801</f>
        <v/>
      </c>
      <c r="F804" s="13" t="str">
        <f>'Parametric Var'!F801</f>
        <v/>
      </c>
      <c r="G804" s="13" t="str">
        <f>'Parametric Var'!G801</f>
        <v/>
      </c>
      <c r="M804" s="13" t="str">
        <f>'Parametric Var'!H801</f>
        <v/>
      </c>
      <c r="V804" s="88"/>
    </row>
    <row r="805">
      <c r="A805" s="13" t="str">
        <f>'Parametric Var'!A802</f>
        <v/>
      </c>
      <c r="B805" s="13" t="str">
        <f>'Parametric Var'!B802</f>
        <v/>
      </c>
      <c r="C805" s="13" t="str">
        <f>'Parametric Var'!C802</f>
        <v/>
      </c>
      <c r="D805" s="13" t="str">
        <f>'Parametric Var'!D802</f>
        <v/>
      </c>
      <c r="E805" s="13" t="str">
        <f>'Parametric Var'!E802</f>
        <v/>
      </c>
      <c r="F805" s="13" t="str">
        <f>'Parametric Var'!F802</f>
        <v/>
      </c>
      <c r="G805" s="13" t="str">
        <f>'Parametric Var'!G802</f>
        <v/>
      </c>
      <c r="M805" s="13" t="str">
        <f>'Parametric Var'!H802</f>
        <v/>
      </c>
      <c r="V805" s="88"/>
    </row>
    <row r="806">
      <c r="A806" s="13" t="str">
        <f>'Parametric Var'!A803</f>
        <v/>
      </c>
      <c r="B806" s="13" t="str">
        <f>'Parametric Var'!B803</f>
        <v/>
      </c>
      <c r="C806" s="13" t="str">
        <f>'Parametric Var'!C803</f>
        <v/>
      </c>
      <c r="D806" s="13" t="str">
        <f>'Parametric Var'!D803</f>
        <v/>
      </c>
      <c r="E806" s="13" t="str">
        <f>'Parametric Var'!E803</f>
        <v/>
      </c>
      <c r="F806" s="13" t="str">
        <f>'Parametric Var'!F803</f>
        <v/>
      </c>
      <c r="G806" s="13" t="str">
        <f>'Parametric Var'!G803</f>
        <v/>
      </c>
      <c r="M806" s="13" t="str">
        <f>'Parametric Var'!H803</f>
        <v/>
      </c>
      <c r="V806" s="88"/>
    </row>
    <row r="807">
      <c r="A807" s="13" t="str">
        <f>'Parametric Var'!A804</f>
        <v/>
      </c>
      <c r="B807" s="13" t="str">
        <f>'Parametric Var'!B804</f>
        <v/>
      </c>
      <c r="C807" s="13" t="str">
        <f>'Parametric Var'!C804</f>
        <v/>
      </c>
      <c r="D807" s="13" t="str">
        <f>'Parametric Var'!D804</f>
        <v/>
      </c>
      <c r="E807" s="13" t="str">
        <f>'Parametric Var'!E804</f>
        <v/>
      </c>
      <c r="F807" s="13" t="str">
        <f>'Parametric Var'!F804</f>
        <v/>
      </c>
      <c r="G807" s="13" t="str">
        <f>'Parametric Var'!G804</f>
        <v/>
      </c>
      <c r="M807" s="13" t="str">
        <f>'Parametric Var'!H804</f>
        <v/>
      </c>
      <c r="V807" s="88"/>
    </row>
    <row r="808">
      <c r="A808" s="13" t="str">
        <f>'Parametric Var'!A805</f>
        <v/>
      </c>
      <c r="B808" s="13" t="str">
        <f>'Parametric Var'!B805</f>
        <v/>
      </c>
      <c r="C808" s="13" t="str">
        <f>'Parametric Var'!C805</f>
        <v/>
      </c>
      <c r="D808" s="13" t="str">
        <f>'Parametric Var'!D805</f>
        <v/>
      </c>
      <c r="E808" s="13" t="str">
        <f>'Parametric Var'!E805</f>
        <v/>
      </c>
      <c r="F808" s="13" t="str">
        <f>'Parametric Var'!F805</f>
        <v/>
      </c>
      <c r="G808" s="13" t="str">
        <f>'Parametric Var'!G805</f>
        <v/>
      </c>
      <c r="M808" s="13" t="str">
        <f>'Parametric Var'!H805</f>
        <v/>
      </c>
      <c r="V808" s="88"/>
    </row>
    <row r="809">
      <c r="A809" s="13" t="str">
        <f>'Parametric Var'!A806</f>
        <v/>
      </c>
      <c r="B809" s="13" t="str">
        <f>'Parametric Var'!B806</f>
        <v/>
      </c>
      <c r="C809" s="13" t="str">
        <f>'Parametric Var'!C806</f>
        <v/>
      </c>
      <c r="D809" s="13" t="str">
        <f>'Parametric Var'!D806</f>
        <v/>
      </c>
      <c r="E809" s="13" t="str">
        <f>'Parametric Var'!E806</f>
        <v/>
      </c>
      <c r="F809" s="13" t="str">
        <f>'Parametric Var'!F806</f>
        <v/>
      </c>
      <c r="G809" s="13" t="str">
        <f>'Parametric Var'!G806</f>
        <v/>
      </c>
      <c r="M809" s="13" t="str">
        <f>'Parametric Var'!H806</f>
        <v/>
      </c>
      <c r="V809" s="88"/>
    </row>
    <row r="810">
      <c r="A810" s="13" t="str">
        <f>'Parametric Var'!A807</f>
        <v/>
      </c>
      <c r="B810" s="13" t="str">
        <f>'Parametric Var'!B807</f>
        <v/>
      </c>
      <c r="C810" s="13" t="str">
        <f>'Parametric Var'!C807</f>
        <v/>
      </c>
      <c r="D810" s="13" t="str">
        <f>'Parametric Var'!D807</f>
        <v/>
      </c>
      <c r="E810" s="13" t="str">
        <f>'Parametric Var'!E807</f>
        <v/>
      </c>
      <c r="F810" s="13" t="str">
        <f>'Parametric Var'!F807</f>
        <v/>
      </c>
      <c r="G810" s="13" t="str">
        <f>'Parametric Var'!G807</f>
        <v/>
      </c>
      <c r="M810" s="13" t="str">
        <f>'Parametric Var'!H807</f>
        <v/>
      </c>
      <c r="V810" s="88"/>
    </row>
    <row r="811">
      <c r="A811" s="13" t="str">
        <f>'Parametric Var'!A808</f>
        <v/>
      </c>
      <c r="B811" s="13" t="str">
        <f>'Parametric Var'!B808</f>
        <v/>
      </c>
      <c r="C811" s="13" t="str">
        <f>'Parametric Var'!C808</f>
        <v/>
      </c>
      <c r="D811" s="13" t="str">
        <f>'Parametric Var'!D808</f>
        <v/>
      </c>
      <c r="E811" s="13" t="str">
        <f>'Parametric Var'!E808</f>
        <v/>
      </c>
      <c r="F811" s="13" t="str">
        <f>'Parametric Var'!F808</f>
        <v/>
      </c>
      <c r="G811" s="13" t="str">
        <f>'Parametric Var'!G808</f>
        <v/>
      </c>
      <c r="M811" s="13" t="str">
        <f>'Parametric Var'!H808</f>
        <v/>
      </c>
      <c r="V811" s="88"/>
    </row>
    <row r="812">
      <c r="A812" s="13" t="str">
        <f>'Parametric Var'!A809</f>
        <v/>
      </c>
      <c r="B812" s="13" t="str">
        <f>'Parametric Var'!B809</f>
        <v/>
      </c>
      <c r="C812" s="13" t="str">
        <f>'Parametric Var'!C809</f>
        <v/>
      </c>
      <c r="D812" s="13" t="str">
        <f>'Parametric Var'!D809</f>
        <v/>
      </c>
      <c r="E812" s="13" t="str">
        <f>'Parametric Var'!E809</f>
        <v/>
      </c>
      <c r="F812" s="13" t="str">
        <f>'Parametric Var'!F809</f>
        <v/>
      </c>
      <c r="G812" s="13" t="str">
        <f>'Parametric Var'!G809</f>
        <v/>
      </c>
      <c r="M812" s="13" t="str">
        <f>'Parametric Var'!H809</f>
        <v/>
      </c>
      <c r="V812" s="88"/>
    </row>
    <row r="813">
      <c r="A813" s="13" t="str">
        <f>'Parametric Var'!A810</f>
        <v/>
      </c>
      <c r="B813" s="13" t="str">
        <f>'Parametric Var'!B810</f>
        <v/>
      </c>
      <c r="C813" s="13" t="str">
        <f>'Parametric Var'!C810</f>
        <v/>
      </c>
      <c r="D813" s="13" t="str">
        <f>'Parametric Var'!D810</f>
        <v/>
      </c>
      <c r="E813" s="13" t="str">
        <f>'Parametric Var'!E810</f>
        <v/>
      </c>
      <c r="F813" s="13" t="str">
        <f>'Parametric Var'!F810</f>
        <v/>
      </c>
      <c r="G813" s="13" t="str">
        <f>'Parametric Var'!G810</f>
        <v/>
      </c>
      <c r="M813" s="13" t="str">
        <f>'Parametric Var'!H810</f>
        <v/>
      </c>
      <c r="V813" s="88"/>
    </row>
    <row r="814">
      <c r="A814" s="13" t="str">
        <f>'Parametric Var'!A811</f>
        <v/>
      </c>
      <c r="B814" s="13" t="str">
        <f>'Parametric Var'!B811</f>
        <v/>
      </c>
      <c r="C814" s="13" t="str">
        <f>'Parametric Var'!C811</f>
        <v/>
      </c>
      <c r="D814" s="13" t="str">
        <f>'Parametric Var'!D811</f>
        <v/>
      </c>
      <c r="E814" s="13" t="str">
        <f>'Parametric Var'!E811</f>
        <v/>
      </c>
      <c r="F814" s="13" t="str">
        <f>'Parametric Var'!F811</f>
        <v/>
      </c>
      <c r="G814" s="13" t="str">
        <f>'Parametric Var'!G811</f>
        <v/>
      </c>
      <c r="M814" s="13" t="str">
        <f>'Parametric Var'!H811</f>
        <v/>
      </c>
      <c r="V814" s="88"/>
    </row>
    <row r="815">
      <c r="A815" s="13" t="str">
        <f>'Parametric Var'!A812</f>
        <v/>
      </c>
      <c r="B815" s="13" t="str">
        <f>'Parametric Var'!B812</f>
        <v/>
      </c>
      <c r="C815" s="13" t="str">
        <f>'Parametric Var'!C812</f>
        <v/>
      </c>
      <c r="D815" s="13" t="str">
        <f>'Parametric Var'!D812</f>
        <v/>
      </c>
      <c r="E815" s="13" t="str">
        <f>'Parametric Var'!E812</f>
        <v/>
      </c>
      <c r="F815" s="13" t="str">
        <f>'Parametric Var'!F812</f>
        <v/>
      </c>
      <c r="G815" s="13" t="str">
        <f>'Parametric Var'!G812</f>
        <v/>
      </c>
      <c r="M815" s="13" t="str">
        <f>'Parametric Var'!H812</f>
        <v/>
      </c>
      <c r="V815" s="88"/>
    </row>
    <row r="816">
      <c r="A816" s="13" t="str">
        <f>'Parametric Var'!A813</f>
        <v/>
      </c>
      <c r="B816" s="13" t="str">
        <f>'Parametric Var'!B813</f>
        <v/>
      </c>
      <c r="C816" s="13" t="str">
        <f>'Parametric Var'!C813</f>
        <v/>
      </c>
      <c r="D816" s="13" t="str">
        <f>'Parametric Var'!D813</f>
        <v/>
      </c>
      <c r="E816" s="13" t="str">
        <f>'Parametric Var'!E813</f>
        <v/>
      </c>
      <c r="F816" s="13" t="str">
        <f>'Parametric Var'!F813</f>
        <v/>
      </c>
      <c r="G816" s="13" t="str">
        <f>'Parametric Var'!G813</f>
        <v/>
      </c>
      <c r="M816" s="13" t="str">
        <f>'Parametric Var'!H813</f>
        <v/>
      </c>
      <c r="V816" s="88"/>
    </row>
    <row r="817">
      <c r="A817" s="13" t="str">
        <f>'Parametric Var'!A814</f>
        <v/>
      </c>
      <c r="B817" s="13" t="str">
        <f>'Parametric Var'!B814</f>
        <v/>
      </c>
      <c r="C817" s="13" t="str">
        <f>'Parametric Var'!C814</f>
        <v/>
      </c>
      <c r="D817" s="13" t="str">
        <f>'Parametric Var'!D814</f>
        <v/>
      </c>
      <c r="E817" s="13" t="str">
        <f>'Parametric Var'!E814</f>
        <v/>
      </c>
      <c r="F817" s="13" t="str">
        <f>'Parametric Var'!F814</f>
        <v/>
      </c>
      <c r="G817" s="13" t="str">
        <f>'Parametric Var'!G814</f>
        <v/>
      </c>
      <c r="M817" s="13" t="str">
        <f>'Parametric Var'!H814</f>
        <v/>
      </c>
      <c r="V817" s="88"/>
    </row>
    <row r="818">
      <c r="A818" s="13" t="str">
        <f>'Parametric Var'!A815</f>
        <v/>
      </c>
      <c r="B818" s="13" t="str">
        <f>'Parametric Var'!B815</f>
        <v/>
      </c>
      <c r="C818" s="13" t="str">
        <f>'Parametric Var'!C815</f>
        <v/>
      </c>
      <c r="D818" s="13" t="str">
        <f>'Parametric Var'!D815</f>
        <v/>
      </c>
      <c r="E818" s="13" t="str">
        <f>'Parametric Var'!E815</f>
        <v/>
      </c>
      <c r="F818" s="13" t="str">
        <f>'Parametric Var'!F815</f>
        <v/>
      </c>
      <c r="G818" s="13" t="str">
        <f>'Parametric Var'!G815</f>
        <v/>
      </c>
      <c r="M818" s="13" t="str">
        <f>'Parametric Var'!H815</f>
        <v/>
      </c>
      <c r="V818" s="88"/>
    </row>
    <row r="819">
      <c r="A819" s="13" t="str">
        <f>'Parametric Var'!A816</f>
        <v/>
      </c>
      <c r="B819" s="13" t="str">
        <f>'Parametric Var'!B816</f>
        <v/>
      </c>
      <c r="C819" s="13" t="str">
        <f>'Parametric Var'!C816</f>
        <v/>
      </c>
      <c r="D819" s="13" t="str">
        <f>'Parametric Var'!D816</f>
        <v/>
      </c>
      <c r="E819" s="13" t="str">
        <f>'Parametric Var'!E816</f>
        <v/>
      </c>
      <c r="F819" s="13" t="str">
        <f>'Parametric Var'!F816</f>
        <v/>
      </c>
      <c r="G819" s="13" t="str">
        <f>'Parametric Var'!G816</f>
        <v/>
      </c>
      <c r="M819" s="13" t="str">
        <f>'Parametric Var'!H816</f>
        <v/>
      </c>
      <c r="V819" s="88"/>
    </row>
    <row r="820">
      <c r="A820" s="13" t="str">
        <f>'Parametric Var'!A817</f>
        <v/>
      </c>
      <c r="B820" s="13" t="str">
        <f>'Parametric Var'!B817</f>
        <v/>
      </c>
      <c r="C820" s="13" t="str">
        <f>'Parametric Var'!C817</f>
        <v/>
      </c>
      <c r="D820" s="13" t="str">
        <f>'Parametric Var'!D817</f>
        <v/>
      </c>
      <c r="E820" s="13" t="str">
        <f>'Parametric Var'!E817</f>
        <v/>
      </c>
      <c r="F820" s="13" t="str">
        <f>'Parametric Var'!F817</f>
        <v/>
      </c>
      <c r="G820" s="13" t="str">
        <f>'Parametric Var'!G817</f>
        <v/>
      </c>
      <c r="M820" s="13" t="str">
        <f>'Parametric Var'!H817</f>
        <v/>
      </c>
      <c r="V820" s="88"/>
    </row>
    <row r="821">
      <c r="A821" s="13" t="str">
        <f>'Parametric Var'!A818</f>
        <v/>
      </c>
      <c r="B821" s="13" t="str">
        <f>'Parametric Var'!B818</f>
        <v/>
      </c>
      <c r="C821" s="13" t="str">
        <f>'Parametric Var'!C818</f>
        <v/>
      </c>
      <c r="D821" s="13" t="str">
        <f>'Parametric Var'!D818</f>
        <v/>
      </c>
      <c r="E821" s="13" t="str">
        <f>'Parametric Var'!E818</f>
        <v/>
      </c>
      <c r="F821" s="13" t="str">
        <f>'Parametric Var'!F818</f>
        <v/>
      </c>
      <c r="G821" s="13" t="str">
        <f>'Parametric Var'!G818</f>
        <v/>
      </c>
      <c r="M821" s="13" t="str">
        <f>'Parametric Var'!H818</f>
        <v/>
      </c>
      <c r="V821" s="88"/>
    </row>
    <row r="822">
      <c r="A822" s="13" t="str">
        <f>'Parametric Var'!A819</f>
        <v/>
      </c>
      <c r="B822" s="13" t="str">
        <f>'Parametric Var'!B819</f>
        <v/>
      </c>
      <c r="C822" s="13" t="str">
        <f>'Parametric Var'!C819</f>
        <v/>
      </c>
      <c r="D822" s="13" t="str">
        <f>'Parametric Var'!D819</f>
        <v/>
      </c>
      <c r="E822" s="13" t="str">
        <f>'Parametric Var'!E819</f>
        <v/>
      </c>
      <c r="F822" s="13" t="str">
        <f>'Parametric Var'!F819</f>
        <v/>
      </c>
      <c r="G822" s="13" t="str">
        <f>'Parametric Var'!G819</f>
        <v/>
      </c>
      <c r="M822" s="13" t="str">
        <f>'Parametric Var'!H819</f>
        <v/>
      </c>
      <c r="V822" s="88"/>
    </row>
    <row r="823">
      <c r="A823" s="13" t="str">
        <f>'Parametric Var'!A820</f>
        <v/>
      </c>
      <c r="B823" s="13" t="str">
        <f>'Parametric Var'!B820</f>
        <v/>
      </c>
      <c r="C823" s="13" t="str">
        <f>'Parametric Var'!C820</f>
        <v/>
      </c>
      <c r="D823" s="13" t="str">
        <f>'Parametric Var'!D820</f>
        <v/>
      </c>
      <c r="E823" s="13" t="str">
        <f>'Parametric Var'!E820</f>
        <v/>
      </c>
      <c r="F823" s="13" t="str">
        <f>'Parametric Var'!F820</f>
        <v/>
      </c>
      <c r="G823" s="13" t="str">
        <f>'Parametric Var'!G820</f>
        <v/>
      </c>
      <c r="M823" s="13" t="str">
        <f>'Parametric Var'!H820</f>
        <v/>
      </c>
      <c r="V823" s="88"/>
    </row>
    <row r="824">
      <c r="A824" s="13" t="str">
        <f>'Parametric Var'!A821</f>
        <v/>
      </c>
      <c r="B824" s="13" t="str">
        <f>'Parametric Var'!B821</f>
        <v/>
      </c>
      <c r="C824" s="13" t="str">
        <f>'Parametric Var'!C821</f>
        <v/>
      </c>
      <c r="D824" s="13" t="str">
        <f>'Parametric Var'!D821</f>
        <v/>
      </c>
      <c r="E824" s="13" t="str">
        <f>'Parametric Var'!E821</f>
        <v/>
      </c>
      <c r="F824" s="13" t="str">
        <f>'Parametric Var'!F821</f>
        <v/>
      </c>
      <c r="G824" s="13" t="str">
        <f>'Parametric Var'!G821</f>
        <v/>
      </c>
      <c r="M824" s="13" t="str">
        <f>'Parametric Var'!H821</f>
        <v/>
      </c>
      <c r="V824" s="88"/>
    </row>
    <row r="825">
      <c r="A825" s="13" t="str">
        <f>'Parametric Var'!A822</f>
        <v/>
      </c>
      <c r="B825" s="13" t="str">
        <f>'Parametric Var'!B822</f>
        <v/>
      </c>
      <c r="C825" s="13" t="str">
        <f>'Parametric Var'!C822</f>
        <v/>
      </c>
      <c r="D825" s="13" t="str">
        <f>'Parametric Var'!D822</f>
        <v/>
      </c>
      <c r="E825" s="13" t="str">
        <f>'Parametric Var'!E822</f>
        <v/>
      </c>
      <c r="F825" s="13" t="str">
        <f>'Parametric Var'!F822</f>
        <v/>
      </c>
      <c r="G825" s="13" t="str">
        <f>'Parametric Var'!G822</f>
        <v/>
      </c>
      <c r="M825" s="13" t="str">
        <f>'Parametric Var'!H822</f>
        <v/>
      </c>
      <c r="V825" s="88"/>
    </row>
    <row r="826">
      <c r="A826" s="13" t="str">
        <f>'Parametric Var'!A823</f>
        <v/>
      </c>
      <c r="B826" s="13" t="str">
        <f>'Parametric Var'!B823</f>
        <v/>
      </c>
      <c r="C826" s="13" t="str">
        <f>'Parametric Var'!C823</f>
        <v/>
      </c>
      <c r="D826" s="13" t="str">
        <f>'Parametric Var'!D823</f>
        <v/>
      </c>
      <c r="E826" s="13" t="str">
        <f>'Parametric Var'!E823</f>
        <v/>
      </c>
      <c r="F826" s="13" t="str">
        <f>'Parametric Var'!F823</f>
        <v/>
      </c>
      <c r="G826" s="13" t="str">
        <f>'Parametric Var'!G823</f>
        <v/>
      </c>
      <c r="M826" s="13" t="str">
        <f>'Parametric Var'!H823</f>
        <v/>
      </c>
      <c r="V826" s="88"/>
    </row>
    <row r="827">
      <c r="A827" s="13" t="str">
        <f>'Parametric Var'!A824</f>
        <v/>
      </c>
      <c r="B827" s="13" t="str">
        <f>'Parametric Var'!B824</f>
        <v/>
      </c>
      <c r="C827" s="13" t="str">
        <f>'Parametric Var'!C824</f>
        <v/>
      </c>
      <c r="D827" s="13" t="str">
        <f>'Parametric Var'!D824</f>
        <v/>
      </c>
      <c r="E827" s="13" t="str">
        <f>'Parametric Var'!E824</f>
        <v/>
      </c>
      <c r="F827" s="13" t="str">
        <f>'Parametric Var'!F824</f>
        <v/>
      </c>
      <c r="G827" s="13" t="str">
        <f>'Parametric Var'!G824</f>
        <v/>
      </c>
      <c r="M827" s="13" t="str">
        <f>'Parametric Var'!H824</f>
        <v/>
      </c>
      <c r="V827" s="88"/>
    </row>
    <row r="828">
      <c r="A828" s="13" t="str">
        <f>'Parametric Var'!A825</f>
        <v/>
      </c>
      <c r="B828" s="13" t="str">
        <f>'Parametric Var'!B825</f>
        <v/>
      </c>
      <c r="C828" s="13" t="str">
        <f>'Parametric Var'!C825</f>
        <v/>
      </c>
      <c r="D828" s="13" t="str">
        <f>'Parametric Var'!D825</f>
        <v/>
      </c>
      <c r="E828" s="13" t="str">
        <f>'Parametric Var'!E825</f>
        <v/>
      </c>
      <c r="F828" s="13" t="str">
        <f>'Parametric Var'!F825</f>
        <v/>
      </c>
      <c r="G828" s="13" t="str">
        <f>'Parametric Var'!G825</f>
        <v/>
      </c>
      <c r="M828" s="13" t="str">
        <f>'Parametric Var'!H825</f>
        <v/>
      </c>
      <c r="V828" s="88"/>
    </row>
    <row r="829">
      <c r="A829" s="13" t="str">
        <f>'Parametric Var'!A826</f>
        <v/>
      </c>
      <c r="B829" s="13" t="str">
        <f>'Parametric Var'!B826</f>
        <v/>
      </c>
      <c r="C829" s="13" t="str">
        <f>'Parametric Var'!C826</f>
        <v/>
      </c>
      <c r="D829" s="13" t="str">
        <f>'Parametric Var'!D826</f>
        <v/>
      </c>
      <c r="E829" s="13" t="str">
        <f>'Parametric Var'!E826</f>
        <v/>
      </c>
      <c r="F829" s="13" t="str">
        <f>'Parametric Var'!F826</f>
        <v/>
      </c>
      <c r="G829" s="13" t="str">
        <f>'Parametric Var'!G826</f>
        <v/>
      </c>
      <c r="M829" s="13" t="str">
        <f>'Parametric Var'!H826</f>
        <v/>
      </c>
      <c r="V829" s="88"/>
    </row>
    <row r="830">
      <c r="A830" s="13" t="str">
        <f>'Parametric Var'!A827</f>
        <v/>
      </c>
      <c r="B830" s="13" t="str">
        <f>'Parametric Var'!B827</f>
        <v/>
      </c>
      <c r="C830" s="13" t="str">
        <f>'Parametric Var'!C827</f>
        <v/>
      </c>
      <c r="D830" s="13" t="str">
        <f>'Parametric Var'!D827</f>
        <v/>
      </c>
      <c r="E830" s="13" t="str">
        <f>'Parametric Var'!E827</f>
        <v/>
      </c>
      <c r="F830" s="13" t="str">
        <f>'Parametric Var'!F827</f>
        <v/>
      </c>
      <c r="G830" s="13" t="str">
        <f>'Parametric Var'!G827</f>
        <v/>
      </c>
      <c r="M830" s="13" t="str">
        <f>'Parametric Var'!H827</f>
        <v/>
      </c>
      <c r="V830" s="88"/>
    </row>
    <row r="831">
      <c r="A831" s="13" t="str">
        <f>'Parametric Var'!A828</f>
        <v/>
      </c>
      <c r="B831" s="13" t="str">
        <f>'Parametric Var'!B828</f>
        <v/>
      </c>
      <c r="C831" s="13" t="str">
        <f>'Parametric Var'!C828</f>
        <v/>
      </c>
      <c r="D831" s="13" t="str">
        <f>'Parametric Var'!D828</f>
        <v/>
      </c>
      <c r="E831" s="13" t="str">
        <f>'Parametric Var'!E828</f>
        <v/>
      </c>
      <c r="F831" s="13" t="str">
        <f>'Parametric Var'!F828</f>
        <v/>
      </c>
      <c r="G831" s="13" t="str">
        <f>'Parametric Var'!G828</f>
        <v/>
      </c>
      <c r="M831" s="13" t="str">
        <f>'Parametric Var'!H828</f>
        <v/>
      </c>
      <c r="V831" s="88"/>
    </row>
    <row r="832">
      <c r="A832" s="13" t="str">
        <f>'Parametric Var'!A829</f>
        <v/>
      </c>
      <c r="B832" s="13" t="str">
        <f>'Parametric Var'!B829</f>
        <v/>
      </c>
      <c r="C832" s="13" t="str">
        <f>'Parametric Var'!C829</f>
        <v/>
      </c>
      <c r="D832" s="13" t="str">
        <f>'Parametric Var'!D829</f>
        <v/>
      </c>
      <c r="E832" s="13" t="str">
        <f>'Parametric Var'!E829</f>
        <v/>
      </c>
      <c r="F832" s="13" t="str">
        <f>'Parametric Var'!F829</f>
        <v/>
      </c>
      <c r="G832" s="13" t="str">
        <f>'Parametric Var'!G829</f>
        <v/>
      </c>
      <c r="M832" s="13" t="str">
        <f>'Parametric Var'!H829</f>
        <v/>
      </c>
      <c r="V832" s="88"/>
    </row>
    <row r="833">
      <c r="A833" s="13" t="str">
        <f>'Parametric Var'!A830</f>
        <v/>
      </c>
      <c r="B833" s="13" t="str">
        <f>'Parametric Var'!B830</f>
        <v/>
      </c>
      <c r="C833" s="13" t="str">
        <f>'Parametric Var'!C830</f>
        <v/>
      </c>
      <c r="D833" s="13" t="str">
        <f>'Parametric Var'!D830</f>
        <v/>
      </c>
      <c r="E833" s="13" t="str">
        <f>'Parametric Var'!E830</f>
        <v/>
      </c>
      <c r="F833" s="13" t="str">
        <f>'Parametric Var'!F830</f>
        <v/>
      </c>
      <c r="G833" s="13" t="str">
        <f>'Parametric Var'!G830</f>
        <v/>
      </c>
      <c r="M833" s="13" t="str">
        <f>'Parametric Var'!H830</f>
        <v/>
      </c>
      <c r="V833" s="88"/>
    </row>
    <row r="834">
      <c r="A834" s="13" t="str">
        <f>'Parametric Var'!A831</f>
        <v/>
      </c>
      <c r="B834" s="13" t="str">
        <f>'Parametric Var'!B831</f>
        <v/>
      </c>
      <c r="C834" s="13" t="str">
        <f>'Parametric Var'!C831</f>
        <v/>
      </c>
      <c r="D834" s="13" t="str">
        <f>'Parametric Var'!D831</f>
        <v/>
      </c>
      <c r="E834" s="13" t="str">
        <f>'Parametric Var'!E831</f>
        <v/>
      </c>
      <c r="F834" s="13" t="str">
        <f>'Parametric Var'!F831</f>
        <v/>
      </c>
      <c r="G834" s="13" t="str">
        <f>'Parametric Var'!G831</f>
        <v/>
      </c>
      <c r="M834" s="13" t="str">
        <f>'Parametric Var'!H831</f>
        <v/>
      </c>
      <c r="V834" s="88"/>
    </row>
    <row r="835">
      <c r="A835" s="13" t="str">
        <f>'Parametric Var'!A832</f>
        <v/>
      </c>
      <c r="B835" s="13" t="str">
        <f>'Parametric Var'!B832</f>
        <v/>
      </c>
      <c r="C835" s="13" t="str">
        <f>'Parametric Var'!C832</f>
        <v/>
      </c>
      <c r="D835" s="13" t="str">
        <f>'Parametric Var'!D832</f>
        <v/>
      </c>
      <c r="E835" s="13" t="str">
        <f>'Parametric Var'!E832</f>
        <v/>
      </c>
      <c r="F835" s="13" t="str">
        <f>'Parametric Var'!F832</f>
        <v/>
      </c>
      <c r="G835" s="13" t="str">
        <f>'Parametric Var'!G832</f>
        <v/>
      </c>
      <c r="M835" s="13" t="str">
        <f>'Parametric Var'!H832</f>
        <v/>
      </c>
      <c r="V835" s="88"/>
    </row>
    <row r="836">
      <c r="A836" s="13" t="str">
        <f>'Parametric Var'!A833</f>
        <v/>
      </c>
      <c r="B836" s="13" t="str">
        <f>'Parametric Var'!B833</f>
        <v/>
      </c>
      <c r="C836" s="13" t="str">
        <f>'Parametric Var'!C833</f>
        <v/>
      </c>
      <c r="D836" s="13" t="str">
        <f>'Parametric Var'!D833</f>
        <v/>
      </c>
      <c r="E836" s="13" t="str">
        <f>'Parametric Var'!E833</f>
        <v/>
      </c>
      <c r="F836" s="13" t="str">
        <f>'Parametric Var'!F833</f>
        <v/>
      </c>
      <c r="G836" s="13" t="str">
        <f>'Parametric Var'!G833</f>
        <v/>
      </c>
      <c r="M836" s="13" t="str">
        <f>'Parametric Var'!H833</f>
        <v/>
      </c>
      <c r="V836" s="88"/>
    </row>
    <row r="837">
      <c r="A837" s="13" t="str">
        <f>'Parametric Var'!A834</f>
        <v/>
      </c>
      <c r="B837" s="13" t="str">
        <f>'Parametric Var'!B834</f>
        <v/>
      </c>
      <c r="C837" s="13" t="str">
        <f>'Parametric Var'!C834</f>
        <v/>
      </c>
      <c r="D837" s="13" t="str">
        <f>'Parametric Var'!D834</f>
        <v/>
      </c>
      <c r="E837" s="13" t="str">
        <f>'Parametric Var'!E834</f>
        <v/>
      </c>
      <c r="F837" s="13" t="str">
        <f>'Parametric Var'!F834</f>
        <v/>
      </c>
      <c r="G837" s="13" t="str">
        <f>'Parametric Var'!G834</f>
        <v/>
      </c>
      <c r="M837" s="13" t="str">
        <f>'Parametric Var'!H834</f>
        <v/>
      </c>
      <c r="V837" s="88"/>
    </row>
    <row r="838">
      <c r="A838" s="13" t="str">
        <f>'Parametric Var'!A835</f>
        <v/>
      </c>
      <c r="B838" s="13" t="str">
        <f>'Parametric Var'!B835</f>
        <v/>
      </c>
      <c r="C838" s="13" t="str">
        <f>'Parametric Var'!C835</f>
        <v/>
      </c>
      <c r="D838" s="13" t="str">
        <f>'Parametric Var'!D835</f>
        <v/>
      </c>
      <c r="E838" s="13" t="str">
        <f>'Parametric Var'!E835</f>
        <v/>
      </c>
      <c r="F838" s="13" t="str">
        <f>'Parametric Var'!F835</f>
        <v/>
      </c>
      <c r="G838" s="13" t="str">
        <f>'Parametric Var'!G835</f>
        <v/>
      </c>
      <c r="M838" s="13" t="str">
        <f>'Parametric Var'!H835</f>
        <v/>
      </c>
      <c r="V838" s="88"/>
    </row>
    <row r="839">
      <c r="A839" s="13" t="str">
        <f>'Parametric Var'!A836</f>
        <v/>
      </c>
      <c r="B839" s="13" t="str">
        <f>'Parametric Var'!B836</f>
        <v/>
      </c>
      <c r="C839" s="13" t="str">
        <f>'Parametric Var'!C836</f>
        <v/>
      </c>
      <c r="D839" s="13" t="str">
        <f>'Parametric Var'!D836</f>
        <v/>
      </c>
      <c r="E839" s="13" t="str">
        <f>'Parametric Var'!E836</f>
        <v/>
      </c>
      <c r="F839" s="13" t="str">
        <f>'Parametric Var'!F836</f>
        <v/>
      </c>
      <c r="G839" s="13" t="str">
        <f>'Parametric Var'!G836</f>
        <v/>
      </c>
      <c r="M839" s="13" t="str">
        <f>'Parametric Var'!H836</f>
        <v/>
      </c>
      <c r="V839" s="88"/>
    </row>
    <row r="840">
      <c r="A840" s="13" t="str">
        <f>'Parametric Var'!A837</f>
        <v/>
      </c>
      <c r="B840" s="13" t="str">
        <f>'Parametric Var'!B837</f>
        <v/>
      </c>
      <c r="C840" s="13" t="str">
        <f>'Parametric Var'!C837</f>
        <v/>
      </c>
      <c r="D840" s="13" t="str">
        <f>'Parametric Var'!D837</f>
        <v/>
      </c>
      <c r="E840" s="13" t="str">
        <f>'Parametric Var'!E837</f>
        <v/>
      </c>
      <c r="F840" s="13" t="str">
        <f>'Parametric Var'!F837</f>
        <v/>
      </c>
      <c r="G840" s="13" t="str">
        <f>'Parametric Var'!G837</f>
        <v/>
      </c>
      <c r="M840" s="13" t="str">
        <f>'Parametric Var'!H837</f>
        <v/>
      </c>
      <c r="V840" s="88"/>
    </row>
    <row r="841">
      <c r="A841" s="13" t="str">
        <f>'Parametric Var'!A838</f>
        <v/>
      </c>
      <c r="B841" s="13" t="str">
        <f>'Parametric Var'!B838</f>
        <v/>
      </c>
      <c r="C841" s="13" t="str">
        <f>'Parametric Var'!C838</f>
        <v/>
      </c>
      <c r="D841" s="13" t="str">
        <f>'Parametric Var'!D838</f>
        <v/>
      </c>
      <c r="E841" s="13" t="str">
        <f>'Parametric Var'!E838</f>
        <v/>
      </c>
      <c r="F841" s="13" t="str">
        <f>'Parametric Var'!F838</f>
        <v/>
      </c>
      <c r="G841" s="13" t="str">
        <f>'Parametric Var'!G838</f>
        <v/>
      </c>
      <c r="M841" s="13" t="str">
        <f>'Parametric Var'!H838</f>
        <v/>
      </c>
      <c r="V841" s="88"/>
    </row>
    <row r="842">
      <c r="A842" s="13" t="str">
        <f>'Parametric Var'!A839</f>
        <v/>
      </c>
      <c r="B842" s="13" t="str">
        <f>'Parametric Var'!B839</f>
        <v/>
      </c>
      <c r="C842" s="13" t="str">
        <f>'Parametric Var'!C839</f>
        <v/>
      </c>
      <c r="D842" s="13" t="str">
        <f>'Parametric Var'!D839</f>
        <v/>
      </c>
      <c r="E842" s="13" t="str">
        <f>'Parametric Var'!E839</f>
        <v/>
      </c>
      <c r="F842" s="13" t="str">
        <f>'Parametric Var'!F839</f>
        <v/>
      </c>
      <c r="G842" s="13" t="str">
        <f>'Parametric Var'!G839</f>
        <v/>
      </c>
      <c r="M842" s="13" t="str">
        <f>'Parametric Var'!H839</f>
        <v/>
      </c>
      <c r="V842" s="88"/>
    </row>
    <row r="843">
      <c r="A843" s="13" t="str">
        <f>'Parametric Var'!A840</f>
        <v/>
      </c>
      <c r="B843" s="13" t="str">
        <f>'Parametric Var'!B840</f>
        <v/>
      </c>
      <c r="C843" s="13" t="str">
        <f>'Parametric Var'!C840</f>
        <v/>
      </c>
      <c r="D843" s="13" t="str">
        <f>'Parametric Var'!D840</f>
        <v/>
      </c>
      <c r="E843" s="13" t="str">
        <f>'Parametric Var'!E840</f>
        <v/>
      </c>
      <c r="F843" s="13" t="str">
        <f>'Parametric Var'!F840</f>
        <v/>
      </c>
      <c r="G843" s="13" t="str">
        <f>'Parametric Var'!G840</f>
        <v/>
      </c>
      <c r="M843" s="13" t="str">
        <f>'Parametric Var'!H840</f>
        <v/>
      </c>
      <c r="V843" s="88"/>
    </row>
    <row r="844">
      <c r="A844" s="13" t="str">
        <f>'Parametric Var'!A841</f>
        <v/>
      </c>
      <c r="B844" s="13" t="str">
        <f>'Parametric Var'!B841</f>
        <v/>
      </c>
      <c r="C844" s="13" t="str">
        <f>'Parametric Var'!C841</f>
        <v/>
      </c>
      <c r="D844" s="13" t="str">
        <f>'Parametric Var'!D841</f>
        <v/>
      </c>
      <c r="E844" s="13" t="str">
        <f>'Parametric Var'!E841</f>
        <v/>
      </c>
      <c r="F844" s="13" t="str">
        <f>'Parametric Var'!F841</f>
        <v/>
      </c>
      <c r="G844" s="13" t="str">
        <f>'Parametric Var'!G841</f>
        <v/>
      </c>
      <c r="M844" s="13" t="str">
        <f>'Parametric Var'!H841</f>
        <v/>
      </c>
      <c r="V844" s="88"/>
    </row>
    <row r="845">
      <c r="A845" s="13" t="str">
        <f>'Parametric Var'!A842</f>
        <v/>
      </c>
      <c r="B845" s="13" t="str">
        <f>'Parametric Var'!B842</f>
        <v/>
      </c>
      <c r="C845" s="13" t="str">
        <f>'Parametric Var'!C842</f>
        <v/>
      </c>
      <c r="D845" s="13" t="str">
        <f>'Parametric Var'!D842</f>
        <v/>
      </c>
      <c r="E845" s="13" t="str">
        <f>'Parametric Var'!E842</f>
        <v/>
      </c>
      <c r="F845" s="13" t="str">
        <f>'Parametric Var'!F842</f>
        <v/>
      </c>
      <c r="G845" s="13" t="str">
        <f>'Parametric Var'!G842</f>
        <v/>
      </c>
      <c r="M845" s="13" t="str">
        <f>'Parametric Var'!H842</f>
        <v/>
      </c>
      <c r="V845" s="88"/>
    </row>
    <row r="846">
      <c r="A846" s="13" t="str">
        <f>'Parametric Var'!A843</f>
        <v/>
      </c>
      <c r="B846" s="13" t="str">
        <f>'Parametric Var'!B843</f>
        <v/>
      </c>
      <c r="C846" s="13" t="str">
        <f>'Parametric Var'!C843</f>
        <v/>
      </c>
      <c r="D846" s="13" t="str">
        <f>'Parametric Var'!D843</f>
        <v/>
      </c>
      <c r="E846" s="13" t="str">
        <f>'Parametric Var'!E843</f>
        <v/>
      </c>
      <c r="F846" s="13" t="str">
        <f>'Parametric Var'!F843</f>
        <v/>
      </c>
      <c r="G846" s="13" t="str">
        <f>'Parametric Var'!G843</f>
        <v/>
      </c>
      <c r="M846" s="13" t="str">
        <f>'Parametric Var'!H843</f>
        <v/>
      </c>
      <c r="V846" s="88"/>
    </row>
    <row r="847">
      <c r="A847" s="13" t="str">
        <f>'Parametric Var'!A844</f>
        <v/>
      </c>
      <c r="B847" s="13" t="str">
        <f>'Parametric Var'!B844</f>
        <v/>
      </c>
      <c r="C847" s="13" t="str">
        <f>'Parametric Var'!C844</f>
        <v/>
      </c>
      <c r="D847" s="13" t="str">
        <f>'Parametric Var'!D844</f>
        <v/>
      </c>
      <c r="E847" s="13" t="str">
        <f>'Parametric Var'!E844</f>
        <v/>
      </c>
      <c r="F847" s="13" t="str">
        <f>'Parametric Var'!F844</f>
        <v/>
      </c>
      <c r="G847" s="13" t="str">
        <f>'Parametric Var'!G844</f>
        <v/>
      </c>
      <c r="M847" s="13" t="str">
        <f>'Parametric Var'!H844</f>
        <v/>
      </c>
      <c r="V847" s="88"/>
    </row>
    <row r="848">
      <c r="A848" s="13" t="str">
        <f>'Parametric Var'!A845</f>
        <v/>
      </c>
      <c r="B848" s="13" t="str">
        <f>'Parametric Var'!B845</f>
        <v/>
      </c>
      <c r="C848" s="13" t="str">
        <f>'Parametric Var'!C845</f>
        <v/>
      </c>
      <c r="D848" s="13" t="str">
        <f>'Parametric Var'!D845</f>
        <v/>
      </c>
      <c r="E848" s="13" t="str">
        <f>'Parametric Var'!E845</f>
        <v/>
      </c>
      <c r="F848" s="13" t="str">
        <f>'Parametric Var'!F845</f>
        <v/>
      </c>
      <c r="G848" s="13" t="str">
        <f>'Parametric Var'!G845</f>
        <v/>
      </c>
      <c r="M848" s="13" t="str">
        <f>'Parametric Var'!H845</f>
        <v/>
      </c>
      <c r="V848" s="88"/>
    </row>
    <row r="849">
      <c r="A849" s="13" t="str">
        <f>'Parametric Var'!A846</f>
        <v/>
      </c>
      <c r="B849" s="13" t="str">
        <f>'Parametric Var'!B846</f>
        <v/>
      </c>
      <c r="C849" s="13" t="str">
        <f>'Parametric Var'!C846</f>
        <v/>
      </c>
      <c r="D849" s="13" t="str">
        <f>'Parametric Var'!D846</f>
        <v/>
      </c>
      <c r="E849" s="13" t="str">
        <f>'Parametric Var'!E846</f>
        <v/>
      </c>
      <c r="F849" s="13" t="str">
        <f>'Parametric Var'!F846</f>
        <v/>
      </c>
      <c r="G849" s="13" t="str">
        <f>'Parametric Var'!G846</f>
        <v/>
      </c>
      <c r="M849" s="13" t="str">
        <f>'Parametric Var'!H846</f>
        <v/>
      </c>
      <c r="V849" s="88"/>
    </row>
    <row r="850">
      <c r="A850" s="13" t="str">
        <f>'Parametric Var'!A847</f>
        <v/>
      </c>
      <c r="B850" s="13" t="str">
        <f>'Parametric Var'!B847</f>
        <v/>
      </c>
      <c r="C850" s="13" t="str">
        <f>'Parametric Var'!C847</f>
        <v/>
      </c>
      <c r="D850" s="13" t="str">
        <f>'Parametric Var'!D847</f>
        <v/>
      </c>
      <c r="E850" s="13" t="str">
        <f>'Parametric Var'!E847</f>
        <v/>
      </c>
      <c r="F850" s="13" t="str">
        <f>'Parametric Var'!F847</f>
        <v/>
      </c>
      <c r="G850" s="13" t="str">
        <f>'Parametric Var'!G847</f>
        <v/>
      </c>
      <c r="M850" s="13" t="str">
        <f>'Parametric Var'!H847</f>
        <v/>
      </c>
      <c r="V850" s="88"/>
    </row>
    <row r="851">
      <c r="A851" s="13" t="str">
        <f>'Parametric Var'!A848</f>
        <v/>
      </c>
      <c r="B851" s="13" t="str">
        <f>'Parametric Var'!B848</f>
        <v/>
      </c>
      <c r="C851" s="13" t="str">
        <f>'Parametric Var'!C848</f>
        <v/>
      </c>
      <c r="D851" s="13" t="str">
        <f>'Parametric Var'!D848</f>
        <v/>
      </c>
      <c r="E851" s="13" t="str">
        <f>'Parametric Var'!E848</f>
        <v/>
      </c>
      <c r="F851" s="13" t="str">
        <f>'Parametric Var'!F848</f>
        <v/>
      </c>
      <c r="G851" s="13" t="str">
        <f>'Parametric Var'!G848</f>
        <v/>
      </c>
      <c r="M851" s="13" t="str">
        <f>'Parametric Var'!H848</f>
        <v/>
      </c>
      <c r="V851" s="88"/>
    </row>
    <row r="852">
      <c r="A852" s="13" t="str">
        <f>'Parametric Var'!A849</f>
        <v/>
      </c>
      <c r="B852" s="13" t="str">
        <f>'Parametric Var'!B849</f>
        <v/>
      </c>
      <c r="C852" s="13" t="str">
        <f>'Parametric Var'!C849</f>
        <v/>
      </c>
      <c r="D852" s="13" t="str">
        <f>'Parametric Var'!D849</f>
        <v/>
      </c>
      <c r="E852" s="13" t="str">
        <f>'Parametric Var'!E849</f>
        <v/>
      </c>
      <c r="F852" s="13" t="str">
        <f>'Parametric Var'!F849</f>
        <v/>
      </c>
      <c r="G852" s="13" t="str">
        <f>'Parametric Var'!G849</f>
        <v/>
      </c>
      <c r="M852" s="13" t="str">
        <f>'Parametric Var'!H849</f>
        <v/>
      </c>
      <c r="V852" s="88"/>
    </row>
    <row r="853">
      <c r="A853" s="13" t="str">
        <f>'Parametric Var'!A850</f>
        <v/>
      </c>
      <c r="B853" s="13" t="str">
        <f>'Parametric Var'!B850</f>
        <v/>
      </c>
      <c r="C853" s="13" t="str">
        <f>'Parametric Var'!C850</f>
        <v/>
      </c>
      <c r="D853" s="13" t="str">
        <f>'Parametric Var'!D850</f>
        <v/>
      </c>
      <c r="E853" s="13" t="str">
        <f>'Parametric Var'!E850</f>
        <v/>
      </c>
      <c r="F853" s="13" t="str">
        <f>'Parametric Var'!F850</f>
        <v/>
      </c>
      <c r="G853" s="13" t="str">
        <f>'Parametric Var'!G850</f>
        <v/>
      </c>
      <c r="M853" s="13" t="str">
        <f>'Parametric Var'!H850</f>
        <v/>
      </c>
      <c r="V853" s="88"/>
    </row>
    <row r="854">
      <c r="A854" s="13" t="str">
        <f>'Parametric Var'!A851</f>
        <v/>
      </c>
      <c r="B854" s="13" t="str">
        <f>'Parametric Var'!B851</f>
        <v/>
      </c>
      <c r="C854" s="13" t="str">
        <f>'Parametric Var'!C851</f>
        <v/>
      </c>
      <c r="D854" s="13" t="str">
        <f>'Parametric Var'!D851</f>
        <v/>
      </c>
      <c r="E854" s="13" t="str">
        <f>'Parametric Var'!E851</f>
        <v/>
      </c>
      <c r="F854" s="13" t="str">
        <f>'Parametric Var'!F851</f>
        <v/>
      </c>
      <c r="G854" s="13" t="str">
        <f>'Parametric Var'!G851</f>
        <v/>
      </c>
      <c r="M854" s="13" t="str">
        <f>'Parametric Var'!H851</f>
        <v/>
      </c>
      <c r="V854" s="88"/>
    </row>
    <row r="855">
      <c r="A855" s="13" t="str">
        <f>'Parametric Var'!A852</f>
        <v/>
      </c>
      <c r="B855" s="13" t="str">
        <f>'Parametric Var'!B852</f>
        <v/>
      </c>
      <c r="C855" s="13" t="str">
        <f>'Parametric Var'!C852</f>
        <v/>
      </c>
      <c r="D855" s="13" t="str">
        <f>'Parametric Var'!D852</f>
        <v/>
      </c>
      <c r="E855" s="13" t="str">
        <f>'Parametric Var'!E852</f>
        <v/>
      </c>
      <c r="F855" s="13" t="str">
        <f>'Parametric Var'!F852</f>
        <v/>
      </c>
      <c r="G855" s="13" t="str">
        <f>'Parametric Var'!G852</f>
        <v/>
      </c>
      <c r="M855" s="13" t="str">
        <f>'Parametric Var'!H852</f>
        <v/>
      </c>
      <c r="V855" s="88"/>
    </row>
    <row r="856">
      <c r="A856" s="13" t="str">
        <f>'Parametric Var'!A853</f>
        <v/>
      </c>
      <c r="B856" s="13" t="str">
        <f>'Parametric Var'!B853</f>
        <v/>
      </c>
      <c r="C856" s="13" t="str">
        <f>'Parametric Var'!C853</f>
        <v/>
      </c>
      <c r="D856" s="13" t="str">
        <f>'Parametric Var'!D853</f>
        <v/>
      </c>
      <c r="E856" s="13" t="str">
        <f>'Parametric Var'!E853</f>
        <v/>
      </c>
      <c r="F856" s="13" t="str">
        <f>'Parametric Var'!F853</f>
        <v/>
      </c>
      <c r="G856" s="13" t="str">
        <f>'Parametric Var'!G853</f>
        <v/>
      </c>
      <c r="M856" s="13" t="str">
        <f>'Parametric Var'!H853</f>
        <v/>
      </c>
      <c r="V856" s="88"/>
    </row>
    <row r="857">
      <c r="A857" s="13" t="str">
        <f>'Parametric Var'!A854</f>
        <v/>
      </c>
      <c r="B857" s="13" t="str">
        <f>'Parametric Var'!B854</f>
        <v/>
      </c>
      <c r="C857" s="13" t="str">
        <f>'Parametric Var'!C854</f>
        <v/>
      </c>
      <c r="D857" s="13" t="str">
        <f>'Parametric Var'!D854</f>
        <v/>
      </c>
      <c r="E857" s="13" t="str">
        <f>'Parametric Var'!E854</f>
        <v/>
      </c>
      <c r="F857" s="13" t="str">
        <f>'Parametric Var'!F854</f>
        <v/>
      </c>
      <c r="G857" s="13" t="str">
        <f>'Parametric Var'!G854</f>
        <v/>
      </c>
      <c r="M857" s="13" t="str">
        <f>'Parametric Var'!H854</f>
        <v/>
      </c>
      <c r="V857" s="88"/>
    </row>
    <row r="858">
      <c r="A858" s="13" t="str">
        <f>'Parametric Var'!A855</f>
        <v/>
      </c>
      <c r="B858" s="13" t="str">
        <f>'Parametric Var'!B855</f>
        <v/>
      </c>
      <c r="C858" s="13" t="str">
        <f>'Parametric Var'!C855</f>
        <v/>
      </c>
      <c r="D858" s="13" t="str">
        <f>'Parametric Var'!D855</f>
        <v/>
      </c>
      <c r="E858" s="13" t="str">
        <f>'Parametric Var'!E855</f>
        <v/>
      </c>
      <c r="F858" s="13" t="str">
        <f>'Parametric Var'!F855</f>
        <v/>
      </c>
      <c r="G858" s="13" t="str">
        <f>'Parametric Var'!G855</f>
        <v/>
      </c>
      <c r="M858" s="13" t="str">
        <f>'Parametric Var'!H855</f>
        <v/>
      </c>
      <c r="V858" s="88"/>
    </row>
    <row r="859">
      <c r="A859" s="13" t="str">
        <f>'Parametric Var'!A856</f>
        <v/>
      </c>
      <c r="B859" s="13" t="str">
        <f>'Parametric Var'!B856</f>
        <v/>
      </c>
      <c r="C859" s="13" t="str">
        <f>'Parametric Var'!C856</f>
        <v/>
      </c>
      <c r="D859" s="13" t="str">
        <f>'Parametric Var'!D856</f>
        <v/>
      </c>
      <c r="E859" s="13" t="str">
        <f>'Parametric Var'!E856</f>
        <v/>
      </c>
      <c r="F859" s="13" t="str">
        <f>'Parametric Var'!F856</f>
        <v/>
      </c>
      <c r="G859" s="13" t="str">
        <f>'Parametric Var'!G856</f>
        <v/>
      </c>
      <c r="M859" s="13" t="str">
        <f>'Parametric Var'!H856</f>
        <v/>
      </c>
      <c r="V859" s="88"/>
    </row>
    <row r="860">
      <c r="A860" s="13" t="str">
        <f>'Parametric Var'!A857</f>
        <v/>
      </c>
      <c r="B860" s="13" t="str">
        <f>'Parametric Var'!B857</f>
        <v/>
      </c>
      <c r="C860" s="13" t="str">
        <f>'Parametric Var'!C857</f>
        <v/>
      </c>
      <c r="D860" s="13" t="str">
        <f>'Parametric Var'!D857</f>
        <v/>
      </c>
      <c r="E860" s="13" t="str">
        <f>'Parametric Var'!E857</f>
        <v/>
      </c>
      <c r="F860" s="13" t="str">
        <f>'Parametric Var'!F857</f>
        <v/>
      </c>
      <c r="G860" s="13" t="str">
        <f>'Parametric Var'!G857</f>
        <v/>
      </c>
      <c r="M860" s="13" t="str">
        <f>'Parametric Var'!H857</f>
        <v/>
      </c>
      <c r="V860" s="88"/>
    </row>
    <row r="861">
      <c r="A861" s="13" t="str">
        <f>'Parametric Var'!A858</f>
        <v/>
      </c>
      <c r="B861" s="13" t="str">
        <f>'Parametric Var'!B858</f>
        <v/>
      </c>
      <c r="C861" s="13" t="str">
        <f>'Parametric Var'!C858</f>
        <v/>
      </c>
      <c r="D861" s="13" t="str">
        <f>'Parametric Var'!D858</f>
        <v/>
      </c>
      <c r="E861" s="13" t="str">
        <f>'Parametric Var'!E858</f>
        <v/>
      </c>
      <c r="F861" s="13" t="str">
        <f>'Parametric Var'!F858</f>
        <v/>
      </c>
      <c r="G861" s="13" t="str">
        <f>'Parametric Var'!G858</f>
        <v/>
      </c>
      <c r="M861" s="13" t="str">
        <f>'Parametric Var'!H858</f>
        <v/>
      </c>
      <c r="V861" s="88"/>
    </row>
    <row r="862">
      <c r="A862" s="13" t="str">
        <f>'Parametric Var'!A859</f>
        <v/>
      </c>
      <c r="B862" s="13" t="str">
        <f>'Parametric Var'!B859</f>
        <v/>
      </c>
      <c r="C862" s="13" t="str">
        <f>'Parametric Var'!C859</f>
        <v/>
      </c>
      <c r="D862" s="13" t="str">
        <f>'Parametric Var'!D859</f>
        <v/>
      </c>
      <c r="E862" s="13" t="str">
        <f>'Parametric Var'!E859</f>
        <v/>
      </c>
      <c r="F862" s="13" t="str">
        <f>'Parametric Var'!F859</f>
        <v/>
      </c>
      <c r="G862" s="13" t="str">
        <f>'Parametric Var'!G859</f>
        <v/>
      </c>
      <c r="M862" s="13" t="str">
        <f>'Parametric Var'!H859</f>
        <v/>
      </c>
      <c r="V862" s="88"/>
    </row>
    <row r="863">
      <c r="A863" s="13" t="str">
        <f>'Parametric Var'!A860</f>
        <v/>
      </c>
      <c r="B863" s="13" t="str">
        <f>'Parametric Var'!B860</f>
        <v/>
      </c>
      <c r="C863" s="13" t="str">
        <f>'Parametric Var'!C860</f>
        <v/>
      </c>
      <c r="D863" s="13" t="str">
        <f>'Parametric Var'!D860</f>
        <v/>
      </c>
      <c r="E863" s="13" t="str">
        <f>'Parametric Var'!E860</f>
        <v/>
      </c>
      <c r="F863" s="13" t="str">
        <f>'Parametric Var'!F860</f>
        <v/>
      </c>
      <c r="G863" s="13" t="str">
        <f>'Parametric Var'!G860</f>
        <v/>
      </c>
      <c r="M863" s="13" t="str">
        <f>'Parametric Var'!H860</f>
        <v/>
      </c>
      <c r="V863" s="88"/>
    </row>
    <row r="864">
      <c r="A864" s="13" t="str">
        <f>'Parametric Var'!A861</f>
        <v/>
      </c>
      <c r="B864" s="13" t="str">
        <f>'Parametric Var'!B861</f>
        <v/>
      </c>
      <c r="C864" s="13" t="str">
        <f>'Parametric Var'!C861</f>
        <v/>
      </c>
      <c r="D864" s="13" t="str">
        <f>'Parametric Var'!D861</f>
        <v/>
      </c>
      <c r="E864" s="13" t="str">
        <f>'Parametric Var'!E861</f>
        <v/>
      </c>
      <c r="F864" s="13" t="str">
        <f>'Parametric Var'!F861</f>
        <v/>
      </c>
      <c r="G864" s="13" t="str">
        <f>'Parametric Var'!G861</f>
        <v/>
      </c>
      <c r="M864" s="13" t="str">
        <f>'Parametric Var'!H861</f>
        <v/>
      </c>
      <c r="V864" s="88"/>
    </row>
    <row r="865">
      <c r="A865" s="13" t="str">
        <f>'Parametric Var'!A862</f>
        <v/>
      </c>
      <c r="B865" s="13" t="str">
        <f>'Parametric Var'!B862</f>
        <v/>
      </c>
      <c r="C865" s="13" t="str">
        <f>'Parametric Var'!C862</f>
        <v/>
      </c>
      <c r="D865" s="13" t="str">
        <f>'Parametric Var'!D862</f>
        <v/>
      </c>
      <c r="E865" s="13" t="str">
        <f>'Parametric Var'!E862</f>
        <v/>
      </c>
      <c r="F865" s="13" t="str">
        <f>'Parametric Var'!F862</f>
        <v/>
      </c>
      <c r="G865" s="13" t="str">
        <f>'Parametric Var'!G862</f>
        <v/>
      </c>
      <c r="M865" s="13" t="str">
        <f>'Parametric Var'!H862</f>
        <v/>
      </c>
      <c r="V865" s="88"/>
    </row>
    <row r="866">
      <c r="A866" s="13" t="str">
        <f>'Parametric Var'!A863</f>
        <v/>
      </c>
      <c r="B866" s="13" t="str">
        <f>'Parametric Var'!B863</f>
        <v/>
      </c>
      <c r="C866" s="13" t="str">
        <f>'Parametric Var'!C863</f>
        <v/>
      </c>
      <c r="D866" s="13" t="str">
        <f>'Parametric Var'!D863</f>
        <v/>
      </c>
      <c r="E866" s="13" t="str">
        <f>'Parametric Var'!E863</f>
        <v/>
      </c>
      <c r="F866" s="13" t="str">
        <f>'Parametric Var'!F863</f>
        <v/>
      </c>
      <c r="G866" s="13" t="str">
        <f>'Parametric Var'!G863</f>
        <v/>
      </c>
      <c r="M866" s="13" t="str">
        <f>'Parametric Var'!H863</f>
        <v/>
      </c>
      <c r="V866" s="88"/>
    </row>
    <row r="867">
      <c r="A867" s="13" t="str">
        <f>'Parametric Var'!A864</f>
        <v/>
      </c>
      <c r="B867" s="13" t="str">
        <f>'Parametric Var'!B864</f>
        <v/>
      </c>
      <c r="C867" s="13" t="str">
        <f>'Parametric Var'!C864</f>
        <v/>
      </c>
      <c r="D867" s="13" t="str">
        <f>'Parametric Var'!D864</f>
        <v/>
      </c>
      <c r="E867" s="13" t="str">
        <f>'Parametric Var'!E864</f>
        <v/>
      </c>
      <c r="F867" s="13" t="str">
        <f>'Parametric Var'!F864</f>
        <v/>
      </c>
      <c r="G867" s="13" t="str">
        <f>'Parametric Var'!G864</f>
        <v/>
      </c>
      <c r="M867" s="13" t="str">
        <f>'Parametric Var'!H864</f>
        <v/>
      </c>
      <c r="V867" s="88"/>
    </row>
    <row r="868">
      <c r="A868" s="13" t="str">
        <f>'Parametric Var'!A865</f>
        <v/>
      </c>
      <c r="B868" s="13" t="str">
        <f>'Parametric Var'!B865</f>
        <v/>
      </c>
      <c r="C868" s="13" t="str">
        <f>'Parametric Var'!C865</f>
        <v/>
      </c>
      <c r="D868" s="13" t="str">
        <f>'Parametric Var'!D865</f>
        <v/>
      </c>
      <c r="E868" s="13" t="str">
        <f>'Parametric Var'!E865</f>
        <v/>
      </c>
      <c r="F868" s="13" t="str">
        <f>'Parametric Var'!F865</f>
        <v/>
      </c>
      <c r="G868" s="13" t="str">
        <f>'Parametric Var'!G865</f>
        <v/>
      </c>
      <c r="M868" s="13" t="str">
        <f>'Parametric Var'!H865</f>
        <v/>
      </c>
      <c r="V868" s="88"/>
    </row>
    <row r="869">
      <c r="A869" s="13" t="str">
        <f>'Parametric Var'!A866</f>
        <v/>
      </c>
      <c r="B869" s="13" t="str">
        <f>'Parametric Var'!B866</f>
        <v/>
      </c>
      <c r="C869" s="13" t="str">
        <f>'Parametric Var'!C866</f>
        <v/>
      </c>
      <c r="D869" s="13" t="str">
        <f>'Parametric Var'!D866</f>
        <v/>
      </c>
      <c r="E869" s="13" t="str">
        <f>'Parametric Var'!E866</f>
        <v/>
      </c>
      <c r="F869" s="13" t="str">
        <f>'Parametric Var'!F866</f>
        <v/>
      </c>
      <c r="G869" s="13" t="str">
        <f>'Parametric Var'!G866</f>
        <v/>
      </c>
      <c r="M869" s="13" t="str">
        <f>'Parametric Var'!H866</f>
        <v/>
      </c>
      <c r="V869" s="88"/>
    </row>
    <row r="870">
      <c r="A870" s="13" t="str">
        <f>'Parametric Var'!A867</f>
        <v/>
      </c>
      <c r="B870" s="13" t="str">
        <f>'Parametric Var'!B867</f>
        <v/>
      </c>
      <c r="C870" s="13" t="str">
        <f>'Parametric Var'!C867</f>
        <v/>
      </c>
      <c r="D870" s="13" t="str">
        <f>'Parametric Var'!D867</f>
        <v/>
      </c>
      <c r="E870" s="13" t="str">
        <f>'Parametric Var'!E867</f>
        <v/>
      </c>
      <c r="F870" s="13" t="str">
        <f>'Parametric Var'!F867</f>
        <v/>
      </c>
      <c r="G870" s="13" t="str">
        <f>'Parametric Var'!G867</f>
        <v/>
      </c>
      <c r="M870" s="13" t="str">
        <f>'Parametric Var'!H867</f>
        <v/>
      </c>
      <c r="V870" s="88"/>
    </row>
    <row r="871">
      <c r="A871" s="13" t="str">
        <f>'Parametric Var'!A868</f>
        <v/>
      </c>
      <c r="B871" s="13" t="str">
        <f>'Parametric Var'!B868</f>
        <v/>
      </c>
      <c r="C871" s="13" t="str">
        <f>'Parametric Var'!C868</f>
        <v/>
      </c>
      <c r="D871" s="13" t="str">
        <f>'Parametric Var'!D868</f>
        <v/>
      </c>
      <c r="E871" s="13" t="str">
        <f>'Parametric Var'!E868</f>
        <v/>
      </c>
      <c r="F871" s="13" t="str">
        <f>'Parametric Var'!F868</f>
        <v/>
      </c>
      <c r="G871" s="13" t="str">
        <f>'Parametric Var'!G868</f>
        <v/>
      </c>
      <c r="M871" s="13" t="str">
        <f>'Parametric Var'!H868</f>
        <v/>
      </c>
      <c r="V871" s="88"/>
    </row>
    <row r="872">
      <c r="A872" s="13" t="str">
        <f>'Parametric Var'!A869</f>
        <v/>
      </c>
      <c r="B872" s="13" t="str">
        <f>'Parametric Var'!B869</f>
        <v/>
      </c>
      <c r="C872" s="13" t="str">
        <f>'Parametric Var'!C869</f>
        <v/>
      </c>
      <c r="D872" s="13" t="str">
        <f>'Parametric Var'!D869</f>
        <v/>
      </c>
      <c r="E872" s="13" t="str">
        <f>'Parametric Var'!E869</f>
        <v/>
      </c>
      <c r="F872" s="13" t="str">
        <f>'Parametric Var'!F869</f>
        <v/>
      </c>
      <c r="G872" s="13" t="str">
        <f>'Parametric Var'!G869</f>
        <v/>
      </c>
      <c r="M872" s="13" t="str">
        <f>'Parametric Var'!H869</f>
        <v/>
      </c>
      <c r="V872" s="88"/>
    </row>
    <row r="873">
      <c r="A873" s="13" t="str">
        <f>'Parametric Var'!A870</f>
        <v/>
      </c>
      <c r="B873" s="13" t="str">
        <f>'Parametric Var'!B870</f>
        <v/>
      </c>
      <c r="C873" s="13" t="str">
        <f>'Parametric Var'!C870</f>
        <v/>
      </c>
      <c r="D873" s="13" t="str">
        <f>'Parametric Var'!D870</f>
        <v/>
      </c>
      <c r="E873" s="13" t="str">
        <f>'Parametric Var'!E870</f>
        <v/>
      </c>
      <c r="F873" s="13" t="str">
        <f>'Parametric Var'!F870</f>
        <v/>
      </c>
      <c r="G873" s="13" t="str">
        <f>'Parametric Var'!G870</f>
        <v/>
      </c>
      <c r="M873" s="13" t="str">
        <f>'Parametric Var'!H870</f>
        <v/>
      </c>
      <c r="V873" s="88"/>
    </row>
    <row r="874">
      <c r="A874" s="13" t="str">
        <f>'Parametric Var'!A871</f>
        <v/>
      </c>
      <c r="B874" s="13" t="str">
        <f>'Parametric Var'!B871</f>
        <v/>
      </c>
      <c r="C874" s="13" t="str">
        <f>'Parametric Var'!C871</f>
        <v/>
      </c>
      <c r="D874" s="13" t="str">
        <f>'Parametric Var'!D871</f>
        <v/>
      </c>
      <c r="E874" s="13" t="str">
        <f>'Parametric Var'!E871</f>
        <v/>
      </c>
      <c r="F874" s="13" t="str">
        <f>'Parametric Var'!F871</f>
        <v/>
      </c>
      <c r="G874" s="13" t="str">
        <f>'Parametric Var'!G871</f>
        <v/>
      </c>
      <c r="M874" s="13" t="str">
        <f>'Parametric Var'!H871</f>
        <v/>
      </c>
      <c r="V874" s="88"/>
    </row>
    <row r="875">
      <c r="A875" s="13" t="str">
        <f>'Parametric Var'!A872</f>
        <v/>
      </c>
      <c r="B875" s="13" t="str">
        <f>'Parametric Var'!B872</f>
        <v/>
      </c>
      <c r="C875" s="13" t="str">
        <f>'Parametric Var'!C872</f>
        <v/>
      </c>
      <c r="D875" s="13" t="str">
        <f>'Parametric Var'!D872</f>
        <v/>
      </c>
      <c r="E875" s="13" t="str">
        <f>'Parametric Var'!E872</f>
        <v/>
      </c>
      <c r="F875" s="13" t="str">
        <f>'Parametric Var'!F872</f>
        <v/>
      </c>
      <c r="G875" s="13" t="str">
        <f>'Parametric Var'!G872</f>
        <v/>
      </c>
      <c r="M875" s="13" t="str">
        <f>'Parametric Var'!H872</f>
        <v/>
      </c>
      <c r="V875" s="88"/>
    </row>
    <row r="876">
      <c r="A876" s="13" t="str">
        <f>'Parametric Var'!A873</f>
        <v/>
      </c>
      <c r="B876" s="13" t="str">
        <f>'Parametric Var'!B873</f>
        <v/>
      </c>
      <c r="C876" s="13" t="str">
        <f>'Parametric Var'!C873</f>
        <v/>
      </c>
      <c r="D876" s="13" t="str">
        <f>'Parametric Var'!D873</f>
        <v/>
      </c>
      <c r="E876" s="13" t="str">
        <f>'Parametric Var'!E873</f>
        <v/>
      </c>
      <c r="F876" s="13" t="str">
        <f>'Parametric Var'!F873</f>
        <v/>
      </c>
      <c r="G876" s="13" t="str">
        <f>'Parametric Var'!G873</f>
        <v/>
      </c>
      <c r="M876" s="13" t="str">
        <f>'Parametric Var'!H873</f>
        <v/>
      </c>
      <c r="V876" s="88"/>
    </row>
    <row r="877">
      <c r="A877" s="13" t="str">
        <f>'Parametric Var'!A874</f>
        <v/>
      </c>
      <c r="B877" s="13" t="str">
        <f>'Parametric Var'!B874</f>
        <v/>
      </c>
      <c r="C877" s="13" t="str">
        <f>'Parametric Var'!C874</f>
        <v/>
      </c>
      <c r="D877" s="13" t="str">
        <f>'Parametric Var'!D874</f>
        <v/>
      </c>
      <c r="E877" s="13" t="str">
        <f>'Parametric Var'!E874</f>
        <v/>
      </c>
      <c r="F877" s="13" t="str">
        <f>'Parametric Var'!F874</f>
        <v/>
      </c>
      <c r="G877" s="13" t="str">
        <f>'Parametric Var'!G874</f>
        <v/>
      </c>
      <c r="M877" s="13" t="str">
        <f>'Parametric Var'!H874</f>
        <v/>
      </c>
      <c r="V877" s="88"/>
    </row>
    <row r="878">
      <c r="A878" s="13" t="str">
        <f>'Parametric Var'!A875</f>
        <v/>
      </c>
      <c r="B878" s="13" t="str">
        <f>'Parametric Var'!B875</f>
        <v/>
      </c>
      <c r="C878" s="13" t="str">
        <f>'Parametric Var'!C875</f>
        <v/>
      </c>
      <c r="D878" s="13" t="str">
        <f>'Parametric Var'!D875</f>
        <v/>
      </c>
      <c r="E878" s="13" t="str">
        <f>'Parametric Var'!E875</f>
        <v/>
      </c>
      <c r="F878" s="13" t="str">
        <f>'Parametric Var'!F875</f>
        <v/>
      </c>
      <c r="G878" s="13" t="str">
        <f>'Parametric Var'!G875</f>
        <v/>
      </c>
      <c r="M878" s="13" t="str">
        <f>'Parametric Var'!H875</f>
        <v/>
      </c>
      <c r="V878" s="88"/>
    </row>
    <row r="879">
      <c r="A879" s="13" t="str">
        <f>'Parametric Var'!A876</f>
        <v/>
      </c>
      <c r="B879" s="13" t="str">
        <f>'Parametric Var'!B876</f>
        <v/>
      </c>
      <c r="C879" s="13" t="str">
        <f>'Parametric Var'!C876</f>
        <v/>
      </c>
      <c r="D879" s="13" t="str">
        <f>'Parametric Var'!D876</f>
        <v/>
      </c>
      <c r="E879" s="13" t="str">
        <f>'Parametric Var'!E876</f>
        <v/>
      </c>
      <c r="F879" s="13" t="str">
        <f>'Parametric Var'!F876</f>
        <v/>
      </c>
      <c r="G879" s="13" t="str">
        <f>'Parametric Var'!G876</f>
        <v/>
      </c>
      <c r="M879" s="13" t="str">
        <f>'Parametric Var'!H876</f>
        <v/>
      </c>
      <c r="V879" s="88"/>
    </row>
    <row r="880">
      <c r="A880" s="13" t="str">
        <f>'Parametric Var'!A877</f>
        <v/>
      </c>
      <c r="B880" s="13" t="str">
        <f>'Parametric Var'!B877</f>
        <v/>
      </c>
      <c r="C880" s="13" t="str">
        <f>'Parametric Var'!C877</f>
        <v/>
      </c>
      <c r="D880" s="13" t="str">
        <f>'Parametric Var'!D877</f>
        <v/>
      </c>
      <c r="E880" s="13" t="str">
        <f>'Parametric Var'!E877</f>
        <v/>
      </c>
      <c r="F880" s="13" t="str">
        <f>'Parametric Var'!F877</f>
        <v/>
      </c>
      <c r="G880" s="13" t="str">
        <f>'Parametric Var'!G877</f>
        <v/>
      </c>
      <c r="M880" s="13" t="str">
        <f>'Parametric Var'!H877</f>
        <v/>
      </c>
      <c r="V880" s="88"/>
    </row>
    <row r="881">
      <c r="A881" s="13" t="str">
        <f>'Parametric Var'!A878</f>
        <v/>
      </c>
      <c r="B881" s="13" t="str">
        <f>'Parametric Var'!B878</f>
        <v/>
      </c>
      <c r="C881" s="13" t="str">
        <f>'Parametric Var'!C878</f>
        <v/>
      </c>
      <c r="D881" s="13" t="str">
        <f>'Parametric Var'!D878</f>
        <v/>
      </c>
      <c r="E881" s="13" t="str">
        <f>'Parametric Var'!E878</f>
        <v/>
      </c>
      <c r="F881" s="13" t="str">
        <f>'Parametric Var'!F878</f>
        <v/>
      </c>
      <c r="G881" s="13" t="str">
        <f>'Parametric Var'!G878</f>
        <v/>
      </c>
      <c r="M881" s="13" t="str">
        <f>'Parametric Var'!H878</f>
        <v/>
      </c>
      <c r="V881" s="88"/>
    </row>
    <row r="882">
      <c r="A882" s="13" t="str">
        <f>'Parametric Var'!A879</f>
        <v/>
      </c>
      <c r="B882" s="13" t="str">
        <f>'Parametric Var'!B879</f>
        <v/>
      </c>
      <c r="C882" s="13" t="str">
        <f>'Parametric Var'!C879</f>
        <v/>
      </c>
      <c r="D882" s="13" t="str">
        <f>'Parametric Var'!D879</f>
        <v/>
      </c>
      <c r="E882" s="13" t="str">
        <f>'Parametric Var'!E879</f>
        <v/>
      </c>
      <c r="F882" s="13" t="str">
        <f>'Parametric Var'!F879</f>
        <v/>
      </c>
      <c r="G882" s="13" t="str">
        <f>'Parametric Var'!G879</f>
        <v/>
      </c>
      <c r="M882" s="13" t="str">
        <f>'Parametric Var'!H879</f>
        <v/>
      </c>
      <c r="V882" s="88"/>
    </row>
    <row r="883">
      <c r="A883" s="13" t="str">
        <f>'Parametric Var'!A880</f>
        <v/>
      </c>
      <c r="B883" s="13" t="str">
        <f>'Parametric Var'!B880</f>
        <v/>
      </c>
      <c r="C883" s="13" t="str">
        <f>'Parametric Var'!C880</f>
        <v/>
      </c>
      <c r="D883" s="13" t="str">
        <f>'Parametric Var'!D880</f>
        <v/>
      </c>
      <c r="E883" s="13" t="str">
        <f>'Parametric Var'!E880</f>
        <v/>
      </c>
      <c r="F883" s="13" t="str">
        <f>'Parametric Var'!F880</f>
        <v/>
      </c>
      <c r="G883" s="13" t="str">
        <f>'Parametric Var'!G880</f>
        <v/>
      </c>
      <c r="M883" s="13" t="str">
        <f>'Parametric Var'!H880</f>
        <v/>
      </c>
      <c r="V883" s="88"/>
    </row>
    <row r="884">
      <c r="A884" s="13" t="str">
        <f>'Parametric Var'!A881</f>
        <v/>
      </c>
      <c r="B884" s="13" t="str">
        <f>'Parametric Var'!B881</f>
        <v/>
      </c>
      <c r="C884" s="13" t="str">
        <f>'Parametric Var'!C881</f>
        <v/>
      </c>
      <c r="D884" s="13" t="str">
        <f>'Parametric Var'!D881</f>
        <v/>
      </c>
      <c r="E884" s="13" t="str">
        <f>'Parametric Var'!E881</f>
        <v/>
      </c>
      <c r="F884" s="13" t="str">
        <f>'Parametric Var'!F881</f>
        <v/>
      </c>
      <c r="G884" s="13" t="str">
        <f>'Parametric Var'!G881</f>
        <v/>
      </c>
      <c r="M884" s="13" t="str">
        <f>'Parametric Var'!H881</f>
        <v/>
      </c>
      <c r="V884" s="88"/>
    </row>
    <row r="885">
      <c r="A885" s="13" t="str">
        <f>'Parametric Var'!A882</f>
        <v/>
      </c>
      <c r="B885" s="13" t="str">
        <f>'Parametric Var'!B882</f>
        <v/>
      </c>
      <c r="C885" s="13" t="str">
        <f>'Parametric Var'!C882</f>
        <v/>
      </c>
      <c r="D885" s="13" t="str">
        <f>'Parametric Var'!D882</f>
        <v/>
      </c>
      <c r="E885" s="13" t="str">
        <f>'Parametric Var'!E882</f>
        <v/>
      </c>
      <c r="F885" s="13" t="str">
        <f>'Parametric Var'!F882</f>
        <v/>
      </c>
      <c r="G885" s="13" t="str">
        <f>'Parametric Var'!G882</f>
        <v/>
      </c>
      <c r="M885" s="13" t="str">
        <f>'Parametric Var'!H882</f>
        <v/>
      </c>
      <c r="V885" s="88"/>
    </row>
    <row r="886">
      <c r="A886" s="13" t="str">
        <f>'Parametric Var'!A883</f>
        <v/>
      </c>
      <c r="B886" s="13" t="str">
        <f>'Parametric Var'!B883</f>
        <v/>
      </c>
      <c r="C886" s="13" t="str">
        <f>'Parametric Var'!C883</f>
        <v/>
      </c>
      <c r="D886" s="13" t="str">
        <f>'Parametric Var'!D883</f>
        <v/>
      </c>
      <c r="E886" s="13" t="str">
        <f>'Parametric Var'!E883</f>
        <v/>
      </c>
      <c r="F886" s="13" t="str">
        <f>'Parametric Var'!F883</f>
        <v/>
      </c>
      <c r="G886" s="13" t="str">
        <f>'Parametric Var'!G883</f>
        <v/>
      </c>
      <c r="M886" s="13" t="str">
        <f>'Parametric Var'!H883</f>
        <v/>
      </c>
      <c r="V886" s="88"/>
    </row>
    <row r="887">
      <c r="A887" s="13" t="str">
        <f>'Parametric Var'!A884</f>
        <v/>
      </c>
      <c r="B887" s="13" t="str">
        <f>'Parametric Var'!B884</f>
        <v/>
      </c>
      <c r="C887" s="13" t="str">
        <f>'Parametric Var'!C884</f>
        <v/>
      </c>
      <c r="D887" s="13" t="str">
        <f>'Parametric Var'!D884</f>
        <v/>
      </c>
      <c r="E887" s="13" t="str">
        <f>'Parametric Var'!E884</f>
        <v/>
      </c>
      <c r="F887" s="13" t="str">
        <f>'Parametric Var'!F884</f>
        <v/>
      </c>
      <c r="G887" s="13" t="str">
        <f>'Parametric Var'!G884</f>
        <v/>
      </c>
      <c r="M887" s="13" t="str">
        <f>'Parametric Var'!H884</f>
        <v/>
      </c>
      <c r="V887" s="88"/>
    </row>
    <row r="888">
      <c r="A888" s="13" t="str">
        <f>'Parametric Var'!A885</f>
        <v/>
      </c>
      <c r="B888" s="13" t="str">
        <f>'Parametric Var'!B885</f>
        <v/>
      </c>
      <c r="C888" s="13" t="str">
        <f>'Parametric Var'!C885</f>
        <v/>
      </c>
      <c r="D888" s="13" t="str">
        <f>'Parametric Var'!D885</f>
        <v/>
      </c>
      <c r="E888" s="13" t="str">
        <f>'Parametric Var'!E885</f>
        <v/>
      </c>
      <c r="F888" s="13" t="str">
        <f>'Parametric Var'!F885</f>
        <v/>
      </c>
      <c r="G888" s="13" t="str">
        <f>'Parametric Var'!G885</f>
        <v/>
      </c>
      <c r="M888" s="13" t="str">
        <f>'Parametric Var'!H885</f>
        <v/>
      </c>
      <c r="V888" s="88"/>
    </row>
    <row r="889">
      <c r="A889" s="13" t="str">
        <f>'Parametric Var'!A886</f>
        <v/>
      </c>
      <c r="B889" s="13" t="str">
        <f>'Parametric Var'!B886</f>
        <v/>
      </c>
      <c r="C889" s="13" t="str">
        <f>'Parametric Var'!C886</f>
        <v/>
      </c>
      <c r="D889" s="13" t="str">
        <f>'Parametric Var'!D886</f>
        <v/>
      </c>
      <c r="E889" s="13" t="str">
        <f>'Parametric Var'!E886</f>
        <v/>
      </c>
      <c r="F889" s="13" t="str">
        <f>'Parametric Var'!F886</f>
        <v/>
      </c>
      <c r="G889" s="13" t="str">
        <f>'Parametric Var'!G886</f>
        <v/>
      </c>
      <c r="M889" s="13" t="str">
        <f>'Parametric Var'!H886</f>
        <v/>
      </c>
      <c r="V889" s="88"/>
    </row>
    <row r="890">
      <c r="A890" s="13" t="str">
        <f>'Parametric Var'!A887</f>
        <v/>
      </c>
      <c r="B890" s="13" t="str">
        <f>'Parametric Var'!B887</f>
        <v/>
      </c>
      <c r="C890" s="13" t="str">
        <f>'Parametric Var'!C887</f>
        <v/>
      </c>
      <c r="D890" s="13" t="str">
        <f>'Parametric Var'!D887</f>
        <v/>
      </c>
      <c r="E890" s="13" t="str">
        <f>'Parametric Var'!E887</f>
        <v/>
      </c>
      <c r="F890" s="13" t="str">
        <f>'Parametric Var'!F887</f>
        <v/>
      </c>
      <c r="G890" s="13" t="str">
        <f>'Parametric Var'!G887</f>
        <v/>
      </c>
      <c r="M890" s="13" t="str">
        <f>'Parametric Var'!H887</f>
        <v/>
      </c>
      <c r="V890" s="88"/>
    </row>
    <row r="891">
      <c r="A891" s="13" t="str">
        <f>'Parametric Var'!A888</f>
        <v/>
      </c>
      <c r="B891" s="13" t="str">
        <f>'Parametric Var'!B888</f>
        <v/>
      </c>
      <c r="C891" s="13" t="str">
        <f>'Parametric Var'!C888</f>
        <v/>
      </c>
      <c r="D891" s="13" t="str">
        <f>'Parametric Var'!D888</f>
        <v/>
      </c>
      <c r="E891" s="13" t="str">
        <f>'Parametric Var'!E888</f>
        <v/>
      </c>
      <c r="F891" s="13" t="str">
        <f>'Parametric Var'!F888</f>
        <v/>
      </c>
      <c r="G891" s="13" t="str">
        <f>'Parametric Var'!G888</f>
        <v/>
      </c>
      <c r="M891" s="13" t="str">
        <f>'Parametric Var'!H888</f>
        <v/>
      </c>
      <c r="V891" s="88"/>
    </row>
    <row r="892">
      <c r="A892" s="13" t="str">
        <f>'Parametric Var'!A889</f>
        <v/>
      </c>
      <c r="B892" s="13" t="str">
        <f>'Parametric Var'!B889</f>
        <v/>
      </c>
      <c r="C892" s="13" t="str">
        <f>'Parametric Var'!C889</f>
        <v/>
      </c>
      <c r="D892" s="13" t="str">
        <f>'Parametric Var'!D889</f>
        <v/>
      </c>
      <c r="E892" s="13" t="str">
        <f>'Parametric Var'!E889</f>
        <v/>
      </c>
      <c r="F892" s="13" t="str">
        <f>'Parametric Var'!F889</f>
        <v/>
      </c>
      <c r="G892" s="13" t="str">
        <f>'Parametric Var'!G889</f>
        <v/>
      </c>
      <c r="M892" s="13" t="str">
        <f>'Parametric Var'!H889</f>
        <v/>
      </c>
      <c r="V892" s="88"/>
    </row>
    <row r="893">
      <c r="A893" s="13" t="str">
        <f>'Parametric Var'!A890</f>
        <v/>
      </c>
      <c r="B893" s="13" t="str">
        <f>'Parametric Var'!B890</f>
        <v/>
      </c>
      <c r="C893" s="13" t="str">
        <f>'Parametric Var'!C890</f>
        <v/>
      </c>
      <c r="D893" s="13" t="str">
        <f>'Parametric Var'!D890</f>
        <v/>
      </c>
      <c r="E893" s="13" t="str">
        <f>'Parametric Var'!E890</f>
        <v/>
      </c>
      <c r="F893" s="13" t="str">
        <f>'Parametric Var'!F890</f>
        <v/>
      </c>
      <c r="G893" s="13" t="str">
        <f>'Parametric Var'!G890</f>
        <v/>
      </c>
      <c r="M893" s="13" t="str">
        <f>'Parametric Var'!H890</f>
        <v/>
      </c>
      <c r="V893" s="88"/>
    </row>
    <row r="894">
      <c r="A894" s="13" t="str">
        <f>'Parametric Var'!A891</f>
        <v/>
      </c>
      <c r="B894" s="13" t="str">
        <f>'Parametric Var'!B891</f>
        <v/>
      </c>
      <c r="C894" s="13" t="str">
        <f>'Parametric Var'!C891</f>
        <v/>
      </c>
      <c r="D894" s="13" t="str">
        <f>'Parametric Var'!D891</f>
        <v/>
      </c>
      <c r="E894" s="13" t="str">
        <f>'Parametric Var'!E891</f>
        <v/>
      </c>
      <c r="F894" s="13" t="str">
        <f>'Parametric Var'!F891</f>
        <v/>
      </c>
      <c r="G894" s="13" t="str">
        <f>'Parametric Var'!G891</f>
        <v/>
      </c>
      <c r="M894" s="13" t="str">
        <f>'Parametric Var'!H891</f>
        <v/>
      </c>
      <c r="V894" s="88"/>
    </row>
    <row r="895">
      <c r="A895" s="13" t="str">
        <f>'Parametric Var'!A892</f>
        <v/>
      </c>
      <c r="B895" s="13" t="str">
        <f>'Parametric Var'!B892</f>
        <v/>
      </c>
      <c r="C895" s="13" t="str">
        <f>'Parametric Var'!C892</f>
        <v/>
      </c>
      <c r="D895" s="13" t="str">
        <f>'Parametric Var'!D892</f>
        <v/>
      </c>
      <c r="E895" s="13" t="str">
        <f>'Parametric Var'!E892</f>
        <v/>
      </c>
      <c r="F895" s="13" t="str">
        <f>'Parametric Var'!F892</f>
        <v/>
      </c>
      <c r="G895" s="13" t="str">
        <f>'Parametric Var'!G892</f>
        <v/>
      </c>
      <c r="M895" s="13" t="str">
        <f>'Parametric Var'!H892</f>
        <v/>
      </c>
      <c r="V895" s="88"/>
    </row>
    <row r="896">
      <c r="A896" s="13" t="str">
        <f>'Parametric Var'!A893</f>
        <v/>
      </c>
      <c r="B896" s="13" t="str">
        <f>'Parametric Var'!B893</f>
        <v/>
      </c>
      <c r="C896" s="13" t="str">
        <f>'Parametric Var'!C893</f>
        <v/>
      </c>
      <c r="D896" s="13" t="str">
        <f>'Parametric Var'!D893</f>
        <v/>
      </c>
      <c r="E896" s="13" t="str">
        <f>'Parametric Var'!E893</f>
        <v/>
      </c>
      <c r="F896" s="13" t="str">
        <f>'Parametric Var'!F893</f>
        <v/>
      </c>
      <c r="G896" s="13" t="str">
        <f>'Parametric Var'!G893</f>
        <v/>
      </c>
      <c r="M896" s="13" t="str">
        <f>'Parametric Var'!H893</f>
        <v/>
      </c>
      <c r="V896" s="88"/>
    </row>
    <row r="897">
      <c r="A897" s="13" t="str">
        <f>'Parametric Var'!A894</f>
        <v/>
      </c>
      <c r="B897" s="13" t="str">
        <f>'Parametric Var'!B894</f>
        <v/>
      </c>
      <c r="C897" s="13" t="str">
        <f>'Parametric Var'!C894</f>
        <v/>
      </c>
      <c r="D897" s="13" t="str">
        <f>'Parametric Var'!D894</f>
        <v/>
      </c>
      <c r="E897" s="13" t="str">
        <f>'Parametric Var'!E894</f>
        <v/>
      </c>
      <c r="F897" s="13" t="str">
        <f>'Parametric Var'!F894</f>
        <v/>
      </c>
      <c r="G897" s="13" t="str">
        <f>'Parametric Var'!G894</f>
        <v/>
      </c>
      <c r="M897" s="13" t="str">
        <f>'Parametric Var'!H894</f>
        <v/>
      </c>
      <c r="V897" s="88"/>
    </row>
    <row r="898">
      <c r="A898" s="13" t="str">
        <f>'Parametric Var'!A895</f>
        <v/>
      </c>
      <c r="B898" s="13" t="str">
        <f>'Parametric Var'!B895</f>
        <v/>
      </c>
      <c r="C898" s="13" t="str">
        <f>'Parametric Var'!C895</f>
        <v/>
      </c>
      <c r="D898" s="13" t="str">
        <f>'Parametric Var'!D895</f>
        <v/>
      </c>
      <c r="E898" s="13" t="str">
        <f>'Parametric Var'!E895</f>
        <v/>
      </c>
      <c r="F898" s="13" t="str">
        <f>'Parametric Var'!F895</f>
        <v/>
      </c>
      <c r="G898" s="13" t="str">
        <f>'Parametric Var'!G895</f>
        <v/>
      </c>
      <c r="M898" s="13" t="str">
        <f>'Parametric Var'!H895</f>
        <v/>
      </c>
      <c r="V898" s="88"/>
    </row>
    <row r="899">
      <c r="A899" s="13" t="str">
        <f>'Parametric Var'!A896</f>
        <v/>
      </c>
      <c r="B899" s="13" t="str">
        <f>'Parametric Var'!B896</f>
        <v/>
      </c>
      <c r="C899" s="13" t="str">
        <f>'Parametric Var'!C896</f>
        <v/>
      </c>
      <c r="D899" s="13" t="str">
        <f>'Parametric Var'!D896</f>
        <v/>
      </c>
      <c r="E899" s="13" t="str">
        <f>'Parametric Var'!E896</f>
        <v/>
      </c>
      <c r="F899" s="13" t="str">
        <f>'Parametric Var'!F896</f>
        <v/>
      </c>
      <c r="G899" s="13" t="str">
        <f>'Parametric Var'!G896</f>
        <v/>
      </c>
      <c r="M899" s="13" t="str">
        <f>'Parametric Var'!H896</f>
        <v/>
      </c>
      <c r="V899" s="88"/>
    </row>
    <row r="900">
      <c r="A900" s="13" t="str">
        <f>'Parametric Var'!A897</f>
        <v/>
      </c>
      <c r="B900" s="13" t="str">
        <f>'Parametric Var'!B897</f>
        <v/>
      </c>
      <c r="C900" s="13" t="str">
        <f>'Parametric Var'!C897</f>
        <v/>
      </c>
      <c r="D900" s="13" t="str">
        <f>'Parametric Var'!D897</f>
        <v/>
      </c>
      <c r="E900" s="13" t="str">
        <f>'Parametric Var'!E897</f>
        <v/>
      </c>
      <c r="F900" s="13" t="str">
        <f>'Parametric Var'!F897</f>
        <v/>
      </c>
      <c r="G900" s="13" t="str">
        <f>'Parametric Var'!G897</f>
        <v/>
      </c>
      <c r="M900" s="13" t="str">
        <f>'Parametric Var'!H897</f>
        <v/>
      </c>
      <c r="V900" s="88"/>
    </row>
    <row r="901">
      <c r="A901" s="13" t="str">
        <f>'Parametric Var'!A898</f>
        <v/>
      </c>
      <c r="B901" s="13" t="str">
        <f>'Parametric Var'!B898</f>
        <v/>
      </c>
      <c r="C901" s="13" t="str">
        <f>'Parametric Var'!C898</f>
        <v/>
      </c>
      <c r="D901" s="13" t="str">
        <f>'Parametric Var'!D898</f>
        <v/>
      </c>
      <c r="E901" s="13" t="str">
        <f>'Parametric Var'!E898</f>
        <v/>
      </c>
      <c r="F901" s="13" t="str">
        <f>'Parametric Var'!F898</f>
        <v/>
      </c>
      <c r="G901" s="13" t="str">
        <f>'Parametric Var'!G898</f>
        <v/>
      </c>
      <c r="M901" s="13" t="str">
        <f>'Parametric Var'!H898</f>
        <v/>
      </c>
      <c r="V901" s="88"/>
    </row>
    <row r="902">
      <c r="A902" s="13" t="str">
        <f>'Parametric Var'!A899</f>
        <v/>
      </c>
      <c r="B902" s="13" t="str">
        <f>'Parametric Var'!B899</f>
        <v/>
      </c>
      <c r="C902" s="13" t="str">
        <f>'Parametric Var'!C899</f>
        <v/>
      </c>
      <c r="D902" s="13" t="str">
        <f>'Parametric Var'!D899</f>
        <v/>
      </c>
      <c r="E902" s="13" t="str">
        <f>'Parametric Var'!E899</f>
        <v/>
      </c>
      <c r="F902" s="13" t="str">
        <f>'Parametric Var'!F899</f>
        <v/>
      </c>
      <c r="G902" s="13" t="str">
        <f>'Parametric Var'!G899</f>
        <v/>
      </c>
      <c r="M902" s="13" t="str">
        <f>'Parametric Var'!H899</f>
        <v/>
      </c>
      <c r="V902" s="88"/>
    </row>
    <row r="903">
      <c r="A903" s="13" t="str">
        <f>'Parametric Var'!A900</f>
        <v/>
      </c>
      <c r="B903" s="13" t="str">
        <f>'Parametric Var'!B900</f>
        <v/>
      </c>
      <c r="C903" s="13" t="str">
        <f>'Parametric Var'!C900</f>
        <v/>
      </c>
      <c r="D903" s="13" t="str">
        <f>'Parametric Var'!D900</f>
        <v/>
      </c>
      <c r="E903" s="13" t="str">
        <f>'Parametric Var'!E900</f>
        <v/>
      </c>
      <c r="F903" s="13" t="str">
        <f>'Parametric Var'!F900</f>
        <v/>
      </c>
      <c r="G903" s="13" t="str">
        <f>'Parametric Var'!G900</f>
        <v/>
      </c>
      <c r="M903" s="13" t="str">
        <f>'Parametric Var'!H900</f>
        <v/>
      </c>
      <c r="V903" s="88"/>
    </row>
    <row r="904">
      <c r="A904" s="13" t="str">
        <f>'Parametric Var'!A901</f>
        <v/>
      </c>
      <c r="B904" s="13" t="str">
        <f>'Parametric Var'!B901</f>
        <v/>
      </c>
      <c r="C904" s="13" t="str">
        <f>'Parametric Var'!C901</f>
        <v/>
      </c>
      <c r="D904" s="13" t="str">
        <f>'Parametric Var'!D901</f>
        <v/>
      </c>
      <c r="E904" s="13" t="str">
        <f>'Parametric Var'!E901</f>
        <v/>
      </c>
      <c r="F904" s="13" t="str">
        <f>'Parametric Var'!F901</f>
        <v/>
      </c>
      <c r="G904" s="13" t="str">
        <f>'Parametric Var'!G901</f>
        <v/>
      </c>
      <c r="M904" s="13" t="str">
        <f>'Parametric Var'!H901</f>
        <v/>
      </c>
      <c r="V904" s="88"/>
    </row>
    <row r="905">
      <c r="A905" s="13" t="str">
        <f>'Parametric Var'!A902</f>
        <v/>
      </c>
      <c r="B905" s="13" t="str">
        <f>'Parametric Var'!B902</f>
        <v/>
      </c>
      <c r="C905" s="13" t="str">
        <f>'Parametric Var'!C902</f>
        <v/>
      </c>
      <c r="D905" s="13" t="str">
        <f>'Parametric Var'!D902</f>
        <v/>
      </c>
      <c r="E905" s="13" t="str">
        <f>'Parametric Var'!E902</f>
        <v/>
      </c>
      <c r="F905" s="13" t="str">
        <f>'Parametric Var'!F902</f>
        <v/>
      </c>
      <c r="G905" s="13" t="str">
        <f>'Parametric Var'!G902</f>
        <v/>
      </c>
      <c r="M905" s="13" t="str">
        <f>'Parametric Var'!H902</f>
        <v/>
      </c>
      <c r="V905" s="88"/>
    </row>
    <row r="906">
      <c r="A906" s="13" t="str">
        <f>'Parametric Var'!A903</f>
        <v/>
      </c>
      <c r="B906" s="13" t="str">
        <f>'Parametric Var'!B903</f>
        <v/>
      </c>
      <c r="C906" s="13" t="str">
        <f>'Parametric Var'!C903</f>
        <v/>
      </c>
      <c r="D906" s="13" t="str">
        <f>'Parametric Var'!D903</f>
        <v/>
      </c>
      <c r="E906" s="13" t="str">
        <f>'Parametric Var'!E903</f>
        <v/>
      </c>
      <c r="F906" s="13" t="str">
        <f>'Parametric Var'!F903</f>
        <v/>
      </c>
      <c r="G906" s="13" t="str">
        <f>'Parametric Var'!G903</f>
        <v/>
      </c>
      <c r="M906" s="13" t="str">
        <f>'Parametric Var'!H903</f>
        <v/>
      </c>
      <c r="V906" s="88"/>
    </row>
    <row r="907">
      <c r="A907" s="13" t="str">
        <f>'Parametric Var'!A904</f>
        <v/>
      </c>
      <c r="B907" s="13" t="str">
        <f>'Parametric Var'!B904</f>
        <v/>
      </c>
      <c r="C907" s="13" t="str">
        <f>'Parametric Var'!C904</f>
        <v/>
      </c>
      <c r="D907" s="13" t="str">
        <f>'Parametric Var'!D904</f>
        <v/>
      </c>
      <c r="E907" s="13" t="str">
        <f>'Parametric Var'!E904</f>
        <v/>
      </c>
      <c r="F907" s="13" t="str">
        <f>'Parametric Var'!F904</f>
        <v/>
      </c>
      <c r="G907" s="13" t="str">
        <f>'Parametric Var'!G904</f>
        <v/>
      </c>
      <c r="M907" s="13" t="str">
        <f>'Parametric Var'!H904</f>
        <v/>
      </c>
      <c r="V907" s="88"/>
    </row>
    <row r="908">
      <c r="A908" s="13" t="str">
        <f>'Parametric Var'!A905</f>
        <v/>
      </c>
      <c r="B908" s="13" t="str">
        <f>'Parametric Var'!B905</f>
        <v/>
      </c>
      <c r="C908" s="13" t="str">
        <f>'Parametric Var'!C905</f>
        <v/>
      </c>
      <c r="D908" s="13" t="str">
        <f>'Parametric Var'!D905</f>
        <v/>
      </c>
      <c r="E908" s="13" t="str">
        <f>'Parametric Var'!E905</f>
        <v/>
      </c>
      <c r="F908" s="13" t="str">
        <f>'Parametric Var'!F905</f>
        <v/>
      </c>
      <c r="G908" s="13" t="str">
        <f>'Parametric Var'!G905</f>
        <v/>
      </c>
      <c r="M908" s="13" t="str">
        <f>'Parametric Var'!H905</f>
        <v/>
      </c>
      <c r="V908" s="88"/>
    </row>
    <row r="909">
      <c r="A909" s="13" t="str">
        <f>'Parametric Var'!A906</f>
        <v/>
      </c>
      <c r="B909" s="13" t="str">
        <f>'Parametric Var'!B906</f>
        <v/>
      </c>
      <c r="C909" s="13" t="str">
        <f>'Parametric Var'!C906</f>
        <v/>
      </c>
      <c r="D909" s="13" t="str">
        <f>'Parametric Var'!D906</f>
        <v/>
      </c>
      <c r="E909" s="13" t="str">
        <f>'Parametric Var'!E906</f>
        <v/>
      </c>
      <c r="F909" s="13" t="str">
        <f>'Parametric Var'!F906</f>
        <v/>
      </c>
      <c r="G909" s="13" t="str">
        <f>'Parametric Var'!G906</f>
        <v/>
      </c>
      <c r="M909" s="13" t="str">
        <f>'Parametric Var'!H906</f>
        <v/>
      </c>
      <c r="V909" s="88"/>
    </row>
    <row r="910">
      <c r="A910" s="13" t="str">
        <f>'Parametric Var'!A907</f>
        <v/>
      </c>
      <c r="B910" s="13" t="str">
        <f>'Parametric Var'!B907</f>
        <v/>
      </c>
      <c r="C910" s="13" t="str">
        <f>'Parametric Var'!C907</f>
        <v/>
      </c>
      <c r="D910" s="13" t="str">
        <f>'Parametric Var'!D907</f>
        <v/>
      </c>
      <c r="E910" s="13" t="str">
        <f>'Parametric Var'!E907</f>
        <v/>
      </c>
      <c r="F910" s="13" t="str">
        <f>'Parametric Var'!F907</f>
        <v/>
      </c>
      <c r="G910" s="13" t="str">
        <f>'Parametric Var'!G907</f>
        <v/>
      </c>
      <c r="M910" s="13" t="str">
        <f>'Parametric Var'!H907</f>
        <v/>
      </c>
      <c r="V910" s="88"/>
    </row>
    <row r="911">
      <c r="A911" s="13" t="str">
        <f>'Parametric Var'!A908</f>
        <v/>
      </c>
      <c r="B911" s="13" t="str">
        <f>'Parametric Var'!B908</f>
        <v/>
      </c>
      <c r="C911" s="13" t="str">
        <f>'Parametric Var'!C908</f>
        <v/>
      </c>
      <c r="D911" s="13" t="str">
        <f>'Parametric Var'!D908</f>
        <v/>
      </c>
      <c r="E911" s="13" t="str">
        <f>'Parametric Var'!E908</f>
        <v/>
      </c>
      <c r="F911" s="13" t="str">
        <f>'Parametric Var'!F908</f>
        <v/>
      </c>
      <c r="G911" s="13" t="str">
        <f>'Parametric Var'!G908</f>
        <v/>
      </c>
      <c r="M911" s="13" t="str">
        <f>'Parametric Var'!H908</f>
        <v/>
      </c>
      <c r="V911" s="88"/>
    </row>
    <row r="912">
      <c r="A912" s="13" t="str">
        <f>'Parametric Var'!A909</f>
        <v/>
      </c>
      <c r="B912" s="13" t="str">
        <f>'Parametric Var'!B909</f>
        <v/>
      </c>
      <c r="C912" s="13" t="str">
        <f>'Parametric Var'!C909</f>
        <v/>
      </c>
      <c r="D912" s="13" t="str">
        <f>'Parametric Var'!D909</f>
        <v/>
      </c>
      <c r="E912" s="13" t="str">
        <f>'Parametric Var'!E909</f>
        <v/>
      </c>
      <c r="F912" s="13" t="str">
        <f>'Parametric Var'!F909</f>
        <v/>
      </c>
      <c r="G912" s="13" t="str">
        <f>'Parametric Var'!G909</f>
        <v/>
      </c>
      <c r="M912" s="13" t="str">
        <f>'Parametric Var'!H909</f>
        <v/>
      </c>
      <c r="V912" s="88"/>
    </row>
    <row r="913">
      <c r="A913" s="13" t="str">
        <f>'Parametric Var'!A910</f>
        <v/>
      </c>
      <c r="B913" s="13" t="str">
        <f>'Parametric Var'!B910</f>
        <v/>
      </c>
      <c r="C913" s="13" t="str">
        <f>'Parametric Var'!C910</f>
        <v/>
      </c>
      <c r="D913" s="13" t="str">
        <f>'Parametric Var'!D910</f>
        <v/>
      </c>
      <c r="E913" s="13" t="str">
        <f>'Parametric Var'!E910</f>
        <v/>
      </c>
      <c r="F913" s="13" t="str">
        <f>'Parametric Var'!F910</f>
        <v/>
      </c>
      <c r="G913" s="13" t="str">
        <f>'Parametric Var'!G910</f>
        <v/>
      </c>
      <c r="M913" s="13" t="str">
        <f>'Parametric Var'!H910</f>
        <v/>
      </c>
      <c r="V913" s="88"/>
    </row>
    <row r="914">
      <c r="A914" s="13" t="str">
        <f>'Parametric Var'!A911</f>
        <v/>
      </c>
      <c r="B914" s="13" t="str">
        <f>'Parametric Var'!B911</f>
        <v/>
      </c>
      <c r="C914" s="13" t="str">
        <f>'Parametric Var'!C911</f>
        <v/>
      </c>
      <c r="D914" s="13" t="str">
        <f>'Parametric Var'!D911</f>
        <v/>
      </c>
      <c r="E914" s="13" t="str">
        <f>'Parametric Var'!E911</f>
        <v/>
      </c>
      <c r="F914" s="13" t="str">
        <f>'Parametric Var'!F911</f>
        <v/>
      </c>
      <c r="G914" s="13" t="str">
        <f>'Parametric Var'!G911</f>
        <v/>
      </c>
      <c r="M914" s="13" t="str">
        <f>'Parametric Var'!H911</f>
        <v/>
      </c>
      <c r="V914" s="88"/>
    </row>
    <row r="915">
      <c r="A915" s="13" t="str">
        <f>'Parametric Var'!A912</f>
        <v/>
      </c>
      <c r="B915" s="13" t="str">
        <f>'Parametric Var'!B912</f>
        <v/>
      </c>
      <c r="C915" s="13" t="str">
        <f>'Parametric Var'!C912</f>
        <v/>
      </c>
      <c r="D915" s="13" t="str">
        <f>'Parametric Var'!D912</f>
        <v/>
      </c>
      <c r="E915" s="13" t="str">
        <f>'Parametric Var'!E912</f>
        <v/>
      </c>
      <c r="F915" s="13" t="str">
        <f>'Parametric Var'!F912</f>
        <v/>
      </c>
      <c r="G915" s="13" t="str">
        <f>'Parametric Var'!G912</f>
        <v/>
      </c>
      <c r="M915" s="13" t="str">
        <f>'Parametric Var'!H912</f>
        <v/>
      </c>
      <c r="V915" s="88"/>
    </row>
    <row r="916">
      <c r="A916" s="13" t="str">
        <f>'Parametric Var'!A913</f>
        <v/>
      </c>
      <c r="B916" s="13" t="str">
        <f>'Parametric Var'!B913</f>
        <v/>
      </c>
      <c r="C916" s="13" t="str">
        <f>'Parametric Var'!C913</f>
        <v/>
      </c>
      <c r="D916" s="13" t="str">
        <f>'Parametric Var'!D913</f>
        <v/>
      </c>
      <c r="E916" s="13" t="str">
        <f>'Parametric Var'!E913</f>
        <v/>
      </c>
      <c r="F916" s="13" t="str">
        <f>'Parametric Var'!F913</f>
        <v/>
      </c>
      <c r="G916" s="13" t="str">
        <f>'Parametric Var'!G913</f>
        <v/>
      </c>
      <c r="M916" s="13" t="str">
        <f>'Parametric Var'!H913</f>
        <v/>
      </c>
      <c r="V916" s="88"/>
    </row>
    <row r="917">
      <c r="A917" s="13" t="str">
        <f>'Parametric Var'!A914</f>
        <v/>
      </c>
      <c r="B917" s="13" t="str">
        <f>'Parametric Var'!B914</f>
        <v/>
      </c>
      <c r="C917" s="13" t="str">
        <f>'Parametric Var'!C914</f>
        <v/>
      </c>
      <c r="D917" s="13" t="str">
        <f>'Parametric Var'!D914</f>
        <v/>
      </c>
      <c r="E917" s="13" t="str">
        <f>'Parametric Var'!E914</f>
        <v/>
      </c>
      <c r="F917" s="13" t="str">
        <f>'Parametric Var'!F914</f>
        <v/>
      </c>
      <c r="G917" s="13" t="str">
        <f>'Parametric Var'!G914</f>
        <v/>
      </c>
      <c r="M917" s="13" t="str">
        <f>'Parametric Var'!H914</f>
        <v/>
      </c>
      <c r="V917" s="88"/>
    </row>
    <row r="918">
      <c r="A918" s="13" t="str">
        <f>'Parametric Var'!A915</f>
        <v/>
      </c>
      <c r="B918" s="13" t="str">
        <f>'Parametric Var'!B915</f>
        <v/>
      </c>
      <c r="C918" s="13" t="str">
        <f>'Parametric Var'!C915</f>
        <v/>
      </c>
      <c r="D918" s="13" t="str">
        <f>'Parametric Var'!D915</f>
        <v/>
      </c>
      <c r="E918" s="13" t="str">
        <f>'Parametric Var'!E915</f>
        <v/>
      </c>
      <c r="F918" s="13" t="str">
        <f>'Parametric Var'!F915</f>
        <v/>
      </c>
      <c r="G918" s="13" t="str">
        <f>'Parametric Var'!G915</f>
        <v/>
      </c>
      <c r="M918" s="13" t="str">
        <f>'Parametric Var'!H915</f>
        <v/>
      </c>
      <c r="V918" s="88"/>
    </row>
    <row r="919">
      <c r="A919" s="13" t="str">
        <f>'Parametric Var'!A916</f>
        <v/>
      </c>
      <c r="B919" s="13" t="str">
        <f>'Parametric Var'!B916</f>
        <v/>
      </c>
      <c r="C919" s="13" t="str">
        <f>'Parametric Var'!C916</f>
        <v/>
      </c>
      <c r="D919" s="13" t="str">
        <f>'Parametric Var'!D916</f>
        <v/>
      </c>
      <c r="E919" s="13" t="str">
        <f>'Parametric Var'!E916</f>
        <v/>
      </c>
      <c r="F919" s="13" t="str">
        <f>'Parametric Var'!F916</f>
        <v/>
      </c>
      <c r="G919" s="13" t="str">
        <f>'Parametric Var'!G916</f>
        <v/>
      </c>
      <c r="M919" s="13" t="str">
        <f>'Parametric Var'!H916</f>
        <v/>
      </c>
      <c r="V919" s="88"/>
    </row>
    <row r="920">
      <c r="A920" s="13" t="str">
        <f>'Parametric Var'!A917</f>
        <v/>
      </c>
      <c r="B920" s="13" t="str">
        <f>'Parametric Var'!B917</f>
        <v/>
      </c>
      <c r="C920" s="13" t="str">
        <f>'Parametric Var'!C917</f>
        <v/>
      </c>
      <c r="D920" s="13" t="str">
        <f>'Parametric Var'!D917</f>
        <v/>
      </c>
      <c r="E920" s="13" t="str">
        <f>'Parametric Var'!E917</f>
        <v/>
      </c>
      <c r="F920" s="13" t="str">
        <f>'Parametric Var'!F917</f>
        <v/>
      </c>
      <c r="G920" s="13" t="str">
        <f>'Parametric Var'!G917</f>
        <v/>
      </c>
      <c r="M920" s="13" t="str">
        <f>'Parametric Var'!H917</f>
        <v/>
      </c>
      <c r="V920" s="88"/>
    </row>
    <row r="921">
      <c r="A921" s="13" t="str">
        <f>'Parametric Var'!A918</f>
        <v/>
      </c>
      <c r="B921" s="13" t="str">
        <f>'Parametric Var'!B918</f>
        <v/>
      </c>
      <c r="C921" s="13" t="str">
        <f>'Parametric Var'!C918</f>
        <v/>
      </c>
      <c r="D921" s="13" t="str">
        <f>'Parametric Var'!D918</f>
        <v/>
      </c>
      <c r="E921" s="13" t="str">
        <f>'Parametric Var'!E918</f>
        <v/>
      </c>
      <c r="F921" s="13" t="str">
        <f>'Parametric Var'!F918</f>
        <v/>
      </c>
      <c r="G921" s="13" t="str">
        <f>'Parametric Var'!G918</f>
        <v/>
      </c>
      <c r="M921" s="13" t="str">
        <f>'Parametric Var'!H918</f>
        <v/>
      </c>
      <c r="V921" s="88"/>
    </row>
    <row r="922">
      <c r="A922" s="13" t="str">
        <f>'Parametric Var'!A919</f>
        <v/>
      </c>
      <c r="B922" s="13" t="str">
        <f>'Parametric Var'!B919</f>
        <v/>
      </c>
      <c r="C922" s="13" t="str">
        <f>'Parametric Var'!C919</f>
        <v/>
      </c>
      <c r="D922" s="13" t="str">
        <f>'Parametric Var'!D919</f>
        <v/>
      </c>
      <c r="E922" s="13" t="str">
        <f>'Parametric Var'!E919</f>
        <v/>
      </c>
      <c r="F922" s="13" t="str">
        <f>'Parametric Var'!F919</f>
        <v/>
      </c>
      <c r="G922" s="13" t="str">
        <f>'Parametric Var'!G919</f>
        <v/>
      </c>
      <c r="M922" s="13" t="str">
        <f>'Parametric Var'!H919</f>
        <v/>
      </c>
      <c r="V922" s="88"/>
    </row>
    <row r="923">
      <c r="A923" s="13" t="str">
        <f>'Parametric Var'!A920</f>
        <v/>
      </c>
      <c r="B923" s="13" t="str">
        <f>'Parametric Var'!B920</f>
        <v/>
      </c>
      <c r="C923" s="13" t="str">
        <f>'Parametric Var'!C920</f>
        <v/>
      </c>
      <c r="D923" s="13" t="str">
        <f>'Parametric Var'!D920</f>
        <v/>
      </c>
      <c r="E923" s="13" t="str">
        <f>'Parametric Var'!E920</f>
        <v/>
      </c>
      <c r="F923" s="13" t="str">
        <f>'Parametric Var'!F920</f>
        <v/>
      </c>
      <c r="G923" s="13" t="str">
        <f>'Parametric Var'!G920</f>
        <v/>
      </c>
      <c r="M923" s="13" t="str">
        <f>'Parametric Var'!H920</f>
        <v/>
      </c>
      <c r="V923" s="88"/>
    </row>
    <row r="924">
      <c r="A924" s="13" t="str">
        <f>'Parametric Var'!A921</f>
        <v/>
      </c>
      <c r="B924" s="13" t="str">
        <f>'Parametric Var'!B921</f>
        <v/>
      </c>
      <c r="C924" s="13" t="str">
        <f>'Parametric Var'!C921</f>
        <v/>
      </c>
      <c r="D924" s="13" t="str">
        <f>'Parametric Var'!D921</f>
        <v/>
      </c>
      <c r="E924" s="13" t="str">
        <f>'Parametric Var'!E921</f>
        <v/>
      </c>
      <c r="F924" s="13" t="str">
        <f>'Parametric Var'!F921</f>
        <v/>
      </c>
      <c r="G924" s="13" t="str">
        <f>'Parametric Var'!G921</f>
        <v/>
      </c>
      <c r="M924" s="13" t="str">
        <f>'Parametric Var'!H921</f>
        <v/>
      </c>
      <c r="V924" s="88"/>
    </row>
    <row r="925">
      <c r="A925" s="13" t="str">
        <f>'Parametric Var'!A922</f>
        <v/>
      </c>
      <c r="B925" s="13" t="str">
        <f>'Parametric Var'!B922</f>
        <v/>
      </c>
      <c r="C925" s="13" t="str">
        <f>'Parametric Var'!C922</f>
        <v/>
      </c>
      <c r="D925" s="13" t="str">
        <f>'Parametric Var'!D922</f>
        <v/>
      </c>
      <c r="E925" s="13" t="str">
        <f>'Parametric Var'!E922</f>
        <v/>
      </c>
      <c r="F925" s="13" t="str">
        <f>'Parametric Var'!F922</f>
        <v/>
      </c>
      <c r="G925" s="13" t="str">
        <f>'Parametric Var'!G922</f>
        <v/>
      </c>
      <c r="M925" s="13" t="str">
        <f>'Parametric Var'!H922</f>
        <v/>
      </c>
      <c r="V925" s="88"/>
    </row>
    <row r="926">
      <c r="A926" s="13" t="str">
        <f>'Parametric Var'!A923</f>
        <v/>
      </c>
      <c r="B926" s="13" t="str">
        <f>'Parametric Var'!B923</f>
        <v/>
      </c>
      <c r="C926" s="13" t="str">
        <f>'Parametric Var'!C923</f>
        <v/>
      </c>
      <c r="D926" s="13" t="str">
        <f>'Parametric Var'!D923</f>
        <v/>
      </c>
      <c r="E926" s="13" t="str">
        <f>'Parametric Var'!E923</f>
        <v/>
      </c>
      <c r="F926" s="13" t="str">
        <f>'Parametric Var'!F923</f>
        <v/>
      </c>
      <c r="G926" s="13" t="str">
        <f>'Parametric Var'!G923</f>
        <v/>
      </c>
      <c r="M926" s="13" t="str">
        <f>'Parametric Var'!H923</f>
        <v/>
      </c>
      <c r="V926" s="88"/>
    </row>
    <row r="927">
      <c r="A927" s="13" t="str">
        <f>'Parametric Var'!A924</f>
        <v/>
      </c>
      <c r="B927" s="13" t="str">
        <f>'Parametric Var'!B924</f>
        <v/>
      </c>
      <c r="C927" s="13" t="str">
        <f>'Parametric Var'!C924</f>
        <v/>
      </c>
      <c r="D927" s="13" t="str">
        <f>'Parametric Var'!D924</f>
        <v/>
      </c>
      <c r="E927" s="13" t="str">
        <f>'Parametric Var'!E924</f>
        <v/>
      </c>
      <c r="F927" s="13" t="str">
        <f>'Parametric Var'!F924</f>
        <v/>
      </c>
      <c r="G927" s="13" t="str">
        <f>'Parametric Var'!G924</f>
        <v/>
      </c>
      <c r="M927" s="13" t="str">
        <f>'Parametric Var'!H924</f>
        <v/>
      </c>
      <c r="V927" s="88"/>
    </row>
    <row r="928">
      <c r="A928" s="13" t="str">
        <f>'Parametric Var'!A925</f>
        <v/>
      </c>
      <c r="B928" s="13" t="str">
        <f>'Parametric Var'!B925</f>
        <v/>
      </c>
      <c r="C928" s="13" t="str">
        <f>'Parametric Var'!C925</f>
        <v/>
      </c>
      <c r="D928" s="13" t="str">
        <f>'Parametric Var'!D925</f>
        <v/>
      </c>
      <c r="E928" s="13" t="str">
        <f>'Parametric Var'!E925</f>
        <v/>
      </c>
      <c r="F928" s="13" t="str">
        <f>'Parametric Var'!F925</f>
        <v/>
      </c>
      <c r="G928" s="13" t="str">
        <f>'Parametric Var'!G925</f>
        <v/>
      </c>
      <c r="M928" s="13" t="str">
        <f>'Parametric Var'!H925</f>
        <v/>
      </c>
      <c r="V928" s="88"/>
    </row>
    <row r="929">
      <c r="A929" s="13" t="str">
        <f>'Parametric Var'!A926</f>
        <v/>
      </c>
      <c r="B929" s="13" t="str">
        <f>'Parametric Var'!B926</f>
        <v/>
      </c>
      <c r="C929" s="13" t="str">
        <f>'Parametric Var'!C926</f>
        <v/>
      </c>
      <c r="D929" s="13" t="str">
        <f>'Parametric Var'!D926</f>
        <v/>
      </c>
      <c r="E929" s="13" t="str">
        <f>'Parametric Var'!E926</f>
        <v/>
      </c>
      <c r="F929" s="13" t="str">
        <f>'Parametric Var'!F926</f>
        <v/>
      </c>
      <c r="G929" s="13" t="str">
        <f>'Parametric Var'!G926</f>
        <v/>
      </c>
      <c r="M929" s="13" t="str">
        <f>'Parametric Var'!H926</f>
        <v/>
      </c>
      <c r="V929" s="88"/>
    </row>
    <row r="930">
      <c r="A930" s="13" t="str">
        <f>'Parametric Var'!A927</f>
        <v/>
      </c>
      <c r="B930" s="13" t="str">
        <f>'Parametric Var'!B927</f>
        <v/>
      </c>
      <c r="C930" s="13" t="str">
        <f>'Parametric Var'!C927</f>
        <v/>
      </c>
      <c r="D930" s="13" t="str">
        <f>'Parametric Var'!D927</f>
        <v/>
      </c>
      <c r="E930" s="13" t="str">
        <f>'Parametric Var'!E927</f>
        <v/>
      </c>
      <c r="F930" s="13" t="str">
        <f>'Parametric Var'!F927</f>
        <v/>
      </c>
      <c r="G930" s="13" t="str">
        <f>'Parametric Var'!G927</f>
        <v/>
      </c>
      <c r="M930" s="13" t="str">
        <f>'Parametric Var'!H927</f>
        <v/>
      </c>
      <c r="V930" s="88"/>
    </row>
    <row r="931">
      <c r="A931" s="13" t="str">
        <f>'Parametric Var'!A928</f>
        <v/>
      </c>
      <c r="B931" s="13" t="str">
        <f>'Parametric Var'!B928</f>
        <v/>
      </c>
      <c r="C931" s="13" t="str">
        <f>'Parametric Var'!C928</f>
        <v/>
      </c>
      <c r="D931" s="13" t="str">
        <f>'Parametric Var'!D928</f>
        <v/>
      </c>
      <c r="E931" s="13" t="str">
        <f>'Parametric Var'!E928</f>
        <v/>
      </c>
      <c r="F931" s="13" t="str">
        <f>'Parametric Var'!F928</f>
        <v/>
      </c>
      <c r="G931" s="13" t="str">
        <f>'Parametric Var'!G928</f>
        <v/>
      </c>
      <c r="M931" s="13" t="str">
        <f>'Parametric Var'!H928</f>
        <v/>
      </c>
      <c r="V931" s="88"/>
    </row>
    <row r="932">
      <c r="A932" s="13" t="str">
        <f>'Parametric Var'!A929</f>
        <v/>
      </c>
      <c r="B932" s="13" t="str">
        <f>'Parametric Var'!B929</f>
        <v/>
      </c>
      <c r="C932" s="13" t="str">
        <f>'Parametric Var'!C929</f>
        <v/>
      </c>
      <c r="D932" s="13" t="str">
        <f>'Parametric Var'!D929</f>
        <v/>
      </c>
      <c r="E932" s="13" t="str">
        <f>'Parametric Var'!E929</f>
        <v/>
      </c>
      <c r="F932" s="13" t="str">
        <f>'Parametric Var'!F929</f>
        <v/>
      </c>
      <c r="G932" s="13" t="str">
        <f>'Parametric Var'!G929</f>
        <v/>
      </c>
      <c r="M932" s="13" t="str">
        <f>'Parametric Var'!H929</f>
        <v/>
      </c>
      <c r="V932" s="88"/>
    </row>
    <row r="933">
      <c r="A933" s="13" t="str">
        <f>'Parametric Var'!A930</f>
        <v/>
      </c>
      <c r="B933" s="13" t="str">
        <f>'Parametric Var'!B930</f>
        <v/>
      </c>
      <c r="C933" s="13" t="str">
        <f>'Parametric Var'!C930</f>
        <v/>
      </c>
      <c r="D933" s="13" t="str">
        <f>'Parametric Var'!D930</f>
        <v/>
      </c>
      <c r="E933" s="13" t="str">
        <f>'Parametric Var'!E930</f>
        <v/>
      </c>
      <c r="F933" s="13" t="str">
        <f>'Parametric Var'!F930</f>
        <v/>
      </c>
      <c r="G933" s="13" t="str">
        <f>'Parametric Var'!G930</f>
        <v/>
      </c>
      <c r="M933" s="13" t="str">
        <f>'Parametric Var'!H930</f>
        <v/>
      </c>
      <c r="V933" s="88"/>
    </row>
    <row r="934">
      <c r="A934" s="13" t="str">
        <f>'Parametric Var'!A931</f>
        <v/>
      </c>
      <c r="B934" s="13" t="str">
        <f>'Parametric Var'!B931</f>
        <v/>
      </c>
      <c r="C934" s="13" t="str">
        <f>'Parametric Var'!C931</f>
        <v/>
      </c>
      <c r="D934" s="13" t="str">
        <f>'Parametric Var'!D931</f>
        <v/>
      </c>
      <c r="E934" s="13" t="str">
        <f>'Parametric Var'!E931</f>
        <v/>
      </c>
      <c r="F934" s="13" t="str">
        <f>'Parametric Var'!F931</f>
        <v/>
      </c>
      <c r="G934" s="13" t="str">
        <f>'Parametric Var'!G931</f>
        <v/>
      </c>
      <c r="M934" s="13" t="str">
        <f>'Parametric Var'!H931</f>
        <v/>
      </c>
      <c r="V934" s="88"/>
    </row>
    <row r="935">
      <c r="A935" s="13" t="str">
        <f>'Parametric Var'!A932</f>
        <v/>
      </c>
      <c r="B935" s="13" t="str">
        <f>'Parametric Var'!B932</f>
        <v/>
      </c>
      <c r="C935" s="13" t="str">
        <f>'Parametric Var'!C932</f>
        <v/>
      </c>
      <c r="D935" s="13" t="str">
        <f>'Parametric Var'!D932</f>
        <v/>
      </c>
      <c r="E935" s="13" t="str">
        <f>'Parametric Var'!E932</f>
        <v/>
      </c>
      <c r="F935" s="13" t="str">
        <f>'Parametric Var'!F932</f>
        <v/>
      </c>
      <c r="G935" s="13" t="str">
        <f>'Parametric Var'!G932</f>
        <v/>
      </c>
      <c r="M935" s="13" t="str">
        <f>'Parametric Var'!H932</f>
        <v/>
      </c>
      <c r="V935" s="88"/>
    </row>
    <row r="936">
      <c r="A936" s="13" t="str">
        <f>'Parametric Var'!A933</f>
        <v/>
      </c>
      <c r="B936" s="13" t="str">
        <f>'Parametric Var'!B933</f>
        <v/>
      </c>
      <c r="C936" s="13" t="str">
        <f>'Parametric Var'!C933</f>
        <v/>
      </c>
      <c r="D936" s="13" t="str">
        <f>'Parametric Var'!D933</f>
        <v/>
      </c>
      <c r="E936" s="13" t="str">
        <f>'Parametric Var'!E933</f>
        <v/>
      </c>
      <c r="F936" s="13" t="str">
        <f>'Parametric Var'!F933</f>
        <v/>
      </c>
      <c r="G936" s="13" t="str">
        <f>'Parametric Var'!G933</f>
        <v/>
      </c>
      <c r="M936" s="13" t="str">
        <f>'Parametric Var'!H933</f>
        <v/>
      </c>
      <c r="V936" s="88"/>
    </row>
    <row r="937">
      <c r="A937" s="13" t="str">
        <f>'Parametric Var'!A934</f>
        <v/>
      </c>
      <c r="B937" s="13" t="str">
        <f>'Parametric Var'!B934</f>
        <v/>
      </c>
      <c r="C937" s="13" t="str">
        <f>'Parametric Var'!C934</f>
        <v/>
      </c>
      <c r="D937" s="13" t="str">
        <f>'Parametric Var'!D934</f>
        <v/>
      </c>
      <c r="E937" s="13" t="str">
        <f>'Parametric Var'!E934</f>
        <v/>
      </c>
      <c r="F937" s="13" t="str">
        <f>'Parametric Var'!F934</f>
        <v/>
      </c>
      <c r="G937" s="13" t="str">
        <f>'Parametric Var'!G934</f>
        <v/>
      </c>
      <c r="M937" s="13" t="str">
        <f>'Parametric Var'!H934</f>
        <v/>
      </c>
      <c r="V937" s="88"/>
    </row>
    <row r="938">
      <c r="A938" s="13" t="str">
        <f>'Parametric Var'!A935</f>
        <v/>
      </c>
      <c r="B938" s="13" t="str">
        <f>'Parametric Var'!B935</f>
        <v/>
      </c>
      <c r="C938" s="13" t="str">
        <f>'Parametric Var'!C935</f>
        <v/>
      </c>
      <c r="D938" s="13" t="str">
        <f>'Parametric Var'!D935</f>
        <v/>
      </c>
      <c r="E938" s="13" t="str">
        <f>'Parametric Var'!E935</f>
        <v/>
      </c>
      <c r="F938" s="13" t="str">
        <f>'Parametric Var'!F935</f>
        <v/>
      </c>
      <c r="G938" s="13" t="str">
        <f>'Parametric Var'!G935</f>
        <v/>
      </c>
      <c r="M938" s="13" t="str">
        <f>'Parametric Var'!H935</f>
        <v/>
      </c>
      <c r="V938" s="88"/>
    </row>
    <row r="939">
      <c r="A939" s="13" t="str">
        <f>'Parametric Var'!A936</f>
        <v/>
      </c>
      <c r="B939" s="13" t="str">
        <f>'Parametric Var'!B936</f>
        <v/>
      </c>
      <c r="C939" s="13" t="str">
        <f>'Parametric Var'!C936</f>
        <v/>
      </c>
      <c r="D939" s="13" t="str">
        <f>'Parametric Var'!D936</f>
        <v/>
      </c>
      <c r="E939" s="13" t="str">
        <f>'Parametric Var'!E936</f>
        <v/>
      </c>
      <c r="F939" s="13" t="str">
        <f>'Parametric Var'!F936</f>
        <v/>
      </c>
      <c r="G939" s="13" t="str">
        <f>'Parametric Var'!G936</f>
        <v/>
      </c>
      <c r="M939" s="13" t="str">
        <f>'Parametric Var'!H936</f>
        <v/>
      </c>
      <c r="V939" s="88"/>
    </row>
    <row r="940">
      <c r="A940" s="13" t="str">
        <f>'Parametric Var'!A937</f>
        <v/>
      </c>
      <c r="B940" s="13" t="str">
        <f>'Parametric Var'!B937</f>
        <v/>
      </c>
      <c r="C940" s="13" t="str">
        <f>'Parametric Var'!C937</f>
        <v/>
      </c>
      <c r="D940" s="13" t="str">
        <f>'Parametric Var'!D937</f>
        <v/>
      </c>
      <c r="E940" s="13" t="str">
        <f>'Parametric Var'!E937</f>
        <v/>
      </c>
      <c r="F940" s="13" t="str">
        <f>'Parametric Var'!F937</f>
        <v/>
      </c>
      <c r="G940" s="13" t="str">
        <f>'Parametric Var'!G937</f>
        <v/>
      </c>
      <c r="M940" s="13" t="str">
        <f>'Parametric Var'!H937</f>
        <v/>
      </c>
      <c r="V940" s="88"/>
    </row>
    <row r="941">
      <c r="A941" s="13" t="str">
        <f>'Parametric Var'!A938</f>
        <v/>
      </c>
      <c r="B941" s="13" t="str">
        <f>'Parametric Var'!B938</f>
        <v/>
      </c>
      <c r="C941" s="13" t="str">
        <f>'Parametric Var'!C938</f>
        <v/>
      </c>
      <c r="D941" s="13" t="str">
        <f>'Parametric Var'!D938</f>
        <v/>
      </c>
      <c r="E941" s="13" t="str">
        <f>'Parametric Var'!E938</f>
        <v/>
      </c>
      <c r="F941" s="13" t="str">
        <f>'Parametric Var'!F938</f>
        <v/>
      </c>
      <c r="G941" s="13" t="str">
        <f>'Parametric Var'!G938</f>
        <v/>
      </c>
      <c r="M941" s="13" t="str">
        <f>'Parametric Var'!H938</f>
        <v/>
      </c>
      <c r="V941" s="88"/>
    </row>
    <row r="942">
      <c r="A942" s="13" t="str">
        <f>'Parametric Var'!A939</f>
        <v/>
      </c>
      <c r="B942" s="13" t="str">
        <f>'Parametric Var'!B939</f>
        <v/>
      </c>
      <c r="C942" s="13" t="str">
        <f>'Parametric Var'!C939</f>
        <v/>
      </c>
      <c r="D942" s="13" t="str">
        <f>'Parametric Var'!D939</f>
        <v/>
      </c>
      <c r="E942" s="13" t="str">
        <f>'Parametric Var'!E939</f>
        <v/>
      </c>
      <c r="F942" s="13" t="str">
        <f>'Parametric Var'!F939</f>
        <v/>
      </c>
      <c r="G942" s="13" t="str">
        <f>'Parametric Var'!G939</f>
        <v/>
      </c>
      <c r="M942" s="13" t="str">
        <f>'Parametric Var'!H939</f>
        <v/>
      </c>
      <c r="V942" s="88"/>
    </row>
    <row r="943">
      <c r="A943" s="13" t="str">
        <f>'Parametric Var'!A940</f>
        <v/>
      </c>
      <c r="B943" s="13" t="str">
        <f>'Parametric Var'!B940</f>
        <v/>
      </c>
      <c r="C943" s="13" t="str">
        <f>'Parametric Var'!C940</f>
        <v/>
      </c>
      <c r="D943" s="13" t="str">
        <f>'Parametric Var'!D940</f>
        <v/>
      </c>
      <c r="E943" s="13" t="str">
        <f>'Parametric Var'!E940</f>
        <v/>
      </c>
      <c r="F943" s="13" t="str">
        <f>'Parametric Var'!F940</f>
        <v/>
      </c>
      <c r="G943" s="13" t="str">
        <f>'Parametric Var'!G940</f>
        <v/>
      </c>
      <c r="M943" s="13" t="str">
        <f>'Parametric Var'!H940</f>
        <v/>
      </c>
      <c r="V943" s="88"/>
    </row>
    <row r="944">
      <c r="A944" s="13" t="str">
        <f>'Parametric Var'!A941</f>
        <v/>
      </c>
      <c r="B944" s="13" t="str">
        <f>'Parametric Var'!B941</f>
        <v/>
      </c>
      <c r="C944" s="13" t="str">
        <f>'Parametric Var'!C941</f>
        <v/>
      </c>
      <c r="D944" s="13" t="str">
        <f>'Parametric Var'!D941</f>
        <v/>
      </c>
      <c r="E944" s="13" t="str">
        <f>'Parametric Var'!E941</f>
        <v/>
      </c>
      <c r="F944" s="13" t="str">
        <f>'Parametric Var'!F941</f>
        <v/>
      </c>
      <c r="G944" s="13" t="str">
        <f>'Parametric Var'!G941</f>
        <v/>
      </c>
      <c r="M944" s="13" t="str">
        <f>'Parametric Var'!H941</f>
        <v/>
      </c>
      <c r="V944" s="88"/>
    </row>
    <row r="945">
      <c r="A945" s="13" t="str">
        <f>'Parametric Var'!A942</f>
        <v/>
      </c>
      <c r="B945" s="13" t="str">
        <f>'Parametric Var'!B942</f>
        <v/>
      </c>
      <c r="C945" s="13" t="str">
        <f>'Parametric Var'!C942</f>
        <v/>
      </c>
      <c r="D945" s="13" t="str">
        <f>'Parametric Var'!D942</f>
        <v/>
      </c>
      <c r="E945" s="13" t="str">
        <f>'Parametric Var'!E942</f>
        <v/>
      </c>
      <c r="F945" s="13" t="str">
        <f>'Parametric Var'!F942</f>
        <v/>
      </c>
      <c r="G945" s="13" t="str">
        <f>'Parametric Var'!G942</f>
        <v/>
      </c>
      <c r="M945" s="13" t="str">
        <f>'Parametric Var'!H942</f>
        <v/>
      </c>
      <c r="V945" s="88"/>
    </row>
    <row r="946">
      <c r="A946" s="13" t="str">
        <f>'Parametric Var'!A943</f>
        <v/>
      </c>
      <c r="B946" s="13" t="str">
        <f>'Parametric Var'!B943</f>
        <v/>
      </c>
      <c r="C946" s="13" t="str">
        <f>'Parametric Var'!C943</f>
        <v/>
      </c>
      <c r="D946" s="13" t="str">
        <f>'Parametric Var'!D943</f>
        <v/>
      </c>
      <c r="E946" s="13" t="str">
        <f>'Parametric Var'!E943</f>
        <v/>
      </c>
      <c r="F946" s="13" t="str">
        <f>'Parametric Var'!F943</f>
        <v/>
      </c>
      <c r="G946" s="13" t="str">
        <f>'Parametric Var'!G943</f>
        <v/>
      </c>
      <c r="M946" s="13" t="str">
        <f>'Parametric Var'!H943</f>
        <v/>
      </c>
      <c r="V946" s="88"/>
    </row>
    <row r="947">
      <c r="A947" s="13" t="str">
        <f>'Parametric Var'!A944</f>
        <v/>
      </c>
      <c r="B947" s="13" t="str">
        <f>'Parametric Var'!B944</f>
        <v/>
      </c>
      <c r="C947" s="13" t="str">
        <f>'Parametric Var'!C944</f>
        <v/>
      </c>
      <c r="D947" s="13" t="str">
        <f>'Parametric Var'!D944</f>
        <v/>
      </c>
      <c r="E947" s="13" t="str">
        <f>'Parametric Var'!E944</f>
        <v/>
      </c>
      <c r="F947" s="13" t="str">
        <f>'Parametric Var'!F944</f>
        <v/>
      </c>
      <c r="G947" s="13" t="str">
        <f>'Parametric Var'!G944</f>
        <v/>
      </c>
      <c r="M947" s="13" t="str">
        <f>'Parametric Var'!H944</f>
        <v/>
      </c>
      <c r="V947" s="88"/>
    </row>
    <row r="948">
      <c r="A948" s="13" t="str">
        <f>'Parametric Var'!A945</f>
        <v/>
      </c>
      <c r="B948" s="13" t="str">
        <f>'Parametric Var'!B945</f>
        <v/>
      </c>
      <c r="C948" s="13" t="str">
        <f>'Parametric Var'!C945</f>
        <v/>
      </c>
      <c r="D948" s="13" t="str">
        <f>'Parametric Var'!D945</f>
        <v/>
      </c>
      <c r="E948" s="13" t="str">
        <f>'Parametric Var'!E945</f>
        <v/>
      </c>
      <c r="F948" s="13" t="str">
        <f>'Parametric Var'!F945</f>
        <v/>
      </c>
      <c r="G948" s="13" t="str">
        <f>'Parametric Var'!G945</f>
        <v/>
      </c>
      <c r="M948" s="13" t="str">
        <f>'Parametric Var'!H945</f>
        <v/>
      </c>
      <c r="V948" s="88"/>
    </row>
    <row r="949">
      <c r="A949" s="13" t="str">
        <f>'Parametric Var'!A946</f>
        <v/>
      </c>
      <c r="B949" s="13" t="str">
        <f>'Parametric Var'!B946</f>
        <v/>
      </c>
      <c r="C949" s="13" t="str">
        <f>'Parametric Var'!C946</f>
        <v/>
      </c>
      <c r="D949" s="13" t="str">
        <f>'Parametric Var'!D946</f>
        <v/>
      </c>
      <c r="E949" s="13" t="str">
        <f>'Parametric Var'!E946</f>
        <v/>
      </c>
      <c r="F949" s="13" t="str">
        <f>'Parametric Var'!F946</f>
        <v/>
      </c>
      <c r="G949" s="13" t="str">
        <f>'Parametric Var'!G946</f>
        <v/>
      </c>
      <c r="M949" s="13" t="str">
        <f>'Parametric Var'!H946</f>
        <v/>
      </c>
      <c r="V949" s="88"/>
    </row>
    <row r="950">
      <c r="A950" s="13" t="str">
        <f>'Parametric Var'!A947</f>
        <v/>
      </c>
      <c r="B950" s="13" t="str">
        <f>'Parametric Var'!B947</f>
        <v/>
      </c>
      <c r="C950" s="13" t="str">
        <f>'Parametric Var'!C947</f>
        <v/>
      </c>
      <c r="D950" s="13" t="str">
        <f>'Parametric Var'!D947</f>
        <v/>
      </c>
      <c r="E950" s="13" t="str">
        <f>'Parametric Var'!E947</f>
        <v/>
      </c>
      <c r="F950" s="13" t="str">
        <f>'Parametric Var'!F947</f>
        <v/>
      </c>
      <c r="G950" s="13" t="str">
        <f>'Parametric Var'!G947</f>
        <v/>
      </c>
      <c r="M950" s="13" t="str">
        <f>'Parametric Var'!H947</f>
        <v/>
      </c>
      <c r="V950" s="88"/>
    </row>
    <row r="951">
      <c r="A951" s="13" t="str">
        <f>'Parametric Var'!A948</f>
        <v/>
      </c>
      <c r="B951" s="13" t="str">
        <f>'Parametric Var'!B948</f>
        <v/>
      </c>
      <c r="C951" s="13" t="str">
        <f>'Parametric Var'!C948</f>
        <v/>
      </c>
      <c r="D951" s="13" t="str">
        <f>'Parametric Var'!D948</f>
        <v/>
      </c>
      <c r="E951" s="13" t="str">
        <f>'Parametric Var'!E948</f>
        <v/>
      </c>
      <c r="F951" s="13" t="str">
        <f>'Parametric Var'!F948</f>
        <v/>
      </c>
      <c r="G951" s="13" t="str">
        <f>'Parametric Var'!G948</f>
        <v/>
      </c>
      <c r="M951" s="13" t="str">
        <f>'Parametric Var'!H948</f>
        <v/>
      </c>
      <c r="V951" s="88"/>
    </row>
    <row r="952">
      <c r="A952" s="13" t="str">
        <f>'Parametric Var'!A949</f>
        <v/>
      </c>
      <c r="B952" s="13" t="str">
        <f>'Parametric Var'!B949</f>
        <v/>
      </c>
      <c r="C952" s="13" t="str">
        <f>'Parametric Var'!C949</f>
        <v/>
      </c>
      <c r="D952" s="13" t="str">
        <f>'Parametric Var'!D949</f>
        <v/>
      </c>
      <c r="E952" s="13" t="str">
        <f>'Parametric Var'!E949</f>
        <v/>
      </c>
      <c r="F952" s="13" t="str">
        <f>'Parametric Var'!F949</f>
        <v/>
      </c>
      <c r="G952" s="13" t="str">
        <f>'Parametric Var'!G949</f>
        <v/>
      </c>
      <c r="M952" s="13" t="str">
        <f>'Parametric Var'!H949</f>
        <v/>
      </c>
      <c r="V952" s="88"/>
    </row>
    <row r="953">
      <c r="A953" s="13" t="str">
        <f>'Parametric Var'!A950</f>
        <v/>
      </c>
      <c r="B953" s="13" t="str">
        <f>'Parametric Var'!B950</f>
        <v/>
      </c>
      <c r="C953" s="13" t="str">
        <f>'Parametric Var'!C950</f>
        <v/>
      </c>
      <c r="D953" s="13" t="str">
        <f>'Parametric Var'!D950</f>
        <v/>
      </c>
      <c r="E953" s="13" t="str">
        <f>'Parametric Var'!E950</f>
        <v/>
      </c>
      <c r="F953" s="13" t="str">
        <f>'Parametric Var'!F950</f>
        <v/>
      </c>
      <c r="G953" s="13" t="str">
        <f>'Parametric Var'!G950</f>
        <v/>
      </c>
      <c r="M953" s="13" t="str">
        <f>'Parametric Var'!H950</f>
        <v/>
      </c>
      <c r="V953" s="88"/>
    </row>
    <row r="954">
      <c r="A954" s="13" t="str">
        <f>'Parametric Var'!A951</f>
        <v/>
      </c>
      <c r="B954" s="13" t="str">
        <f>'Parametric Var'!B951</f>
        <v/>
      </c>
      <c r="C954" s="13" t="str">
        <f>'Parametric Var'!C951</f>
        <v/>
      </c>
      <c r="D954" s="13" t="str">
        <f>'Parametric Var'!D951</f>
        <v/>
      </c>
      <c r="E954" s="13" t="str">
        <f>'Parametric Var'!E951</f>
        <v/>
      </c>
      <c r="F954" s="13" t="str">
        <f>'Parametric Var'!F951</f>
        <v/>
      </c>
      <c r="G954" s="13" t="str">
        <f>'Parametric Var'!G951</f>
        <v/>
      </c>
      <c r="M954" s="13" t="str">
        <f>'Parametric Var'!H951</f>
        <v/>
      </c>
      <c r="V954" s="88"/>
    </row>
    <row r="955">
      <c r="A955" s="13" t="str">
        <f>'Parametric Var'!A952</f>
        <v/>
      </c>
      <c r="B955" s="13" t="str">
        <f>'Parametric Var'!B952</f>
        <v/>
      </c>
      <c r="C955" s="13" t="str">
        <f>'Parametric Var'!C952</f>
        <v/>
      </c>
      <c r="D955" s="13" t="str">
        <f>'Parametric Var'!D952</f>
        <v/>
      </c>
      <c r="E955" s="13" t="str">
        <f>'Parametric Var'!E952</f>
        <v/>
      </c>
      <c r="F955" s="13" t="str">
        <f>'Parametric Var'!F952</f>
        <v/>
      </c>
      <c r="G955" s="13" t="str">
        <f>'Parametric Var'!G952</f>
        <v/>
      </c>
      <c r="M955" s="13" t="str">
        <f>'Parametric Var'!H952</f>
        <v/>
      </c>
      <c r="V955" s="88"/>
    </row>
    <row r="956">
      <c r="A956" s="13" t="str">
        <f>'Parametric Var'!A953</f>
        <v/>
      </c>
      <c r="B956" s="13" t="str">
        <f>'Parametric Var'!B953</f>
        <v/>
      </c>
      <c r="C956" s="13" t="str">
        <f>'Parametric Var'!C953</f>
        <v/>
      </c>
      <c r="D956" s="13" t="str">
        <f>'Parametric Var'!D953</f>
        <v/>
      </c>
      <c r="E956" s="13" t="str">
        <f>'Parametric Var'!E953</f>
        <v/>
      </c>
      <c r="F956" s="13" t="str">
        <f>'Parametric Var'!F953</f>
        <v/>
      </c>
      <c r="G956" s="13" t="str">
        <f>'Parametric Var'!G953</f>
        <v/>
      </c>
      <c r="M956" s="13" t="str">
        <f>'Parametric Var'!H953</f>
        <v/>
      </c>
      <c r="V956" s="88"/>
    </row>
    <row r="957">
      <c r="A957" s="13" t="str">
        <f>'Parametric Var'!A954</f>
        <v/>
      </c>
      <c r="B957" s="13" t="str">
        <f>'Parametric Var'!B954</f>
        <v/>
      </c>
      <c r="C957" s="13" t="str">
        <f>'Parametric Var'!C954</f>
        <v/>
      </c>
      <c r="D957" s="13" t="str">
        <f>'Parametric Var'!D954</f>
        <v/>
      </c>
      <c r="E957" s="13" t="str">
        <f>'Parametric Var'!E954</f>
        <v/>
      </c>
      <c r="F957" s="13" t="str">
        <f>'Parametric Var'!F954</f>
        <v/>
      </c>
      <c r="G957" s="13" t="str">
        <f>'Parametric Var'!G954</f>
        <v/>
      </c>
      <c r="M957" s="13" t="str">
        <f>'Parametric Var'!H954</f>
        <v/>
      </c>
      <c r="V957" s="88"/>
    </row>
    <row r="958">
      <c r="A958" s="13" t="str">
        <f>'Parametric Var'!A955</f>
        <v/>
      </c>
      <c r="B958" s="13" t="str">
        <f>'Parametric Var'!B955</f>
        <v/>
      </c>
      <c r="C958" s="13" t="str">
        <f>'Parametric Var'!C955</f>
        <v/>
      </c>
      <c r="D958" s="13" t="str">
        <f>'Parametric Var'!D955</f>
        <v/>
      </c>
      <c r="E958" s="13" t="str">
        <f>'Parametric Var'!E955</f>
        <v/>
      </c>
      <c r="F958" s="13" t="str">
        <f>'Parametric Var'!F955</f>
        <v/>
      </c>
      <c r="G958" s="13" t="str">
        <f>'Parametric Var'!G955</f>
        <v/>
      </c>
      <c r="M958" s="13" t="str">
        <f>'Parametric Var'!H955</f>
        <v/>
      </c>
      <c r="V958" s="88"/>
    </row>
    <row r="959">
      <c r="A959" s="13" t="str">
        <f>'Parametric Var'!A956</f>
        <v/>
      </c>
      <c r="B959" s="13" t="str">
        <f>'Parametric Var'!B956</f>
        <v/>
      </c>
      <c r="C959" s="13" t="str">
        <f>'Parametric Var'!C956</f>
        <v/>
      </c>
      <c r="D959" s="13" t="str">
        <f>'Parametric Var'!D956</f>
        <v/>
      </c>
      <c r="E959" s="13" t="str">
        <f>'Parametric Var'!E956</f>
        <v/>
      </c>
      <c r="F959" s="13" t="str">
        <f>'Parametric Var'!F956</f>
        <v/>
      </c>
      <c r="G959" s="13" t="str">
        <f>'Parametric Var'!G956</f>
        <v/>
      </c>
      <c r="M959" s="13" t="str">
        <f>'Parametric Var'!H956</f>
        <v/>
      </c>
      <c r="V959" s="88"/>
    </row>
    <row r="960">
      <c r="A960" s="13" t="str">
        <f>'Parametric Var'!A957</f>
        <v/>
      </c>
      <c r="B960" s="13" t="str">
        <f>'Parametric Var'!B957</f>
        <v/>
      </c>
      <c r="C960" s="13" t="str">
        <f>'Parametric Var'!C957</f>
        <v/>
      </c>
      <c r="D960" s="13" t="str">
        <f>'Parametric Var'!D957</f>
        <v/>
      </c>
      <c r="E960" s="13" t="str">
        <f>'Parametric Var'!E957</f>
        <v/>
      </c>
      <c r="F960" s="13" t="str">
        <f>'Parametric Var'!F957</f>
        <v/>
      </c>
      <c r="G960" s="13" t="str">
        <f>'Parametric Var'!G957</f>
        <v/>
      </c>
      <c r="M960" s="13" t="str">
        <f>'Parametric Var'!H957</f>
        <v/>
      </c>
      <c r="V960" s="88"/>
    </row>
    <row r="961">
      <c r="A961" s="13" t="str">
        <f>'Parametric Var'!A958</f>
        <v/>
      </c>
      <c r="B961" s="13" t="str">
        <f>'Parametric Var'!B958</f>
        <v/>
      </c>
      <c r="C961" s="13" t="str">
        <f>'Parametric Var'!C958</f>
        <v/>
      </c>
      <c r="D961" s="13" t="str">
        <f>'Parametric Var'!D958</f>
        <v/>
      </c>
      <c r="E961" s="13" t="str">
        <f>'Parametric Var'!E958</f>
        <v/>
      </c>
      <c r="F961" s="13" t="str">
        <f>'Parametric Var'!F958</f>
        <v/>
      </c>
      <c r="G961" s="13" t="str">
        <f>'Parametric Var'!G958</f>
        <v/>
      </c>
      <c r="M961" s="13" t="str">
        <f>'Parametric Var'!H958</f>
        <v/>
      </c>
      <c r="V961" s="88"/>
    </row>
    <row r="962">
      <c r="A962" s="13" t="str">
        <f>'Parametric Var'!A959</f>
        <v/>
      </c>
      <c r="B962" s="13" t="str">
        <f>'Parametric Var'!B959</f>
        <v/>
      </c>
      <c r="C962" s="13" t="str">
        <f>'Parametric Var'!C959</f>
        <v/>
      </c>
      <c r="D962" s="13" t="str">
        <f>'Parametric Var'!D959</f>
        <v/>
      </c>
      <c r="E962" s="13" t="str">
        <f>'Parametric Var'!E959</f>
        <v/>
      </c>
      <c r="F962" s="13" t="str">
        <f>'Parametric Var'!F959</f>
        <v/>
      </c>
      <c r="G962" s="13" t="str">
        <f>'Parametric Var'!G959</f>
        <v/>
      </c>
      <c r="M962" s="13" t="str">
        <f>'Parametric Var'!H959</f>
        <v/>
      </c>
      <c r="V962" s="88"/>
    </row>
    <row r="963">
      <c r="A963" s="13" t="str">
        <f>'Parametric Var'!A960</f>
        <v/>
      </c>
      <c r="B963" s="13" t="str">
        <f>'Parametric Var'!B960</f>
        <v/>
      </c>
      <c r="C963" s="13" t="str">
        <f>'Parametric Var'!C960</f>
        <v/>
      </c>
      <c r="D963" s="13" t="str">
        <f>'Parametric Var'!D960</f>
        <v/>
      </c>
      <c r="E963" s="13" t="str">
        <f>'Parametric Var'!E960</f>
        <v/>
      </c>
      <c r="F963" s="13" t="str">
        <f>'Parametric Var'!F960</f>
        <v/>
      </c>
      <c r="G963" s="13" t="str">
        <f>'Parametric Var'!G960</f>
        <v/>
      </c>
      <c r="M963" s="13" t="str">
        <f>'Parametric Var'!H960</f>
        <v/>
      </c>
      <c r="V963" s="88"/>
    </row>
    <row r="964">
      <c r="A964" s="13" t="str">
        <f>'Parametric Var'!A961</f>
        <v/>
      </c>
      <c r="B964" s="13" t="str">
        <f>'Parametric Var'!B961</f>
        <v/>
      </c>
      <c r="C964" s="13" t="str">
        <f>'Parametric Var'!C961</f>
        <v/>
      </c>
      <c r="D964" s="13" t="str">
        <f>'Parametric Var'!D961</f>
        <v/>
      </c>
      <c r="E964" s="13" t="str">
        <f>'Parametric Var'!E961</f>
        <v/>
      </c>
      <c r="F964" s="13" t="str">
        <f>'Parametric Var'!F961</f>
        <v/>
      </c>
      <c r="G964" s="13" t="str">
        <f>'Parametric Var'!G961</f>
        <v/>
      </c>
      <c r="M964" s="13" t="str">
        <f>'Parametric Var'!H961</f>
        <v/>
      </c>
      <c r="V964" s="88"/>
    </row>
    <row r="965">
      <c r="A965" s="13" t="str">
        <f>'Parametric Var'!A962</f>
        <v/>
      </c>
      <c r="B965" s="13" t="str">
        <f>'Parametric Var'!B962</f>
        <v/>
      </c>
      <c r="C965" s="13" t="str">
        <f>'Parametric Var'!C962</f>
        <v/>
      </c>
      <c r="D965" s="13" t="str">
        <f>'Parametric Var'!D962</f>
        <v/>
      </c>
      <c r="E965" s="13" t="str">
        <f>'Parametric Var'!E962</f>
        <v/>
      </c>
      <c r="F965" s="13" t="str">
        <f>'Parametric Var'!F962</f>
        <v/>
      </c>
      <c r="G965" s="13" t="str">
        <f>'Parametric Var'!G962</f>
        <v/>
      </c>
      <c r="M965" s="13" t="str">
        <f>'Parametric Var'!H962</f>
        <v/>
      </c>
      <c r="V965" s="88"/>
    </row>
    <row r="966">
      <c r="A966" s="13" t="str">
        <f>'Parametric Var'!A963</f>
        <v/>
      </c>
      <c r="B966" s="13" t="str">
        <f>'Parametric Var'!B963</f>
        <v/>
      </c>
      <c r="C966" s="13" t="str">
        <f>'Parametric Var'!C963</f>
        <v/>
      </c>
      <c r="D966" s="13" t="str">
        <f>'Parametric Var'!D963</f>
        <v/>
      </c>
      <c r="E966" s="13" t="str">
        <f>'Parametric Var'!E963</f>
        <v/>
      </c>
      <c r="F966" s="13" t="str">
        <f>'Parametric Var'!F963</f>
        <v/>
      </c>
      <c r="G966" s="13" t="str">
        <f>'Parametric Var'!G963</f>
        <v/>
      </c>
      <c r="M966" s="13" t="str">
        <f>'Parametric Var'!H963</f>
        <v/>
      </c>
      <c r="V966" s="88"/>
    </row>
    <row r="967">
      <c r="A967" s="13" t="str">
        <f>'Parametric Var'!A964</f>
        <v/>
      </c>
      <c r="B967" s="13" t="str">
        <f>'Parametric Var'!B964</f>
        <v/>
      </c>
      <c r="C967" s="13" t="str">
        <f>'Parametric Var'!C964</f>
        <v/>
      </c>
      <c r="D967" s="13" t="str">
        <f>'Parametric Var'!D964</f>
        <v/>
      </c>
      <c r="E967" s="13" t="str">
        <f>'Parametric Var'!E964</f>
        <v/>
      </c>
      <c r="F967" s="13" t="str">
        <f>'Parametric Var'!F964</f>
        <v/>
      </c>
      <c r="G967" s="13" t="str">
        <f>'Parametric Var'!G964</f>
        <v/>
      </c>
      <c r="M967" s="13" t="str">
        <f>'Parametric Var'!H964</f>
        <v/>
      </c>
      <c r="V967" s="88"/>
    </row>
    <row r="968">
      <c r="A968" s="13" t="str">
        <f>'Parametric Var'!A965</f>
        <v/>
      </c>
      <c r="B968" s="13" t="str">
        <f>'Parametric Var'!B965</f>
        <v/>
      </c>
      <c r="C968" s="13" t="str">
        <f>'Parametric Var'!C965</f>
        <v/>
      </c>
      <c r="D968" s="13" t="str">
        <f>'Parametric Var'!D965</f>
        <v/>
      </c>
      <c r="E968" s="13" t="str">
        <f>'Parametric Var'!E965</f>
        <v/>
      </c>
      <c r="F968" s="13" t="str">
        <f>'Parametric Var'!F965</f>
        <v/>
      </c>
      <c r="G968" s="13" t="str">
        <f>'Parametric Var'!G965</f>
        <v/>
      </c>
      <c r="M968" s="13" t="str">
        <f>'Parametric Var'!H965</f>
        <v/>
      </c>
      <c r="V968" s="88"/>
    </row>
    <row r="969">
      <c r="A969" s="13" t="str">
        <f>'Parametric Var'!A966</f>
        <v/>
      </c>
      <c r="B969" s="13" t="str">
        <f>'Parametric Var'!B966</f>
        <v/>
      </c>
      <c r="C969" s="13" t="str">
        <f>'Parametric Var'!C966</f>
        <v/>
      </c>
      <c r="D969" s="13" t="str">
        <f>'Parametric Var'!D966</f>
        <v/>
      </c>
      <c r="E969" s="13" t="str">
        <f>'Parametric Var'!E966</f>
        <v/>
      </c>
      <c r="F969" s="13" t="str">
        <f>'Parametric Var'!F966</f>
        <v/>
      </c>
      <c r="G969" s="13" t="str">
        <f>'Parametric Var'!G966</f>
        <v/>
      </c>
      <c r="M969" s="13" t="str">
        <f>'Parametric Var'!H966</f>
        <v/>
      </c>
      <c r="V969" s="88"/>
    </row>
    <row r="970">
      <c r="A970" s="13" t="str">
        <f>'Parametric Var'!A967</f>
        <v/>
      </c>
      <c r="B970" s="13" t="str">
        <f>'Parametric Var'!B967</f>
        <v/>
      </c>
      <c r="C970" s="13" t="str">
        <f>'Parametric Var'!C967</f>
        <v/>
      </c>
      <c r="D970" s="13" t="str">
        <f>'Parametric Var'!D967</f>
        <v/>
      </c>
      <c r="E970" s="13" t="str">
        <f>'Parametric Var'!E967</f>
        <v/>
      </c>
      <c r="F970" s="13" t="str">
        <f>'Parametric Var'!F967</f>
        <v/>
      </c>
      <c r="G970" s="13" t="str">
        <f>'Parametric Var'!G967</f>
        <v/>
      </c>
      <c r="M970" s="13" t="str">
        <f>'Parametric Var'!H967</f>
        <v/>
      </c>
      <c r="V970" s="88"/>
    </row>
    <row r="971">
      <c r="A971" s="13" t="str">
        <f>'Parametric Var'!A968</f>
        <v/>
      </c>
      <c r="B971" s="13" t="str">
        <f>'Parametric Var'!B968</f>
        <v/>
      </c>
      <c r="C971" s="13" t="str">
        <f>'Parametric Var'!C968</f>
        <v/>
      </c>
      <c r="D971" s="13" t="str">
        <f>'Parametric Var'!D968</f>
        <v/>
      </c>
      <c r="E971" s="13" t="str">
        <f>'Parametric Var'!E968</f>
        <v/>
      </c>
      <c r="F971" s="13" t="str">
        <f>'Parametric Var'!F968</f>
        <v/>
      </c>
      <c r="G971" s="13" t="str">
        <f>'Parametric Var'!G968</f>
        <v/>
      </c>
      <c r="M971" s="13" t="str">
        <f>'Parametric Var'!H968</f>
        <v/>
      </c>
      <c r="V971" s="88"/>
    </row>
    <row r="972">
      <c r="A972" s="13" t="str">
        <f>'Parametric Var'!A969</f>
        <v/>
      </c>
      <c r="B972" s="13" t="str">
        <f>'Parametric Var'!B969</f>
        <v/>
      </c>
      <c r="C972" s="13" t="str">
        <f>'Parametric Var'!C969</f>
        <v/>
      </c>
      <c r="D972" s="13" t="str">
        <f>'Parametric Var'!D969</f>
        <v/>
      </c>
      <c r="E972" s="13" t="str">
        <f>'Parametric Var'!E969</f>
        <v/>
      </c>
      <c r="F972" s="13" t="str">
        <f>'Parametric Var'!F969</f>
        <v/>
      </c>
      <c r="G972" s="13" t="str">
        <f>'Parametric Var'!G969</f>
        <v/>
      </c>
      <c r="M972" s="13" t="str">
        <f>'Parametric Var'!H969</f>
        <v/>
      </c>
      <c r="V972" s="88"/>
    </row>
    <row r="973">
      <c r="A973" s="13" t="str">
        <f>'Parametric Var'!A970</f>
        <v/>
      </c>
      <c r="B973" s="13" t="str">
        <f>'Parametric Var'!B970</f>
        <v/>
      </c>
      <c r="C973" s="13" t="str">
        <f>'Parametric Var'!C970</f>
        <v/>
      </c>
      <c r="D973" s="13" t="str">
        <f>'Parametric Var'!D970</f>
        <v/>
      </c>
      <c r="E973" s="13" t="str">
        <f>'Parametric Var'!E970</f>
        <v/>
      </c>
      <c r="F973" s="13" t="str">
        <f>'Parametric Var'!F970</f>
        <v/>
      </c>
      <c r="G973" s="13" t="str">
        <f>'Parametric Var'!G970</f>
        <v/>
      </c>
      <c r="M973" s="13" t="str">
        <f>'Parametric Var'!H970</f>
        <v/>
      </c>
      <c r="V973" s="88"/>
    </row>
    <row r="974">
      <c r="A974" s="13" t="str">
        <f>'Parametric Var'!A971</f>
        <v/>
      </c>
      <c r="B974" s="13" t="str">
        <f>'Parametric Var'!B971</f>
        <v/>
      </c>
      <c r="C974" s="13" t="str">
        <f>'Parametric Var'!C971</f>
        <v/>
      </c>
      <c r="D974" s="13" t="str">
        <f>'Parametric Var'!D971</f>
        <v/>
      </c>
      <c r="E974" s="13" t="str">
        <f>'Parametric Var'!E971</f>
        <v/>
      </c>
      <c r="F974" s="13" t="str">
        <f>'Parametric Var'!F971</f>
        <v/>
      </c>
      <c r="G974" s="13" t="str">
        <f>'Parametric Var'!G971</f>
        <v/>
      </c>
      <c r="M974" s="13" t="str">
        <f>'Parametric Var'!H971</f>
        <v/>
      </c>
      <c r="V974" s="88"/>
    </row>
    <row r="975">
      <c r="A975" s="13" t="str">
        <f>'Parametric Var'!A972</f>
        <v/>
      </c>
      <c r="B975" s="13" t="str">
        <f>'Parametric Var'!B972</f>
        <v/>
      </c>
      <c r="C975" s="13" t="str">
        <f>'Parametric Var'!C972</f>
        <v/>
      </c>
      <c r="D975" s="13" t="str">
        <f>'Parametric Var'!D972</f>
        <v/>
      </c>
      <c r="E975" s="13" t="str">
        <f>'Parametric Var'!E972</f>
        <v/>
      </c>
      <c r="F975" s="13" t="str">
        <f>'Parametric Var'!F972</f>
        <v/>
      </c>
      <c r="G975" s="13" t="str">
        <f>'Parametric Var'!G972</f>
        <v/>
      </c>
      <c r="M975" s="13" t="str">
        <f>'Parametric Var'!H972</f>
        <v/>
      </c>
      <c r="V975" s="88"/>
    </row>
    <row r="976">
      <c r="A976" s="13" t="str">
        <f>'Parametric Var'!A973</f>
        <v/>
      </c>
      <c r="B976" s="13" t="str">
        <f>'Parametric Var'!B973</f>
        <v/>
      </c>
      <c r="C976" s="13" t="str">
        <f>'Parametric Var'!C973</f>
        <v/>
      </c>
      <c r="D976" s="13" t="str">
        <f>'Parametric Var'!D973</f>
        <v/>
      </c>
      <c r="E976" s="13" t="str">
        <f>'Parametric Var'!E973</f>
        <v/>
      </c>
      <c r="F976" s="13" t="str">
        <f>'Parametric Var'!F973</f>
        <v/>
      </c>
      <c r="G976" s="13" t="str">
        <f>'Parametric Var'!G973</f>
        <v/>
      </c>
      <c r="M976" s="13" t="str">
        <f>'Parametric Var'!H973</f>
        <v/>
      </c>
      <c r="V976" s="88"/>
    </row>
    <row r="977">
      <c r="A977" s="13" t="str">
        <f>'Parametric Var'!A974</f>
        <v/>
      </c>
      <c r="B977" s="13" t="str">
        <f>'Parametric Var'!B974</f>
        <v/>
      </c>
      <c r="C977" s="13" t="str">
        <f>'Parametric Var'!C974</f>
        <v/>
      </c>
      <c r="D977" s="13" t="str">
        <f>'Parametric Var'!D974</f>
        <v/>
      </c>
      <c r="E977" s="13" t="str">
        <f>'Parametric Var'!E974</f>
        <v/>
      </c>
      <c r="F977" s="13" t="str">
        <f>'Parametric Var'!F974</f>
        <v/>
      </c>
      <c r="G977" s="13" t="str">
        <f>'Parametric Var'!G974</f>
        <v/>
      </c>
      <c r="M977" s="13" t="str">
        <f>'Parametric Var'!H974</f>
        <v/>
      </c>
      <c r="V977" s="88"/>
    </row>
    <row r="978">
      <c r="A978" s="13" t="str">
        <f>'Parametric Var'!A975</f>
        <v/>
      </c>
      <c r="B978" s="13" t="str">
        <f>'Parametric Var'!B975</f>
        <v/>
      </c>
      <c r="C978" s="13" t="str">
        <f>'Parametric Var'!C975</f>
        <v/>
      </c>
      <c r="D978" s="13" t="str">
        <f>'Parametric Var'!D975</f>
        <v/>
      </c>
      <c r="E978" s="13" t="str">
        <f>'Parametric Var'!E975</f>
        <v/>
      </c>
      <c r="F978" s="13" t="str">
        <f>'Parametric Var'!F975</f>
        <v/>
      </c>
      <c r="G978" s="13" t="str">
        <f>'Parametric Var'!G975</f>
        <v/>
      </c>
      <c r="M978" s="13" t="str">
        <f>'Parametric Var'!H975</f>
        <v/>
      </c>
      <c r="V978" s="88"/>
    </row>
    <row r="979">
      <c r="A979" s="13" t="str">
        <f>'Parametric Var'!A976</f>
        <v/>
      </c>
      <c r="B979" s="13" t="str">
        <f>'Parametric Var'!B976</f>
        <v/>
      </c>
      <c r="C979" s="13" t="str">
        <f>'Parametric Var'!C976</f>
        <v/>
      </c>
      <c r="D979" s="13" t="str">
        <f>'Parametric Var'!D976</f>
        <v/>
      </c>
      <c r="E979" s="13" t="str">
        <f>'Parametric Var'!E976</f>
        <v/>
      </c>
      <c r="F979" s="13" t="str">
        <f>'Parametric Var'!F976</f>
        <v/>
      </c>
      <c r="G979" s="13" t="str">
        <f>'Parametric Var'!G976</f>
        <v/>
      </c>
      <c r="M979" s="13" t="str">
        <f>'Parametric Var'!H976</f>
        <v/>
      </c>
      <c r="V979" s="88"/>
    </row>
    <row r="980">
      <c r="A980" s="13" t="str">
        <f>'Parametric Var'!A977</f>
        <v/>
      </c>
      <c r="B980" s="13" t="str">
        <f>'Parametric Var'!B977</f>
        <v/>
      </c>
      <c r="C980" s="13" t="str">
        <f>'Parametric Var'!C977</f>
        <v/>
      </c>
      <c r="D980" s="13" t="str">
        <f>'Parametric Var'!D977</f>
        <v/>
      </c>
      <c r="E980" s="13" t="str">
        <f>'Parametric Var'!E977</f>
        <v/>
      </c>
      <c r="F980" s="13" t="str">
        <f>'Parametric Var'!F977</f>
        <v/>
      </c>
      <c r="G980" s="13" t="str">
        <f>'Parametric Var'!G977</f>
        <v/>
      </c>
      <c r="M980" s="13" t="str">
        <f>'Parametric Var'!H977</f>
        <v/>
      </c>
      <c r="V980" s="88"/>
    </row>
    <row r="981">
      <c r="A981" s="13" t="str">
        <f>'Parametric Var'!A978</f>
        <v/>
      </c>
      <c r="B981" s="13" t="str">
        <f>'Parametric Var'!B978</f>
        <v/>
      </c>
      <c r="C981" s="13" t="str">
        <f>'Parametric Var'!C978</f>
        <v/>
      </c>
      <c r="D981" s="13" t="str">
        <f>'Parametric Var'!D978</f>
        <v/>
      </c>
      <c r="E981" s="13" t="str">
        <f>'Parametric Var'!E978</f>
        <v/>
      </c>
      <c r="F981" s="13" t="str">
        <f>'Parametric Var'!F978</f>
        <v/>
      </c>
      <c r="G981" s="13" t="str">
        <f>'Parametric Var'!G978</f>
        <v/>
      </c>
      <c r="M981" s="13" t="str">
        <f>'Parametric Var'!H978</f>
        <v/>
      </c>
      <c r="V981" s="88"/>
    </row>
    <row r="982">
      <c r="A982" s="13" t="str">
        <f>'Parametric Var'!A979</f>
        <v/>
      </c>
      <c r="B982" s="13" t="str">
        <f>'Parametric Var'!B979</f>
        <v/>
      </c>
      <c r="C982" s="13" t="str">
        <f>'Parametric Var'!C979</f>
        <v/>
      </c>
      <c r="D982" s="13" t="str">
        <f>'Parametric Var'!D979</f>
        <v/>
      </c>
      <c r="E982" s="13" t="str">
        <f>'Parametric Var'!E979</f>
        <v/>
      </c>
      <c r="F982" s="13" t="str">
        <f>'Parametric Var'!F979</f>
        <v/>
      </c>
      <c r="G982" s="13" t="str">
        <f>'Parametric Var'!G979</f>
        <v/>
      </c>
      <c r="M982" s="13" t="str">
        <f>'Parametric Var'!H979</f>
        <v/>
      </c>
      <c r="V982" s="88"/>
    </row>
    <row r="983">
      <c r="A983" s="13" t="str">
        <f>'Parametric Var'!A980</f>
        <v/>
      </c>
      <c r="B983" s="13" t="str">
        <f>'Parametric Var'!B980</f>
        <v/>
      </c>
      <c r="C983" s="13" t="str">
        <f>'Parametric Var'!C980</f>
        <v/>
      </c>
      <c r="D983" s="13" t="str">
        <f>'Parametric Var'!D980</f>
        <v/>
      </c>
      <c r="E983" s="13" t="str">
        <f>'Parametric Var'!E980</f>
        <v/>
      </c>
      <c r="F983" s="13" t="str">
        <f>'Parametric Var'!F980</f>
        <v/>
      </c>
      <c r="G983" s="13" t="str">
        <f>'Parametric Var'!G980</f>
        <v/>
      </c>
      <c r="M983" s="13" t="str">
        <f>'Parametric Var'!H980</f>
        <v/>
      </c>
      <c r="V983" s="88"/>
    </row>
    <row r="984">
      <c r="A984" s="13" t="str">
        <f>'Parametric Var'!A981</f>
        <v/>
      </c>
      <c r="B984" s="13" t="str">
        <f>'Parametric Var'!B981</f>
        <v/>
      </c>
      <c r="C984" s="13" t="str">
        <f>'Parametric Var'!C981</f>
        <v/>
      </c>
      <c r="D984" s="13" t="str">
        <f>'Parametric Var'!D981</f>
        <v/>
      </c>
      <c r="E984" s="13" t="str">
        <f>'Parametric Var'!E981</f>
        <v/>
      </c>
      <c r="F984" s="13" t="str">
        <f>'Parametric Var'!F981</f>
        <v/>
      </c>
      <c r="G984" s="13" t="str">
        <f>'Parametric Var'!G981</f>
        <v/>
      </c>
      <c r="M984" s="13" t="str">
        <f>'Parametric Var'!H981</f>
        <v/>
      </c>
      <c r="V984" s="88"/>
    </row>
    <row r="985">
      <c r="A985" s="13" t="str">
        <f>'Parametric Var'!A982</f>
        <v/>
      </c>
      <c r="B985" s="13" t="str">
        <f>'Parametric Var'!B982</f>
        <v/>
      </c>
      <c r="C985" s="13" t="str">
        <f>'Parametric Var'!C982</f>
        <v/>
      </c>
      <c r="D985" s="13" t="str">
        <f>'Parametric Var'!D982</f>
        <v/>
      </c>
      <c r="E985" s="13" t="str">
        <f>'Parametric Var'!E982</f>
        <v/>
      </c>
      <c r="F985" s="13" t="str">
        <f>'Parametric Var'!F982</f>
        <v/>
      </c>
      <c r="G985" s="13" t="str">
        <f>'Parametric Var'!G982</f>
        <v/>
      </c>
      <c r="M985" s="13" t="str">
        <f>'Parametric Var'!H982</f>
        <v/>
      </c>
      <c r="V985" s="88"/>
    </row>
    <row r="986">
      <c r="A986" s="13" t="str">
        <f>'Parametric Var'!A983</f>
        <v/>
      </c>
      <c r="B986" s="13" t="str">
        <f>'Parametric Var'!B983</f>
        <v/>
      </c>
      <c r="C986" s="13" t="str">
        <f>'Parametric Var'!C983</f>
        <v/>
      </c>
      <c r="D986" s="13" t="str">
        <f>'Parametric Var'!D983</f>
        <v/>
      </c>
      <c r="E986" s="13" t="str">
        <f>'Parametric Var'!E983</f>
        <v/>
      </c>
      <c r="F986" s="13" t="str">
        <f>'Parametric Var'!F983</f>
        <v/>
      </c>
      <c r="G986" s="13" t="str">
        <f>'Parametric Var'!G983</f>
        <v/>
      </c>
      <c r="M986" s="13" t="str">
        <f>'Parametric Var'!H983</f>
        <v/>
      </c>
      <c r="V986" s="88"/>
    </row>
    <row r="987">
      <c r="A987" s="13" t="str">
        <f>'Parametric Var'!A984</f>
        <v/>
      </c>
      <c r="B987" s="13" t="str">
        <f>'Parametric Var'!B984</f>
        <v/>
      </c>
      <c r="C987" s="13" t="str">
        <f>'Parametric Var'!C984</f>
        <v/>
      </c>
      <c r="D987" s="13" t="str">
        <f>'Parametric Var'!D984</f>
        <v/>
      </c>
      <c r="E987" s="13" t="str">
        <f>'Parametric Var'!E984</f>
        <v/>
      </c>
      <c r="F987" s="13" t="str">
        <f>'Parametric Var'!F984</f>
        <v/>
      </c>
      <c r="G987" s="13" t="str">
        <f>'Parametric Var'!G984</f>
        <v/>
      </c>
      <c r="M987" s="13" t="str">
        <f>'Parametric Var'!H984</f>
        <v/>
      </c>
      <c r="V987" s="88"/>
    </row>
    <row r="988">
      <c r="A988" s="13" t="str">
        <f>'Parametric Var'!A985</f>
        <v/>
      </c>
      <c r="B988" s="13" t="str">
        <f>'Parametric Var'!B985</f>
        <v/>
      </c>
      <c r="C988" s="13" t="str">
        <f>'Parametric Var'!C985</f>
        <v/>
      </c>
      <c r="D988" s="13" t="str">
        <f>'Parametric Var'!D985</f>
        <v/>
      </c>
      <c r="E988" s="13" t="str">
        <f>'Parametric Var'!E985</f>
        <v/>
      </c>
      <c r="F988" s="13" t="str">
        <f>'Parametric Var'!F985</f>
        <v/>
      </c>
      <c r="G988" s="13" t="str">
        <f>'Parametric Var'!G985</f>
        <v/>
      </c>
      <c r="M988" s="13" t="str">
        <f>'Parametric Var'!H985</f>
        <v/>
      </c>
      <c r="V988" s="88"/>
    </row>
    <row r="989">
      <c r="A989" s="13" t="str">
        <f>'Parametric Var'!A986</f>
        <v/>
      </c>
      <c r="B989" s="13" t="str">
        <f>'Parametric Var'!B986</f>
        <v/>
      </c>
      <c r="C989" s="13" t="str">
        <f>'Parametric Var'!C986</f>
        <v/>
      </c>
      <c r="D989" s="13" t="str">
        <f>'Parametric Var'!D986</f>
        <v/>
      </c>
      <c r="E989" s="13" t="str">
        <f>'Parametric Var'!E986</f>
        <v/>
      </c>
      <c r="F989" s="13" t="str">
        <f>'Parametric Var'!F986</f>
        <v/>
      </c>
      <c r="G989" s="13" t="str">
        <f>'Parametric Var'!G986</f>
        <v/>
      </c>
      <c r="M989" s="13" t="str">
        <f>'Parametric Var'!H986</f>
        <v/>
      </c>
      <c r="V989" s="88"/>
    </row>
    <row r="990">
      <c r="A990" s="13" t="str">
        <f>'Parametric Var'!A987</f>
        <v/>
      </c>
      <c r="B990" s="13" t="str">
        <f>'Parametric Var'!B987</f>
        <v/>
      </c>
      <c r="C990" s="13" t="str">
        <f>'Parametric Var'!C987</f>
        <v/>
      </c>
      <c r="D990" s="13" t="str">
        <f>'Parametric Var'!D987</f>
        <v/>
      </c>
      <c r="E990" s="13" t="str">
        <f>'Parametric Var'!E987</f>
        <v/>
      </c>
      <c r="F990" s="13" t="str">
        <f>'Parametric Var'!F987</f>
        <v/>
      </c>
      <c r="G990" s="13" t="str">
        <f>'Parametric Var'!G987</f>
        <v/>
      </c>
      <c r="M990" s="13" t="str">
        <f>'Parametric Var'!H987</f>
        <v/>
      </c>
      <c r="V990" s="88"/>
    </row>
    <row r="991">
      <c r="A991" s="13" t="str">
        <f>'Parametric Var'!A988</f>
        <v/>
      </c>
      <c r="B991" s="13" t="str">
        <f>'Parametric Var'!B988</f>
        <v/>
      </c>
      <c r="C991" s="13" t="str">
        <f>'Parametric Var'!C988</f>
        <v/>
      </c>
      <c r="D991" s="13" t="str">
        <f>'Parametric Var'!D988</f>
        <v/>
      </c>
      <c r="E991" s="13" t="str">
        <f>'Parametric Var'!E988</f>
        <v/>
      </c>
      <c r="F991" s="13" t="str">
        <f>'Parametric Var'!F988</f>
        <v/>
      </c>
      <c r="G991" s="13" t="str">
        <f>'Parametric Var'!G988</f>
        <v/>
      </c>
      <c r="M991" s="13" t="str">
        <f>'Parametric Var'!H988</f>
        <v/>
      </c>
      <c r="V991" s="88"/>
    </row>
    <row r="992">
      <c r="A992" s="13" t="str">
        <f>'Parametric Var'!A989</f>
        <v/>
      </c>
      <c r="B992" s="13" t="str">
        <f>'Parametric Var'!B989</f>
        <v/>
      </c>
      <c r="C992" s="13" t="str">
        <f>'Parametric Var'!C989</f>
        <v/>
      </c>
      <c r="D992" s="13" t="str">
        <f>'Parametric Var'!D989</f>
        <v/>
      </c>
      <c r="E992" s="13" t="str">
        <f>'Parametric Var'!E989</f>
        <v/>
      </c>
      <c r="F992" s="13" t="str">
        <f>'Parametric Var'!F989</f>
        <v/>
      </c>
      <c r="G992" s="13" t="str">
        <f>'Parametric Var'!G989</f>
        <v/>
      </c>
      <c r="M992" s="13" t="str">
        <f>'Parametric Var'!H989</f>
        <v/>
      </c>
      <c r="V992" s="88"/>
    </row>
    <row r="993">
      <c r="A993" s="13" t="str">
        <f>'Parametric Var'!A990</f>
        <v/>
      </c>
      <c r="B993" s="13" t="str">
        <f>'Parametric Var'!B990</f>
        <v/>
      </c>
      <c r="C993" s="13" t="str">
        <f>'Parametric Var'!C990</f>
        <v/>
      </c>
      <c r="D993" s="13" t="str">
        <f>'Parametric Var'!D990</f>
        <v/>
      </c>
      <c r="E993" s="13" t="str">
        <f>'Parametric Var'!E990</f>
        <v/>
      </c>
      <c r="F993" s="13" t="str">
        <f>'Parametric Var'!F990</f>
        <v/>
      </c>
      <c r="G993" s="13" t="str">
        <f>'Parametric Var'!G990</f>
        <v/>
      </c>
      <c r="M993" s="13" t="str">
        <f>'Parametric Var'!H990</f>
        <v/>
      </c>
      <c r="V993" s="88"/>
    </row>
    <row r="994">
      <c r="A994" s="13" t="str">
        <f>'Parametric Var'!A991</f>
        <v/>
      </c>
      <c r="B994" s="13" t="str">
        <f>'Parametric Var'!B991</f>
        <v/>
      </c>
      <c r="C994" s="13" t="str">
        <f>'Parametric Var'!C991</f>
        <v/>
      </c>
      <c r="D994" s="13" t="str">
        <f>'Parametric Var'!D991</f>
        <v/>
      </c>
      <c r="E994" s="13" t="str">
        <f>'Parametric Var'!E991</f>
        <v/>
      </c>
      <c r="F994" s="13" t="str">
        <f>'Parametric Var'!F991</f>
        <v/>
      </c>
      <c r="G994" s="13" t="str">
        <f>'Parametric Var'!G991</f>
        <v/>
      </c>
      <c r="M994" s="13" t="str">
        <f>'Parametric Var'!H991</f>
        <v/>
      </c>
      <c r="V994" s="88"/>
    </row>
    <row r="995">
      <c r="A995" s="13" t="str">
        <f>'Parametric Var'!A992</f>
        <v/>
      </c>
      <c r="B995" s="13" t="str">
        <f>'Parametric Var'!B992</f>
        <v/>
      </c>
      <c r="C995" s="13" t="str">
        <f>'Parametric Var'!C992</f>
        <v/>
      </c>
      <c r="D995" s="13" t="str">
        <f>'Parametric Var'!D992</f>
        <v/>
      </c>
      <c r="E995" s="13" t="str">
        <f>'Parametric Var'!E992</f>
        <v/>
      </c>
      <c r="F995" s="13" t="str">
        <f>'Parametric Var'!F992</f>
        <v/>
      </c>
      <c r="G995" s="13" t="str">
        <f>'Parametric Var'!G992</f>
        <v/>
      </c>
      <c r="M995" s="13" t="str">
        <f>'Parametric Var'!H992</f>
        <v/>
      </c>
      <c r="V995" s="88"/>
    </row>
    <row r="996">
      <c r="A996" s="13" t="str">
        <f>'Parametric Var'!A993</f>
        <v/>
      </c>
      <c r="B996" s="13" t="str">
        <f>'Parametric Var'!B993</f>
        <v/>
      </c>
      <c r="C996" s="13" t="str">
        <f>'Parametric Var'!C993</f>
        <v/>
      </c>
      <c r="D996" s="13" t="str">
        <f>'Parametric Var'!D993</f>
        <v/>
      </c>
      <c r="E996" s="13" t="str">
        <f>'Parametric Var'!E993</f>
        <v/>
      </c>
      <c r="F996" s="13" t="str">
        <f>'Parametric Var'!F993</f>
        <v/>
      </c>
      <c r="G996" s="13" t="str">
        <f>'Parametric Var'!G993</f>
        <v/>
      </c>
      <c r="M996" s="13" t="str">
        <f>'Parametric Var'!H993</f>
        <v/>
      </c>
      <c r="V996" s="88"/>
    </row>
    <row r="997">
      <c r="A997" s="13" t="str">
        <f>'Parametric Var'!A994</f>
        <v/>
      </c>
      <c r="B997" s="13" t="str">
        <f>'Parametric Var'!B994</f>
        <v/>
      </c>
      <c r="C997" s="13" t="str">
        <f>'Parametric Var'!C994</f>
        <v/>
      </c>
      <c r="D997" s="13" t="str">
        <f>'Parametric Var'!D994</f>
        <v/>
      </c>
      <c r="E997" s="13" t="str">
        <f>'Parametric Var'!E994</f>
        <v/>
      </c>
      <c r="F997" s="13" t="str">
        <f>'Parametric Var'!F994</f>
        <v/>
      </c>
      <c r="G997" s="13" t="str">
        <f>'Parametric Var'!G994</f>
        <v/>
      </c>
      <c r="M997" s="13" t="str">
        <f>'Parametric Var'!H994</f>
        <v/>
      </c>
      <c r="V997" s="88"/>
    </row>
    <row r="998">
      <c r="A998" s="13" t="str">
        <f>'Parametric Var'!A995</f>
        <v/>
      </c>
      <c r="B998" s="13" t="str">
        <f>'Parametric Var'!B995</f>
        <v/>
      </c>
      <c r="C998" s="13" t="str">
        <f>'Parametric Var'!C995</f>
        <v/>
      </c>
      <c r="D998" s="13" t="str">
        <f>'Parametric Var'!D995</f>
        <v/>
      </c>
      <c r="E998" s="13" t="str">
        <f>'Parametric Var'!E995</f>
        <v/>
      </c>
      <c r="F998" s="13" t="str">
        <f>'Parametric Var'!F995</f>
        <v/>
      </c>
      <c r="G998" s="13" t="str">
        <f>'Parametric Var'!G995</f>
        <v/>
      </c>
      <c r="M998" s="13" t="str">
        <f>'Parametric Var'!H995</f>
        <v/>
      </c>
      <c r="V998" s="88"/>
    </row>
    <row r="999">
      <c r="A999" s="13" t="str">
        <f>'Parametric Var'!A996</f>
        <v/>
      </c>
      <c r="B999" s="13" t="str">
        <f>'Parametric Var'!B996</f>
        <v/>
      </c>
      <c r="C999" s="13" t="str">
        <f>'Parametric Var'!C996</f>
        <v/>
      </c>
      <c r="D999" s="13" t="str">
        <f>'Parametric Var'!D996</f>
        <v/>
      </c>
      <c r="E999" s="13" t="str">
        <f>'Parametric Var'!E996</f>
        <v/>
      </c>
      <c r="F999" s="13" t="str">
        <f>'Parametric Var'!F996</f>
        <v/>
      </c>
      <c r="G999" s="13" t="str">
        <f>'Parametric Var'!G996</f>
        <v/>
      </c>
      <c r="M999" s="13" t="str">
        <f>'Parametric Var'!H996</f>
        <v/>
      </c>
      <c r="V999" s="88"/>
    </row>
    <row r="1000">
      <c r="A1000" s="13" t="str">
        <f>'Parametric Var'!A997</f>
        <v/>
      </c>
      <c r="B1000" s="13" t="str">
        <f>'Parametric Var'!B997</f>
        <v/>
      </c>
      <c r="C1000" s="13" t="str">
        <f>'Parametric Var'!C997</f>
        <v/>
      </c>
      <c r="D1000" s="13" t="str">
        <f>'Parametric Var'!D997</f>
        <v/>
      </c>
      <c r="E1000" s="13" t="str">
        <f>'Parametric Var'!E997</f>
        <v/>
      </c>
      <c r="F1000" s="13" t="str">
        <f>'Parametric Var'!F997</f>
        <v/>
      </c>
      <c r="G1000" s="13" t="str">
        <f>'Parametric Var'!G997</f>
        <v/>
      </c>
      <c r="M1000" s="13" t="str">
        <f>'Parametric Var'!H997</f>
        <v/>
      </c>
      <c r="V1000" s="88"/>
    </row>
    <row r="1001">
      <c r="A1001" s="13" t="str">
        <f>'Parametric Var'!A998</f>
        <v/>
      </c>
      <c r="B1001" s="13" t="str">
        <f>'Parametric Var'!B998</f>
        <v/>
      </c>
      <c r="C1001" s="13" t="str">
        <f>'Parametric Var'!C998</f>
        <v/>
      </c>
      <c r="D1001" s="13" t="str">
        <f>'Parametric Var'!D998</f>
        <v/>
      </c>
      <c r="E1001" s="13" t="str">
        <f>'Parametric Var'!E998</f>
        <v/>
      </c>
      <c r="F1001" s="13" t="str">
        <f>'Parametric Var'!F998</f>
        <v/>
      </c>
      <c r="G1001" s="13" t="str">
        <f>'Parametric Var'!G998</f>
        <v/>
      </c>
      <c r="M1001" s="13" t="str">
        <f>'Parametric Var'!H998</f>
        <v/>
      </c>
      <c r="V1001" s="88"/>
    </row>
    <row r="1002">
      <c r="A1002" s="13" t="str">
        <f>'Parametric Var'!A999</f>
        <v/>
      </c>
      <c r="B1002" s="13" t="str">
        <f>'Parametric Var'!B999</f>
        <v/>
      </c>
      <c r="C1002" s="13" t="str">
        <f>'Parametric Var'!C999</f>
        <v/>
      </c>
      <c r="D1002" s="13" t="str">
        <f>'Parametric Var'!D999</f>
        <v/>
      </c>
      <c r="E1002" s="13" t="str">
        <f>'Parametric Var'!E999</f>
        <v/>
      </c>
      <c r="F1002" s="13" t="str">
        <f>'Parametric Var'!F999</f>
        <v/>
      </c>
      <c r="G1002" s="13" t="str">
        <f>'Parametric Var'!G999</f>
        <v/>
      </c>
      <c r="M1002" s="13" t="str">
        <f>'Parametric Var'!H999</f>
        <v/>
      </c>
      <c r="V1002" s="88"/>
    </row>
    <row r="1003">
      <c r="A1003" s="13" t="str">
        <f>'Parametric Var'!A1000</f>
        <v/>
      </c>
      <c r="B1003" s="13" t="str">
        <f>'Parametric Var'!B1000</f>
        <v/>
      </c>
      <c r="C1003" s="13" t="str">
        <f>'Parametric Var'!C1000</f>
        <v/>
      </c>
      <c r="D1003" s="13" t="str">
        <f>'Parametric Var'!D1000</f>
        <v/>
      </c>
      <c r="E1003" s="13" t="str">
        <f>'Parametric Var'!E1000</f>
        <v/>
      </c>
      <c r="F1003" s="13" t="str">
        <f>'Parametric Var'!F1000</f>
        <v/>
      </c>
      <c r="G1003" s="13" t="str">
        <f>'Parametric Var'!G1000</f>
        <v/>
      </c>
      <c r="M1003" s="13" t="str">
        <f>'Parametric Var'!H1000</f>
        <v/>
      </c>
      <c r="V1003" s="88"/>
    </row>
    <row r="1004">
      <c r="A1004" s="13" t="str">
        <f>'Parametric Var'!A1001</f>
        <v/>
      </c>
      <c r="B1004" s="13" t="str">
        <f>'Parametric Var'!B1001</f>
        <v/>
      </c>
      <c r="C1004" s="13" t="str">
        <f>'Parametric Var'!C1001</f>
        <v/>
      </c>
      <c r="D1004" s="13" t="str">
        <f>'Parametric Var'!D1001</f>
        <v/>
      </c>
      <c r="E1004" s="13" t="str">
        <f>'Parametric Var'!E1001</f>
        <v/>
      </c>
      <c r="F1004" s="13" t="str">
        <f>'Parametric Var'!F1001</f>
        <v/>
      </c>
      <c r="G1004" s="13" t="str">
        <f>'Parametric Var'!G1001</f>
        <v/>
      </c>
      <c r="M1004" s="13" t="str">
        <f>'Parametric Var'!H1001</f>
        <v/>
      </c>
      <c r="V1004" s="88"/>
    </row>
    <row r="1005">
      <c r="A1005" s="13" t="str">
        <f>'Parametric Var'!A1002</f>
        <v/>
      </c>
      <c r="B1005" s="13" t="str">
        <f>'Parametric Var'!B1002</f>
        <v/>
      </c>
      <c r="C1005" s="13" t="str">
        <f>'Parametric Var'!C1002</f>
        <v/>
      </c>
      <c r="D1005" s="13" t="str">
        <f>'Parametric Var'!D1002</f>
        <v/>
      </c>
      <c r="E1005" s="13" t="str">
        <f>'Parametric Var'!E1002</f>
        <v/>
      </c>
      <c r="F1005" s="13" t="str">
        <f>'Parametric Var'!F1002</f>
        <v/>
      </c>
      <c r="G1005" s="13" t="str">
        <f>'Parametric Var'!G1002</f>
        <v/>
      </c>
      <c r="M1005" s="13" t="str">
        <f>'Parametric Var'!H1002</f>
        <v/>
      </c>
      <c r="V1005" s="88"/>
    </row>
  </sheetData>
  <mergeCells count="2">
    <mergeCell ref="S7:U7"/>
    <mergeCell ref="X7:Z7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0" t="str">
        <f>'Historical Var'!F7
</f>
        <v>S&amp;P 500</v>
      </c>
    </row>
    <row r="2">
      <c r="A2" s="9" t="str">
        <f>'Historical Var'!A8
</f>
        <v>Date</v>
      </c>
      <c r="B2" s="140" t="str">
        <f>'Historical Var'!F8
</f>
        <v>Price</v>
      </c>
      <c r="C2" s="96" t="s">
        <v>80</v>
      </c>
      <c r="D2" s="96" t="s">
        <v>81</v>
      </c>
      <c r="E2" s="96" t="s">
        <v>82</v>
      </c>
      <c r="F2" s="7" t="s">
        <v>83</v>
      </c>
      <c r="G2" s="7" t="s">
        <v>84</v>
      </c>
    </row>
    <row r="3">
      <c r="A3" s="12">
        <f>'Historical Var'!A9
</f>
        <v>44005</v>
      </c>
      <c r="B3" s="148">
        <f>'Historical Var'!F9
</f>
        <v>3225.52</v>
      </c>
      <c r="C3" s="149"/>
      <c r="D3" s="149">
        <f t="shared" ref="D3:D630" si="1">PERCENTILE($C4:$C$632,0.99)</f>
        <v>0.04401874633</v>
      </c>
      <c r="E3" s="149">
        <f t="shared" ref="E3:E630" si="2">PERCENTILE($C4:$C$632,0.01)</f>
        <v>-0.04516227585</v>
      </c>
      <c r="F3" s="13">
        <f t="shared" ref="F3:F631" si="3">IF(OR(C3&gt;D3,C3&lt;E3),1,0)</f>
        <v>0</v>
      </c>
      <c r="G3" s="13">
        <f t="shared" ref="G3:G631" si="4">SUM(F3:F$632)</f>
        <v>38</v>
      </c>
    </row>
    <row r="4">
      <c r="A4" s="12">
        <f>'Historical Var'!A10
</f>
        <v>44006</v>
      </c>
      <c r="B4" s="148">
        <f>'Historical Var'!F10
</f>
        <v>3248.92</v>
      </c>
      <c r="C4" s="149">
        <f t="shared" ref="C4:C631" si="5">LN(B4/B3)</f>
        <v>0.007228455863</v>
      </c>
      <c r="D4" s="149">
        <f t="shared" si="1"/>
        <v>0.04405549147</v>
      </c>
      <c r="E4" s="149">
        <f t="shared" si="2"/>
        <v>-0.0451624943</v>
      </c>
      <c r="F4" s="13">
        <f t="shared" si="3"/>
        <v>0</v>
      </c>
      <c r="G4" s="13">
        <f t="shared" si="4"/>
        <v>38</v>
      </c>
    </row>
    <row r="5">
      <c r="A5" s="12">
        <f>'Historical Var'!A11
</f>
        <v>44007</v>
      </c>
      <c r="B5" s="148">
        <f>'Historical Var'!F11
</f>
        <v>3297.59</v>
      </c>
      <c r="C5" s="149">
        <f t="shared" si="5"/>
        <v>0.01486926522</v>
      </c>
      <c r="D5" s="149">
        <f t="shared" si="1"/>
        <v>0.04409223661</v>
      </c>
      <c r="E5" s="149">
        <f t="shared" si="2"/>
        <v>-0.04516271276</v>
      </c>
      <c r="F5" s="13">
        <f t="shared" si="3"/>
        <v>0</v>
      </c>
      <c r="G5" s="13">
        <f t="shared" si="4"/>
        <v>38</v>
      </c>
    </row>
    <row r="6">
      <c r="A6" s="12">
        <f>'Historical Var'!A12
</f>
        <v>44008</v>
      </c>
      <c r="B6" s="148">
        <f>'Historical Var'!F12
</f>
        <v>3334.69</v>
      </c>
      <c r="C6" s="149">
        <f t="shared" si="5"/>
        <v>0.01118782288</v>
      </c>
      <c r="D6" s="149">
        <f t="shared" si="1"/>
        <v>0.04412898176</v>
      </c>
      <c r="E6" s="149">
        <f t="shared" si="2"/>
        <v>-0.04516293121</v>
      </c>
      <c r="F6" s="13">
        <f t="shared" si="3"/>
        <v>0</v>
      </c>
      <c r="G6" s="13">
        <f t="shared" si="4"/>
        <v>38</v>
      </c>
    </row>
    <row r="7">
      <c r="A7" s="12">
        <f>'Historical Var'!A13
</f>
        <v>44010</v>
      </c>
      <c r="B7" s="148">
        <f>'Historical Var'!F13
</f>
        <v>3345.78</v>
      </c>
      <c r="C7" s="149">
        <f t="shared" si="5"/>
        <v>0.00332012873</v>
      </c>
      <c r="D7" s="149">
        <f t="shared" si="1"/>
        <v>0.0441657269</v>
      </c>
      <c r="E7" s="149">
        <f t="shared" si="2"/>
        <v>-0.04516314966</v>
      </c>
      <c r="F7" s="13">
        <f t="shared" si="3"/>
        <v>0</v>
      </c>
      <c r="G7" s="13">
        <f t="shared" si="4"/>
        <v>38</v>
      </c>
    </row>
    <row r="8">
      <c r="A8" s="12">
        <f>'Historical Var'!A14
</f>
        <v>44011</v>
      </c>
      <c r="B8" s="148">
        <f>'Historical Var'!F14
</f>
        <v>3327.71</v>
      </c>
      <c r="C8" s="149">
        <f t="shared" si="5"/>
        <v>-0.005415470515</v>
      </c>
      <c r="D8" s="149">
        <f t="shared" si="1"/>
        <v>0.04420247204</v>
      </c>
      <c r="E8" s="149">
        <f t="shared" si="2"/>
        <v>-0.04516336812</v>
      </c>
      <c r="F8" s="13">
        <f t="shared" si="3"/>
        <v>0</v>
      </c>
      <c r="G8" s="13">
        <f t="shared" si="4"/>
        <v>38</v>
      </c>
    </row>
    <row r="9">
      <c r="A9" s="12">
        <f>'Historical Var'!A15
</f>
        <v>44012</v>
      </c>
      <c r="B9" s="148">
        <f>'Historical Var'!F15
</f>
        <v>3352.09</v>
      </c>
      <c r="C9" s="149">
        <f t="shared" si="5"/>
        <v>0.007299652162</v>
      </c>
      <c r="D9" s="149">
        <f t="shared" si="1"/>
        <v>0.04423921718</v>
      </c>
      <c r="E9" s="149">
        <f t="shared" si="2"/>
        <v>-0.04516358657</v>
      </c>
      <c r="F9" s="13">
        <f t="shared" si="3"/>
        <v>0</v>
      </c>
      <c r="G9" s="13">
        <f t="shared" si="4"/>
        <v>38</v>
      </c>
    </row>
    <row r="10">
      <c r="A10" s="12">
        <f>'Historical Var'!A16
</f>
        <v>44013</v>
      </c>
      <c r="B10" s="148">
        <f>'Historical Var'!F16
</f>
        <v>3357.75</v>
      </c>
      <c r="C10" s="149">
        <f t="shared" si="5"/>
        <v>0.001687074906</v>
      </c>
      <c r="D10" s="149">
        <f t="shared" si="1"/>
        <v>0.04427596233</v>
      </c>
      <c r="E10" s="149">
        <f t="shared" si="2"/>
        <v>-0.04516380503</v>
      </c>
      <c r="F10" s="13">
        <f t="shared" si="3"/>
        <v>0</v>
      </c>
      <c r="G10" s="13">
        <f t="shared" si="4"/>
        <v>38</v>
      </c>
    </row>
    <row r="11">
      <c r="A11" s="12">
        <f>'Historical Var'!A17
</f>
        <v>44014</v>
      </c>
      <c r="B11" s="148">
        <f>'Historical Var'!F17
</f>
        <v>3379.45</v>
      </c>
      <c r="C11" s="149">
        <f t="shared" si="5"/>
        <v>0.006441867554</v>
      </c>
      <c r="D11" s="149">
        <f t="shared" si="1"/>
        <v>0.04431270747</v>
      </c>
      <c r="E11" s="149">
        <f t="shared" si="2"/>
        <v>-0.04516402348</v>
      </c>
      <c r="F11" s="13">
        <f t="shared" si="3"/>
        <v>0</v>
      </c>
      <c r="G11" s="13">
        <f t="shared" si="4"/>
        <v>38</v>
      </c>
    </row>
    <row r="12">
      <c r="A12" s="12">
        <f>'Historical Var'!A18
</f>
        <v>44017</v>
      </c>
      <c r="B12" s="148">
        <f>'Historical Var'!F18
</f>
        <v>3373.94</v>
      </c>
      <c r="C12" s="149">
        <f t="shared" si="5"/>
        <v>-0.001631773442</v>
      </c>
      <c r="D12" s="149">
        <f t="shared" si="1"/>
        <v>0.04434945261</v>
      </c>
      <c r="E12" s="149">
        <f t="shared" si="2"/>
        <v>-0.04516424193</v>
      </c>
      <c r="F12" s="13">
        <f t="shared" si="3"/>
        <v>0</v>
      </c>
      <c r="G12" s="13">
        <f t="shared" si="4"/>
        <v>38</v>
      </c>
    </row>
    <row r="13">
      <c r="A13" s="12">
        <f>'Historical Var'!A19
</f>
        <v>44018</v>
      </c>
      <c r="B13" s="148">
        <f>'Historical Var'!F19
</f>
        <v>3380.16</v>
      </c>
      <c r="C13" s="149">
        <f t="shared" si="5"/>
        <v>0.001841844734</v>
      </c>
      <c r="D13" s="149">
        <f t="shared" si="1"/>
        <v>0.04438619775</v>
      </c>
      <c r="E13" s="149">
        <f t="shared" si="2"/>
        <v>-0.04516446039</v>
      </c>
      <c r="F13" s="13">
        <f t="shared" si="3"/>
        <v>0</v>
      </c>
      <c r="G13" s="13">
        <f t="shared" si="4"/>
        <v>38</v>
      </c>
    </row>
    <row r="14">
      <c r="A14" s="12">
        <f>'Historical Var'!A20
</f>
        <v>44019</v>
      </c>
      <c r="B14" s="148">
        <f>'Historical Var'!F20
</f>
        <v>3370.29</v>
      </c>
      <c r="C14" s="149">
        <f t="shared" si="5"/>
        <v>-0.002924251578</v>
      </c>
      <c r="D14" s="149">
        <f t="shared" si="1"/>
        <v>0.0444229429</v>
      </c>
      <c r="E14" s="149">
        <f t="shared" si="2"/>
        <v>-0.04516467884</v>
      </c>
      <c r="F14" s="13">
        <f t="shared" si="3"/>
        <v>0</v>
      </c>
      <c r="G14" s="13">
        <f t="shared" si="4"/>
        <v>38</v>
      </c>
    </row>
    <row r="15">
      <c r="A15" s="12">
        <f>'Historical Var'!A21
</f>
        <v>44020</v>
      </c>
      <c r="B15" s="148">
        <f>'Historical Var'!F21
</f>
        <v>3386.15</v>
      </c>
      <c r="C15" s="149">
        <f t="shared" si="5"/>
        <v>0.004694788714</v>
      </c>
      <c r="D15" s="149">
        <f t="shared" si="1"/>
        <v>0.04445968804</v>
      </c>
      <c r="E15" s="149">
        <f t="shared" si="2"/>
        <v>-0.04516489729</v>
      </c>
      <c r="F15" s="13">
        <f t="shared" si="3"/>
        <v>0</v>
      </c>
      <c r="G15" s="13">
        <f t="shared" si="4"/>
        <v>38</v>
      </c>
    </row>
    <row r="16">
      <c r="A16" s="12">
        <f>'Historical Var'!A22
</f>
        <v>44021</v>
      </c>
      <c r="B16" s="148">
        <f>'Historical Var'!F22
</f>
        <v>3373.23</v>
      </c>
      <c r="C16" s="149">
        <f t="shared" si="5"/>
        <v>-0.003822840478</v>
      </c>
      <c r="D16" s="149">
        <f t="shared" si="1"/>
        <v>0.04449643318</v>
      </c>
      <c r="E16" s="149">
        <f t="shared" si="2"/>
        <v>-0.04516511575</v>
      </c>
      <c r="F16" s="13">
        <f t="shared" si="3"/>
        <v>0</v>
      </c>
      <c r="G16" s="13">
        <f t="shared" si="4"/>
        <v>38</v>
      </c>
    </row>
    <row r="17">
      <c r="A17" s="12">
        <f>'Historical Var'!A23
</f>
        <v>44022</v>
      </c>
      <c r="B17" s="148">
        <f>'Historical Var'!F23
</f>
        <v>3337.75</v>
      </c>
      <c r="C17" s="149">
        <f t="shared" si="5"/>
        <v>-0.01057381502</v>
      </c>
      <c r="D17" s="149">
        <f t="shared" si="1"/>
        <v>0.04453317832</v>
      </c>
      <c r="E17" s="149">
        <f t="shared" si="2"/>
        <v>-0.0451653342</v>
      </c>
      <c r="F17" s="13">
        <f t="shared" si="3"/>
        <v>0</v>
      </c>
      <c r="G17" s="13">
        <f t="shared" si="4"/>
        <v>38</v>
      </c>
    </row>
    <row r="18">
      <c r="A18" s="12">
        <f>'Historical Var'!A24
</f>
        <v>44024</v>
      </c>
      <c r="B18" s="148">
        <f>'Historical Var'!F24
</f>
        <v>3225.89</v>
      </c>
      <c r="C18" s="149">
        <f t="shared" si="5"/>
        <v>-0.03408804612</v>
      </c>
      <c r="D18" s="149">
        <f t="shared" si="1"/>
        <v>0.04456992346</v>
      </c>
      <c r="E18" s="149">
        <f t="shared" si="2"/>
        <v>-0.04516555266</v>
      </c>
      <c r="F18" s="13">
        <f t="shared" si="3"/>
        <v>0</v>
      </c>
      <c r="G18" s="13">
        <f t="shared" si="4"/>
        <v>38</v>
      </c>
    </row>
    <row r="19">
      <c r="A19" s="12">
        <f>'Historical Var'!A25
</f>
        <v>44025</v>
      </c>
      <c r="B19" s="148">
        <f>'Historical Var'!F25
</f>
        <v>3128.21</v>
      </c>
      <c r="C19" s="149">
        <f t="shared" si="5"/>
        <v>-0.03074792519</v>
      </c>
      <c r="D19" s="149">
        <f t="shared" si="1"/>
        <v>0.04460666861</v>
      </c>
      <c r="E19" s="149">
        <f t="shared" si="2"/>
        <v>-0.04516577111</v>
      </c>
      <c r="F19" s="13">
        <f t="shared" si="3"/>
        <v>0</v>
      </c>
      <c r="G19" s="13">
        <f t="shared" si="4"/>
        <v>38</v>
      </c>
    </row>
    <row r="20">
      <c r="A20" s="12">
        <f>'Historical Var'!A26
</f>
        <v>44026</v>
      </c>
      <c r="B20" s="148">
        <f>'Historical Var'!F26
</f>
        <v>3116.39</v>
      </c>
      <c r="C20" s="149">
        <f t="shared" si="5"/>
        <v>-0.003785675341</v>
      </c>
      <c r="D20" s="149">
        <f t="shared" si="1"/>
        <v>0.04464341375</v>
      </c>
      <c r="E20" s="149">
        <f t="shared" si="2"/>
        <v>-0.04516598956</v>
      </c>
      <c r="F20" s="13">
        <f t="shared" si="3"/>
        <v>0</v>
      </c>
      <c r="G20" s="13">
        <f t="shared" si="4"/>
        <v>38</v>
      </c>
    </row>
    <row r="21">
      <c r="A21" s="12">
        <f>'Historical Var'!A27
</f>
        <v>44027</v>
      </c>
      <c r="B21" s="148">
        <f>'Historical Var'!F27
</f>
        <v>2978.76</v>
      </c>
      <c r="C21" s="149">
        <f t="shared" si="5"/>
        <v>-0.0451681741</v>
      </c>
      <c r="D21" s="149">
        <f t="shared" si="1"/>
        <v>0.04468015889</v>
      </c>
      <c r="E21" s="149">
        <f t="shared" si="2"/>
        <v>-0.04507264627</v>
      </c>
      <c r="F21" s="13">
        <f t="shared" si="3"/>
        <v>1</v>
      </c>
      <c r="G21" s="13">
        <f t="shared" si="4"/>
        <v>38</v>
      </c>
    </row>
    <row r="22">
      <c r="A22" s="12">
        <f>'Historical Var'!A28
</f>
        <v>44028</v>
      </c>
      <c r="B22" s="148">
        <f>'Historical Var'!F28
</f>
        <v>2954.22</v>
      </c>
      <c r="C22" s="149">
        <f t="shared" si="5"/>
        <v>-0.008272449914</v>
      </c>
      <c r="D22" s="149">
        <f t="shared" si="1"/>
        <v>0.04471690403</v>
      </c>
      <c r="E22" s="149">
        <f t="shared" si="2"/>
        <v>-0.04508083321</v>
      </c>
      <c r="F22" s="13">
        <f t="shared" si="3"/>
        <v>0</v>
      </c>
      <c r="G22" s="13">
        <f t="shared" si="4"/>
        <v>37</v>
      </c>
    </row>
    <row r="23">
      <c r="A23" s="12">
        <f>'Historical Var'!A29
</f>
        <v>44029</v>
      </c>
      <c r="B23" s="148">
        <f>'Historical Var'!F29
</f>
        <v>3090.23</v>
      </c>
      <c r="C23" s="149">
        <f t="shared" si="5"/>
        <v>0.04501086517</v>
      </c>
      <c r="D23" s="149">
        <f t="shared" si="1"/>
        <v>0.04078706054</v>
      </c>
      <c r="E23" s="149">
        <f t="shared" si="2"/>
        <v>-0.04508902015</v>
      </c>
      <c r="F23" s="13">
        <f t="shared" si="3"/>
        <v>1</v>
      </c>
      <c r="G23" s="13">
        <f t="shared" si="4"/>
        <v>37</v>
      </c>
    </row>
    <row r="24">
      <c r="A24" s="12">
        <f>'Historical Var'!A30
</f>
        <v>44032</v>
      </c>
      <c r="B24" s="148">
        <f>'Historical Var'!F30
</f>
        <v>3003.37</v>
      </c>
      <c r="C24" s="149">
        <f t="shared" si="5"/>
        <v>-0.02851053026</v>
      </c>
      <c r="D24" s="149">
        <f t="shared" si="1"/>
        <v>0.0408655306</v>
      </c>
      <c r="E24" s="149">
        <f t="shared" si="2"/>
        <v>-0.04509720709</v>
      </c>
      <c r="F24" s="13">
        <f t="shared" si="3"/>
        <v>0</v>
      </c>
      <c r="G24" s="13">
        <f t="shared" si="4"/>
        <v>36</v>
      </c>
    </row>
    <row r="25">
      <c r="A25" s="12">
        <f>'Historical Var'!A31
</f>
        <v>44033</v>
      </c>
      <c r="B25" s="148">
        <f>'Historical Var'!F31
</f>
        <v>3130.12</v>
      </c>
      <c r="C25" s="149">
        <f t="shared" si="5"/>
        <v>0.04133635094</v>
      </c>
      <c r="D25" s="149">
        <f t="shared" si="1"/>
        <v>0.03346320879</v>
      </c>
      <c r="E25" s="149">
        <f t="shared" si="2"/>
        <v>-0.04510539403</v>
      </c>
      <c r="F25" s="13">
        <f t="shared" si="3"/>
        <v>1</v>
      </c>
      <c r="G25" s="13">
        <f t="shared" si="4"/>
        <v>36</v>
      </c>
    </row>
    <row r="26">
      <c r="A26" s="12">
        <f>'Historical Var'!A32
</f>
        <v>44034</v>
      </c>
      <c r="B26" s="148">
        <f>'Historical Var'!F32
</f>
        <v>3023.94</v>
      </c>
      <c r="C26" s="149">
        <f t="shared" si="5"/>
        <v>-0.03451072562</v>
      </c>
      <c r="D26" s="149">
        <f t="shared" si="1"/>
        <v>0.03346843608</v>
      </c>
      <c r="E26" s="149">
        <f t="shared" si="2"/>
        <v>-0.04511358097</v>
      </c>
      <c r="F26" s="13">
        <f t="shared" si="3"/>
        <v>0</v>
      </c>
      <c r="G26" s="13">
        <f t="shared" si="4"/>
        <v>35</v>
      </c>
    </row>
    <row r="27">
      <c r="A27" s="12">
        <f>'Historical Var'!A33
</f>
        <v>44035</v>
      </c>
      <c r="B27" s="148">
        <f>'Historical Var'!F33
</f>
        <v>2972.37</v>
      </c>
      <c r="C27" s="149">
        <f t="shared" si="5"/>
        <v>-0.01720100245</v>
      </c>
      <c r="D27" s="149">
        <f t="shared" si="1"/>
        <v>0.03347366337</v>
      </c>
      <c r="E27" s="149">
        <f t="shared" si="2"/>
        <v>-0.04512176791</v>
      </c>
      <c r="F27" s="13">
        <f t="shared" si="3"/>
        <v>0</v>
      </c>
      <c r="G27" s="13">
        <f t="shared" si="4"/>
        <v>35</v>
      </c>
    </row>
    <row r="28">
      <c r="A28" s="12">
        <f>'Historical Var'!A34
</f>
        <v>44036</v>
      </c>
      <c r="B28" s="148">
        <f>'Historical Var'!F34
</f>
        <v>2746.56</v>
      </c>
      <c r="C28" s="149">
        <f t="shared" si="5"/>
        <v>-0.07901039485</v>
      </c>
      <c r="D28" s="149">
        <f t="shared" si="1"/>
        <v>0.03347889066</v>
      </c>
      <c r="E28" s="149">
        <f t="shared" si="2"/>
        <v>-0.04426575741</v>
      </c>
      <c r="F28" s="13">
        <f t="shared" si="3"/>
        <v>1</v>
      </c>
      <c r="G28" s="13">
        <f t="shared" si="4"/>
        <v>35</v>
      </c>
    </row>
    <row r="29">
      <c r="A29" s="12">
        <f>'Historical Var'!A35
</f>
        <v>44038</v>
      </c>
      <c r="B29" s="148">
        <f>'Historical Var'!F35
</f>
        <v>2882.23</v>
      </c>
      <c r="C29" s="149">
        <f t="shared" si="5"/>
        <v>0.04821508054</v>
      </c>
      <c r="D29" s="149">
        <f t="shared" si="1"/>
        <v>0.03294710227</v>
      </c>
      <c r="E29" s="149">
        <f t="shared" si="2"/>
        <v>-0.04429669608</v>
      </c>
      <c r="F29" s="13">
        <f t="shared" si="3"/>
        <v>1</v>
      </c>
      <c r="G29" s="13">
        <f t="shared" si="4"/>
        <v>34</v>
      </c>
    </row>
    <row r="30">
      <c r="A30" s="12">
        <f>'Historical Var'!A36
</f>
        <v>44039</v>
      </c>
      <c r="B30" s="148">
        <f>'Historical Var'!F36
</f>
        <v>2741.38</v>
      </c>
      <c r="C30" s="149">
        <f t="shared" si="5"/>
        <v>-0.05010285684</v>
      </c>
      <c r="D30" s="149">
        <f t="shared" si="1"/>
        <v>0.03296661622</v>
      </c>
      <c r="E30" s="149">
        <f t="shared" si="2"/>
        <v>-0.04123376799</v>
      </c>
      <c r="F30" s="13">
        <f t="shared" si="3"/>
        <v>1</v>
      </c>
      <c r="G30" s="13">
        <f t="shared" si="4"/>
        <v>33</v>
      </c>
    </row>
    <row r="31">
      <c r="A31" s="12">
        <f>'Historical Var'!A37
</f>
        <v>44040</v>
      </c>
      <c r="B31" s="148">
        <f>'Historical Var'!F37
</f>
        <v>2480.64</v>
      </c>
      <c r="C31" s="149">
        <f t="shared" si="5"/>
        <v>-0.09994485185</v>
      </c>
      <c r="D31" s="149">
        <f t="shared" si="1"/>
        <v>0.03297184351</v>
      </c>
      <c r="E31" s="149">
        <f t="shared" si="2"/>
        <v>-0.03955681215</v>
      </c>
      <c r="F31" s="13">
        <f t="shared" si="3"/>
        <v>1</v>
      </c>
      <c r="G31" s="13">
        <f t="shared" si="4"/>
        <v>32</v>
      </c>
    </row>
    <row r="32">
      <c r="A32" s="12">
        <f>'Historical Var'!A38
</f>
        <v>44041</v>
      </c>
      <c r="B32" s="148">
        <f>'Historical Var'!F38
</f>
        <v>2711.02</v>
      </c>
      <c r="C32" s="149">
        <f t="shared" si="5"/>
        <v>0.08880835644</v>
      </c>
      <c r="D32" s="149">
        <f t="shared" si="1"/>
        <v>0.03105424937</v>
      </c>
      <c r="E32" s="149">
        <f t="shared" si="2"/>
        <v>-0.03957375109</v>
      </c>
      <c r="F32" s="13">
        <f t="shared" si="3"/>
        <v>1</v>
      </c>
      <c r="G32" s="13">
        <f t="shared" si="4"/>
        <v>31</v>
      </c>
    </row>
    <row r="33">
      <c r="A33" s="12">
        <f>'Historical Var'!A39
</f>
        <v>44042</v>
      </c>
      <c r="B33" s="148">
        <f>'Historical Var'!F39
</f>
        <v>2386.13</v>
      </c>
      <c r="C33" s="149">
        <f t="shared" si="5"/>
        <v>-0.1276521412</v>
      </c>
      <c r="D33" s="149">
        <f t="shared" si="1"/>
        <v>0.03107376332</v>
      </c>
      <c r="E33" s="149">
        <f t="shared" si="2"/>
        <v>-0.03703662245</v>
      </c>
      <c r="F33" s="13">
        <f t="shared" si="3"/>
        <v>1</v>
      </c>
      <c r="G33" s="13">
        <f t="shared" si="4"/>
        <v>30</v>
      </c>
    </row>
    <row r="34">
      <c r="A34" s="12">
        <f>'Historical Var'!A40
</f>
        <v>44043</v>
      </c>
      <c r="B34" s="148">
        <f>'Historical Var'!F40
</f>
        <v>2529.19</v>
      </c>
      <c r="C34" s="149">
        <f t="shared" si="5"/>
        <v>0.05822628669</v>
      </c>
      <c r="D34" s="149">
        <f t="shared" si="1"/>
        <v>0.03015052555</v>
      </c>
      <c r="E34" s="149">
        <f t="shared" si="2"/>
        <v>-0.03706242916</v>
      </c>
      <c r="F34" s="13">
        <f t="shared" si="3"/>
        <v>1</v>
      </c>
      <c r="G34" s="13">
        <f t="shared" si="4"/>
        <v>29</v>
      </c>
    </row>
    <row r="35">
      <c r="A35" s="12">
        <f>'Historical Var'!A41
</f>
        <v>44045</v>
      </c>
      <c r="B35" s="148">
        <f>'Historical Var'!F41
</f>
        <v>2398.1</v>
      </c>
      <c r="C35" s="149">
        <f t="shared" si="5"/>
        <v>-0.05322233622</v>
      </c>
      <c r="D35" s="149">
        <f t="shared" si="1"/>
        <v>0.0301595328</v>
      </c>
      <c r="E35" s="149">
        <f t="shared" si="2"/>
        <v>-0.03597725278</v>
      </c>
      <c r="F35" s="13">
        <f t="shared" si="3"/>
        <v>1</v>
      </c>
      <c r="G35" s="13">
        <f t="shared" si="4"/>
        <v>28</v>
      </c>
    </row>
    <row r="36">
      <c r="A36" s="12">
        <f>'Historical Var'!A42
</f>
        <v>44046</v>
      </c>
      <c r="B36" s="148">
        <f>'Historical Var'!F42
</f>
        <v>2409.39</v>
      </c>
      <c r="C36" s="149">
        <f t="shared" si="5"/>
        <v>0.004696846277</v>
      </c>
      <c r="D36" s="149">
        <f t="shared" si="1"/>
        <v>0.03016854005</v>
      </c>
      <c r="E36" s="149">
        <f t="shared" si="2"/>
        <v>-0.03598758909</v>
      </c>
      <c r="F36" s="13">
        <f t="shared" si="3"/>
        <v>0</v>
      </c>
      <c r="G36" s="13">
        <f t="shared" si="4"/>
        <v>27</v>
      </c>
    </row>
    <row r="37">
      <c r="A37" s="12">
        <f>'Historical Var'!A43
</f>
        <v>44047</v>
      </c>
      <c r="B37" s="148">
        <f>'Historical Var'!F43
</f>
        <v>2304.92</v>
      </c>
      <c r="C37" s="149">
        <f t="shared" si="5"/>
        <v>-0.04432763474</v>
      </c>
      <c r="D37" s="149">
        <f t="shared" si="1"/>
        <v>0.0301775473</v>
      </c>
      <c r="E37" s="149">
        <f t="shared" si="2"/>
        <v>-0.03576934548</v>
      </c>
      <c r="F37" s="13">
        <f t="shared" si="3"/>
        <v>1</v>
      </c>
      <c r="G37" s="13">
        <f t="shared" si="4"/>
        <v>27</v>
      </c>
    </row>
    <row r="38">
      <c r="A38" s="12">
        <f>'Historical Var'!A44
</f>
        <v>44048</v>
      </c>
      <c r="B38" s="148">
        <f>'Historical Var'!F44
</f>
        <v>2237.4</v>
      </c>
      <c r="C38" s="149">
        <f t="shared" si="5"/>
        <v>-0.02973149126</v>
      </c>
      <c r="D38" s="149">
        <f t="shared" si="1"/>
        <v>0.03018655454</v>
      </c>
      <c r="E38" s="149">
        <f t="shared" si="2"/>
        <v>-0.03577102533</v>
      </c>
      <c r="F38" s="13">
        <f t="shared" si="3"/>
        <v>0</v>
      </c>
      <c r="G38" s="13">
        <f t="shared" si="4"/>
        <v>26</v>
      </c>
    </row>
    <row r="39">
      <c r="A39" s="12">
        <f>'Historical Var'!A45
</f>
        <v>44049</v>
      </c>
      <c r="B39" s="148">
        <f>'Historical Var'!F45
</f>
        <v>2447.33</v>
      </c>
      <c r="C39" s="149">
        <f t="shared" si="5"/>
        <v>0.08968315695</v>
      </c>
      <c r="D39" s="149">
        <f t="shared" si="1"/>
        <v>0.03010634343</v>
      </c>
      <c r="E39" s="149">
        <f t="shared" si="2"/>
        <v>-0.03577270518</v>
      </c>
      <c r="F39" s="13">
        <f t="shared" si="3"/>
        <v>1</v>
      </c>
      <c r="G39" s="13">
        <f t="shared" si="4"/>
        <v>26</v>
      </c>
    </row>
    <row r="40">
      <c r="A40" s="12">
        <f>'Historical Var'!A46
</f>
        <v>44050</v>
      </c>
      <c r="B40" s="148">
        <f>'Historical Var'!F46
</f>
        <v>2475.56</v>
      </c>
      <c r="C40" s="149">
        <f t="shared" si="5"/>
        <v>0.01146899867</v>
      </c>
      <c r="D40" s="149">
        <f t="shared" si="1"/>
        <v>0.03010643303</v>
      </c>
      <c r="E40" s="149">
        <f t="shared" si="2"/>
        <v>-0.03577438502</v>
      </c>
      <c r="F40" s="13">
        <f t="shared" si="3"/>
        <v>0</v>
      </c>
      <c r="G40" s="13">
        <f t="shared" si="4"/>
        <v>25</v>
      </c>
    </row>
    <row r="41">
      <c r="A41" s="12">
        <f>'Historical Var'!A47
</f>
        <v>44052</v>
      </c>
      <c r="B41" s="148">
        <f>'Historical Var'!F47
</f>
        <v>2630.07</v>
      </c>
      <c r="C41" s="149">
        <f t="shared" si="5"/>
        <v>0.06054382875</v>
      </c>
      <c r="D41" s="149">
        <f t="shared" si="1"/>
        <v>0.02950006827</v>
      </c>
      <c r="E41" s="149">
        <f t="shared" si="2"/>
        <v>-0.03577606487</v>
      </c>
      <c r="F41" s="13">
        <f t="shared" si="3"/>
        <v>1</v>
      </c>
      <c r="G41" s="13">
        <f t="shared" si="4"/>
        <v>25</v>
      </c>
    </row>
    <row r="42">
      <c r="A42" s="12">
        <f>'Historical Var'!A48
</f>
        <v>44053</v>
      </c>
      <c r="B42" s="148">
        <f>'Historical Var'!F48
</f>
        <v>2541.47</v>
      </c>
      <c r="C42" s="149">
        <f t="shared" si="5"/>
        <v>-0.03426780802</v>
      </c>
      <c r="D42" s="149">
        <f t="shared" si="1"/>
        <v>0.02950687129</v>
      </c>
      <c r="E42" s="149">
        <f t="shared" si="2"/>
        <v>-0.03577774472</v>
      </c>
      <c r="F42" s="13">
        <f t="shared" si="3"/>
        <v>0</v>
      </c>
      <c r="G42" s="13">
        <f t="shared" si="4"/>
        <v>24</v>
      </c>
    </row>
    <row r="43">
      <c r="A43" s="12">
        <f>'Historical Var'!A49
</f>
        <v>44054</v>
      </c>
      <c r="B43" s="148">
        <f>'Historical Var'!F49
</f>
        <v>2626.65</v>
      </c>
      <c r="C43" s="149">
        <f t="shared" si="5"/>
        <v>0.03296661622</v>
      </c>
      <c r="D43" s="149">
        <f t="shared" si="1"/>
        <v>0.02753587603</v>
      </c>
      <c r="E43" s="149">
        <f t="shared" si="2"/>
        <v>-0.03577942456</v>
      </c>
      <c r="F43" s="13">
        <f t="shared" si="3"/>
        <v>1</v>
      </c>
      <c r="G43" s="13">
        <f t="shared" si="4"/>
        <v>24</v>
      </c>
    </row>
    <row r="44">
      <c r="A44" s="12">
        <f>'Historical Var'!A50
</f>
        <v>44055</v>
      </c>
      <c r="B44" s="148">
        <f>'Historical Var'!F50
</f>
        <v>2584.59</v>
      </c>
      <c r="C44" s="149">
        <f t="shared" si="5"/>
        <v>-0.01614238197</v>
      </c>
      <c r="D44" s="149">
        <f t="shared" si="1"/>
        <v>0.0275575928</v>
      </c>
      <c r="E44" s="149">
        <f t="shared" si="2"/>
        <v>-0.03578110441</v>
      </c>
      <c r="F44" s="13">
        <f t="shared" si="3"/>
        <v>0</v>
      </c>
      <c r="G44" s="13">
        <f t="shared" si="4"/>
        <v>23</v>
      </c>
    </row>
    <row r="45">
      <c r="A45" s="12">
        <f>'Historical Var'!A51
</f>
        <v>44056</v>
      </c>
      <c r="B45" s="148">
        <f>'Historical Var'!F51
</f>
        <v>2470.5</v>
      </c>
      <c r="C45" s="149">
        <f t="shared" si="5"/>
        <v>-0.04514632873</v>
      </c>
      <c r="D45" s="149">
        <f t="shared" si="1"/>
        <v>0.02757930957</v>
      </c>
      <c r="E45" s="149">
        <f t="shared" si="2"/>
        <v>-0.03509059701</v>
      </c>
      <c r="F45" s="13">
        <f t="shared" si="3"/>
        <v>1</v>
      </c>
      <c r="G45" s="13">
        <f t="shared" si="4"/>
        <v>23</v>
      </c>
    </row>
    <row r="46">
      <c r="A46" s="12">
        <f>'Historical Var'!A52
</f>
        <v>44057</v>
      </c>
      <c r="B46" s="148">
        <f>'Historical Var'!F52
</f>
        <v>2526.9</v>
      </c>
      <c r="C46" s="149">
        <f t="shared" si="5"/>
        <v>0.0225726957</v>
      </c>
      <c r="D46" s="149">
        <f t="shared" si="1"/>
        <v>0.02760102634</v>
      </c>
      <c r="E46" s="149">
        <f t="shared" si="2"/>
        <v>-0.03509844394</v>
      </c>
      <c r="F46" s="13">
        <f t="shared" si="3"/>
        <v>0</v>
      </c>
      <c r="G46" s="13">
        <f t="shared" si="4"/>
        <v>22</v>
      </c>
    </row>
    <row r="47">
      <c r="A47" s="12">
        <f>'Historical Var'!A53
</f>
        <v>44059</v>
      </c>
      <c r="B47" s="148">
        <f>'Historical Var'!F53
</f>
        <v>2488.65</v>
      </c>
      <c r="C47" s="149">
        <f t="shared" si="5"/>
        <v>-0.01525286023</v>
      </c>
      <c r="D47" s="149">
        <f t="shared" si="1"/>
        <v>0.02762274311</v>
      </c>
      <c r="E47" s="149">
        <f t="shared" si="2"/>
        <v>-0.03510629088</v>
      </c>
      <c r="F47" s="13">
        <f t="shared" si="3"/>
        <v>0</v>
      </c>
      <c r="G47" s="13">
        <f t="shared" si="4"/>
        <v>22</v>
      </c>
    </row>
    <row r="48">
      <c r="A48" s="12">
        <f>'Historical Var'!A54
</f>
        <v>44060</v>
      </c>
      <c r="B48" s="148">
        <f>'Historical Var'!F54
</f>
        <v>2663.68</v>
      </c>
      <c r="C48" s="149">
        <f t="shared" si="5"/>
        <v>0.06796823057</v>
      </c>
      <c r="D48" s="149">
        <f t="shared" si="1"/>
        <v>0.02658720229</v>
      </c>
      <c r="E48" s="149">
        <f t="shared" si="2"/>
        <v>-0.03511413781</v>
      </c>
      <c r="F48" s="13">
        <f t="shared" si="3"/>
        <v>1</v>
      </c>
      <c r="G48" s="13">
        <f t="shared" si="4"/>
        <v>22</v>
      </c>
    </row>
    <row r="49">
      <c r="A49" s="12">
        <f>'Historical Var'!A55
</f>
        <v>44061</v>
      </c>
      <c r="B49" s="148">
        <f>'Historical Var'!F55
</f>
        <v>2659.41</v>
      </c>
      <c r="C49" s="149">
        <f t="shared" si="5"/>
        <v>-0.001604331663</v>
      </c>
      <c r="D49" s="149">
        <f t="shared" si="1"/>
        <v>0.02659532858</v>
      </c>
      <c r="E49" s="149">
        <f t="shared" si="2"/>
        <v>-0.03512198475</v>
      </c>
      <c r="F49" s="13">
        <f t="shared" si="3"/>
        <v>0</v>
      </c>
      <c r="G49" s="13">
        <f t="shared" si="4"/>
        <v>21</v>
      </c>
    </row>
    <row r="50">
      <c r="A50" s="12">
        <f>'Historical Var'!A56
</f>
        <v>44062</v>
      </c>
      <c r="B50" s="148">
        <f>'Historical Var'!F56
</f>
        <v>2749.98</v>
      </c>
      <c r="C50" s="149">
        <f t="shared" si="5"/>
        <v>0.03348934524</v>
      </c>
      <c r="D50" s="149">
        <f t="shared" si="1"/>
        <v>0.02627751638</v>
      </c>
      <c r="E50" s="149">
        <f t="shared" si="2"/>
        <v>-0.03512983169</v>
      </c>
      <c r="F50" s="13">
        <f t="shared" si="3"/>
        <v>1</v>
      </c>
      <c r="G50" s="13">
        <f t="shared" si="4"/>
        <v>21</v>
      </c>
    </row>
    <row r="51">
      <c r="A51" s="12">
        <f>'Historical Var'!A57
</f>
        <v>44063</v>
      </c>
      <c r="B51" s="148">
        <f>'Historical Var'!F57
</f>
        <v>2789.82</v>
      </c>
      <c r="C51" s="149">
        <f t="shared" si="5"/>
        <v>0.0143834387</v>
      </c>
      <c r="D51" s="149">
        <f t="shared" si="1"/>
        <v>0.02627955904</v>
      </c>
      <c r="E51" s="149">
        <f t="shared" si="2"/>
        <v>-0.03513767862</v>
      </c>
      <c r="F51" s="13">
        <f t="shared" si="3"/>
        <v>0</v>
      </c>
      <c r="G51" s="13">
        <f t="shared" si="4"/>
        <v>20</v>
      </c>
    </row>
    <row r="52">
      <c r="A52" s="12">
        <f>'Historical Var'!A58
</f>
        <v>44064</v>
      </c>
      <c r="B52" s="148">
        <f>'Historical Var'!F58
</f>
        <v>2761.63</v>
      </c>
      <c r="C52" s="149">
        <f t="shared" si="5"/>
        <v>-0.01015599251</v>
      </c>
      <c r="D52" s="149">
        <f t="shared" si="1"/>
        <v>0.0262816017</v>
      </c>
      <c r="E52" s="149">
        <f t="shared" si="2"/>
        <v>-0.03514552556</v>
      </c>
      <c r="F52" s="13">
        <f t="shared" si="3"/>
        <v>0</v>
      </c>
      <c r="G52" s="13">
        <f t="shared" si="4"/>
        <v>20</v>
      </c>
    </row>
    <row r="53">
      <c r="A53" s="12">
        <f>'Historical Var'!A59
</f>
        <v>44066</v>
      </c>
      <c r="B53" s="148">
        <f>'Historical Var'!F59
</f>
        <v>2846.06</v>
      </c>
      <c r="C53" s="149">
        <f t="shared" si="5"/>
        <v>0.03011449655</v>
      </c>
      <c r="D53" s="149">
        <f t="shared" si="1"/>
        <v>0.02595746305</v>
      </c>
      <c r="E53" s="149">
        <f t="shared" si="2"/>
        <v>-0.03515337249</v>
      </c>
      <c r="F53" s="13">
        <f t="shared" si="3"/>
        <v>1</v>
      </c>
      <c r="G53" s="13">
        <f t="shared" si="4"/>
        <v>20</v>
      </c>
    </row>
    <row r="54">
      <c r="A54" s="12">
        <f>'Historical Var'!A60
</f>
        <v>44067</v>
      </c>
      <c r="B54" s="148">
        <f>'Historical Var'!F60
</f>
        <v>2783.36</v>
      </c>
      <c r="C54" s="149">
        <f t="shared" si="5"/>
        <v>-0.02227675068</v>
      </c>
      <c r="D54" s="149">
        <f t="shared" si="1"/>
        <v>0.02596108903</v>
      </c>
      <c r="E54" s="149">
        <f t="shared" si="2"/>
        <v>-0.03516121943</v>
      </c>
      <c r="F54" s="13">
        <f t="shared" si="3"/>
        <v>0</v>
      </c>
      <c r="G54" s="13">
        <f t="shared" si="4"/>
        <v>19</v>
      </c>
    </row>
    <row r="55">
      <c r="A55" s="12">
        <f>'Historical Var'!A61
</f>
        <v>44068</v>
      </c>
      <c r="B55" s="148">
        <f>'Historical Var'!F61
</f>
        <v>2799.55</v>
      </c>
      <c r="C55" s="149">
        <f t="shared" si="5"/>
        <v>0.005799858992</v>
      </c>
      <c r="D55" s="149">
        <f t="shared" si="1"/>
        <v>0.025964715</v>
      </c>
      <c r="E55" s="149">
        <f t="shared" si="2"/>
        <v>-0.03516906637</v>
      </c>
      <c r="F55" s="13">
        <f t="shared" si="3"/>
        <v>0</v>
      </c>
      <c r="G55" s="13">
        <f t="shared" si="4"/>
        <v>19</v>
      </c>
    </row>
    <row r="56">
      <c r="A56" s="12">
        <f>'Historical Var'!A62
</f>
        <v>44069</v>
      </c>
      <c r="B56" s="148">
        <f>'Historical Var'!F62
</f>
        <v>2874.56</v>
      </c>
      <c r="C56" s="149">
        <f t="shared" si="5"/>
        <v>0.02644092908</v>
      </c>
      <c r="D56" s="149">
        <f t="shared" si="1"/>
        <v>0.02583408261</v>
      </c>
      <c r="E56" s="149">
        <f t="shared" si="2"/>
        <v>-0.0351769133</v>
      </c>
      <c r="F56" s="13">
        <f t="shared" si="3"/>
        <v>1</v>
      </c>
      <c r="G56" s="13">
        <f t="shared" si="4"/>
        <v>19</v>
      </c>
    </row>
    <row r="57">
      <c r="A57" s="12">
        <f>'Historical Var'!A63
</f>
        <v>44070</v>
      </c>
      <c r="B57" s="148">
        <f>'Historical Var'!F63
</f>
        <v>2823.16</v>
      </c>
      <c r="C57" s="149">
        <f t="shared" si="5"/>
        <v>-0.0180427941</v>
      </c>
      <c r="D57" s="149">
        <f t="shared" si="1"/>
        <v>0.02583462292</v>
      </c>
      <c r="E57" s="149">
        <f t="shared" si="2"/>
        <v>-0.03518476024</v>
      </c>
      <c r="F57" s="13">
        <f t="shared" si="3"/>
        <v>0</v>
      </c>
      <c r="G57" s="13">
        <f t="shared" si="4"/>
        <v>18</v>
      </c>
    </row>
    <row r="58">
      <c r="A58" s="12">
        <f>'Historical Var'!A64
</f>
        <v>44071</v>
      </c>
      <c r="B58" s="148">
        <f>'Historical Var'!F64
</f>
        <v>2736.56</v>
      </c>
      <c r="C58" s="149">
        <f t="shared" si="5"/>
        <v>-0.03115516778</v>
      </c>
      <c r="D58" s="149">
        <f t="shared" si="1"/>
        <v>0.02583516323</v>
      </c>
      <c r="E58" s="149">
        <f t="shared" si="2"/>
        <v>-0.03519260717</v>
      </c>
      <c r="F58" s="13">
        <f t="shared" si="3"/>
        <v>0</v>
      </c>
      <c r="G58" s="13">
        <f t="shared" si="4"/>
        <v>18</v>
      </c>
    </row>
    <row r="59">
      <c r="A59" s="12">
        <f>'Historical Var'!A65
</f>
        <v>44074</v>
      </c>
      <c r="B59" s="148">
        <f>'Historical Var'!F65
</f>
        <v>2799.31</v>
      </c>
      <c r="C59" s="149">
        <f t="shared" si="5"/>
        <v>0.02267130106</v>
      </c>
      <c r="D59" s="149">
        <f t="shared" si="1"/>
        <v>0.02583570354</v>
      </c>
      <c r="E59" s="149">
        <f t="shared" si="2"/>
        <v>-0.03520045411</v>
      </c>
      <c r="F59" s="13">
        <f t="shared" si="3"/>
        <v>0</v>
      </c>
      <c r="G59" s="13">
        <f t="shared" si="4"/>
        <v>18</v>
      </c>
    </row>
    <row r="60">
      <c r="A60" s="12">
        <f>'Historical Var'!A66
</f>
        <v>44075</v>
      </c>
      <c r="B60" s="148">
        <f>'Historical Var'!F66
</f>
        <v>2797.8</v>
      </c>
      <c r="C60" s="149">
        <f t="shared" si="5"/>
        <v>-0.000539564181</v>
      </c>
      <c r="D60" s="149">
        <f t="shared" si="1"/>
        <v>0.02583624385</v>
      </c>
      <c r="E60" s="149">
        <f t="shared" si="2"/>
        <v>-0.03520830104</v>
      </c>
      <c r="F60" s="13">
        <f t="shared" si="3"/>
        <v>0</v>
      </c>
      <c r="G60" s="13">
        <f t="shared" si="4"/>
        <v>18</v>
      </c>
    </row>
    <row r="61">
      <c r="A61" s="12">
        <f>'Historical Var'!A67
</f>
        <v>44076</v>
      </c>
      <c r="B61" s="148">
        <f>'Historical Var'!F67
</f>
        <v>2836.74</v>
      </c>
      <c r="C61" s="149">
        <f t="shared" si="5"/>
        <v>0.01382211146</v>
      </c>
      <c r="D61" s="149">
        <f t="shared" si="1"/>
        <v>0.02583678416</v>
      </c>
      <c r="E61" s="149">
        <f t="shared" si="2"/>
        <v>-0.03521614798</v>
      </c>
      <c r="F61" s="13">
        <f t="shared" si="3"/>
        <v>0</v>
      </c>
      <c r="G61" s="13">
        <f t="shared" si="4"/>
        <v>18</v>
      </c>
    </row>
    <row r="62">
      <c r="A62" s="12">
        <f>'Historical Var'!A68
</f>
        <v>44077</v>
      </c>
      <c r="B62" s="148">
        <f>'Historical Var'!F68
</f>
        <v>2878.48</v>
      </c>
      <c r="C62" s="149">
        <f t="shared" si="5"/>
        <v>0.01460687152</v>
      </c>
      <c r="D62" s="149">
        <f t="shared" si="1"/>
        <v>0.02583732448</v>
      </c>
      <c r="E62" s="149">
        <f t="shared" si="2"/>
        <v>-0.03522399492</v>
      </c>
      <c r="F62" s="13">
        <f t="shared" si="3"/>
        <v>0</v>
      </c>
      <c r="G62" s="13">
        <f t="shared" si="4"/>
        <v>18</v>
      </c>
    </row>
    <row r="63">
      <c r="A63" s="12">
        <f>'Historical Var'!A69
</f>
        <v>44078</v>
      </c>
      <c r="B63" s="148">
        <f>'Historical Var'!F69
</f>
        <v>2863.39</v>
      </c>
      <c r="C63" s="149">
        <f t="shared" si="5"/>
        <v>-0.00525613946</v>
      </c>
      <c r="D63" s="149">
        <f t="shared" si="1"/>
        <v>0.02583786479</v>
      </c>
      <c r="E63" s="149">
        <f t="shared" si="2"/>
        <v>-0.03523184185</v>
      </c>
      <c r="F63" s="13">
        <f t="shared" si="3"/>
        <v>0</v>
      </c>
      <c r="G63" s="13">
        <f t="shared" si="4"/>
        <v>18</v>
      </c>
    </row>
    <row r="64">
      <c r="A64" s="12">
        <f>'Historical Var'!A70
</f>
        <v>44082</v>
      </c>
      <c r="B64" s="148">
        <f>'Historical Var'!F70
</f>
        <v>2939.51</v>
      </c>
      <c r="C64" s="149">
        <f t="shared" si="5"/>
        <v>0.02623666321</v>
      </c>
      <c r="D64" s="149">
        <f t="shared" si="1"/>
        <v>0.02553809536</v>
      </c>
      <c r="E64" s="149">
        <f t="shared" si="2"/>
        <v>-0.03523968879</v>
      </c>
      <c r="F64" s="13">
        <f t="shared" si="3"/>
        <v>1</v>
      </c>
      <c r="G64" s="13">
        <f t="shared" si="4"/>
        <v>18</v>
      </c>
    </row>
    <row r="65">
      <c r="A65" s="12">
        <f>'Historical Var'!A71
</f>
        <v>44083</v>
      </c>
      <c r="B65" s="148">
        <f>'Historical Var'!F71
</f>
        <v>2912.43</v>
      </c>
      <c r="C65" s="149">
        <f t="shared" si="5"/>
        <v>-0.009255116525</v>
      </c>
      <c r="D65" s="149">
        <f t="shared" si="1"/>
        <v>0.02554236716</v>
      </c>
      <c r="E65" s="149">
        <f t="shared" si="2"/>
        <v>-0.03524753572</v>
      </c>
      <c r="F65" s="13">
        <f t="shared" si="3"/>
        <v>0</v>
      </c>
      <c r="G65" s="13">
        <f t="shared" si="4"/>
        <v>17</v>
      </c>
    </row>
    <row r="66">
      <c r="A66" s="12">
        <f>'Historical Var'!A72
</f>
        <v>44084</v>
      </c>
      <c r="B66" s="148">
        <f>'Historical Var'!F72
</f>
        <v>2830.71</v>
      </c>
      <c r="C66" s="149">
        <f t="shared" si="5"/>
        <v>-0.02846022069</v>
      </c>
      <c r="D66" s="149">
        <f t="shared" si="1"/>
        <v>0.02554663897</v>
      </c>
      <c r="E66" s="149">
        <f t="shared" si="2"/>
        <v>-0.03525538266</v>
      </c>
      <c r="F66" s="13">
        <f t="shared" si="3"/>
        <v>0</v>
      </c>
      <c r="G66" s="13">
        <f t="shared" si="4"/>
        <v>17</v>
      </c>
    </row>
    <row r="67">
      <c r="A67" s="12">
        <f>'Historical Var'!A73
</f>
        <v>44085</v>
      </c>
      <c r="B67" s="148">
        <f>'Historical Var'!F73
</f>
        <v>2842.74</v>
      </c>
      <c r="C67" s="149">
        <f t="shared" si="5"/>
        <v>0.004240812215</v>
      </c>
      <c r="D67" s="149">
        <f t="shared" si="1"/>
        <v>0.02555091077</v>
      </c>
      <c r="E67" s="149">
        <f t="shared" si="2"/>
        <v>-0.0352632296</v>
      </c>
      <c r="F67" s="13">
        <f t="shared" si="3"/>
        <v>0</v>
      </c>
      <c r="G67" s="13">
        <f t="shared" si="4"/>
        <v>17</v>
      </c>
    </row>
    <row r="68">
      <c r="A68" s="12">
        <f>'Historical Var'!A74
</f>
        <v>44087</v>
      </c>
      <c r="B68" s="148">
        <f>'Historical Var'!F74
</f>
        <v>2868.44</v>
      </c>
      <c r="C68" s="149">
        <f t="shared" si="5"/>
        <v>0.00899995219</v>
      </c>
      <c r="D68" s="149">
        <f t="shared" si="1"/>
        <v>0.02555518258</v>
      </c>
      <c r="E68" s="149">
        <f t="shared" si="2"/>
        <v>-0.03527107653</v>
      </c>
      <c r="F68" s="13">
        <f t="shared" si="3"/>
        <v>0</v>
      </c>
      <c r="G68" s="13">
        <f t="shared" si="4"/>
        <v>17</v>
      </c>
    </row>
    <row r="69">
      <c r="A69" s="12">
        <f>'Historical Var'!A75
</f>
        <v>44088</v>
      </c>
      <c r="B69" s="148">
        <f>'Historical Var'!F75
</f>
        <v>2848.42</v>
      </c>
      <c r="C69" s="149">
        <f t="shared" si="5"/>
        <v>-0.007003873399</v>
      </c>
      <c r="D69" s="149">
        <f t="shared" si="1"/>
        <v>0.02555945438</v>
      </c>
      <c r="E69" s="149">
        <f t="shared" si="2"/>
        <v>-0.03527892347</v>
      </c>
      <c r="F69" s="13">
        <f t="shared" si="3"/>
        <v>0</v>
      </c>
      <c r="G69" s="13">
        <f t="shared" si="4"/>
        <v>17</v>
      </c>
    </row>
    <row r="70">
      <c r="A70" s="12">
        <f>'Historical Var'!A76
</f>
        <v>44089</v>
      </c>
      <c r="B70" s="148">
        <f>'Historical Var'!F76
</f>
        <v>2881.19</v>
      </c>
      <c r="C70" s="149">
        <f t="shared" si="5"/>
        <v>0.01143894866</v>
      </c>
      <c r="D70" s="149">
        <f t="shared" si="1"/>
        <v>0.02556372619</v>
      </c>
      <c r="E70" s="149">
        <f t="shared" si="2"/>
        <v>-0.0352867704</v>
      </c>
      <c r="F70" s="13">
        <f t="shared" si="3"/>
        <v>0</v>
      </c>
      <c r="G70" s="13">
        <f t="shared" si="4"/>
        <v>17</v>
      </c>
    </row>
    <row r="71">
      <c r="A71" s="12">
        <f>'Historical Var'!A77
</f>
        <v>44090</v>
      </c>
      <c r="B71" s="148">
        <f>'Historical Var'!F77
</f>
        <v>2929.8</v>
      </c>
      <c r="C71" s="149">
        <f t="shared" si="5"/>
        <v>0.01673075806</v>
      </c>
      <c r="D71" s="149">
        <f t="shared" si="1"/>
        <v>0.025567998</v>
      </c>
      <c r="E71" s="149">
        <f t="shared" si="2"/>
        <v>-0.03529461734</v>
      </c>
      <c r="F71" s="13">
        <f t="shared" si="3"/>
        <v>0</v>
      </c>
      <c r="G71" s="13">
        <f t="shared" si="4"/>
        <v>17</v>
      </c>
    </row>
    <row r="72">
      <c r="A72" s="12">
        <f>'Historical Var'!A78
</f>
        <v>44091</v>
      </c>
      <c r="B72" s="148">
        <f>'Historical Var'!F78
</f>
        <v>2930.32</v>
      </c>
      <c r="C72" s="149">
        <f t="shared" si="5"/>
        <v>0.000177470769</v>
      </c>
      <c r="D72" s="149">
        <f t="shared" si="1"/>
        <v>0.0255722698</v>
      </c>
      <c r="E72" s="149">
        <f t="shared" si="2"/>
        <v>-0.03530246428</v>
      </c>
      <c r="F72" s="13">
        <f t="shared" si="3"/>
        <v>0</v>
      </c>
      <c r="G72" s="13">
        <f t="shared" si="4"/>
        <v>17</v>
      </c>
    </row>
    <row r="73">
      <c r="A73" s="12">
        <f>'Historical Var'!A79
</f>
        <v>44092</v>
      </c>
      <c r="B73" s="148">
        <f>'Historical Var'!F79
</f>
        <v>2870.12</v>
      </c>
      <c r="C73" s="149">
        <f t="shared" si="5"/>
        <v>-0.02075779134</v>
      </c>
      <c r="D73" s="149">
        <f t="shared" si="1"/>
        <v>0.02557654161</v>
      </c>
      <c r="E73" s="149">
        <f t="shared" si="2"/>
        <v>-0.03531031121</v>
      </c>
      <c r="F73" s="13">
        <f t="shared" si="3"/>
        <v>0</v>
      </c>
      <c r="G73" s="13">
        <f t="shared" si="4"/>
        <v>17</v>
      </c>
    </row>
    <row r="74">
      <c r="A74" s="12">
        <f>'Historical Var'!A80
</f>
        <v>44095</v>
      </c>
      <c r="B74" s="148">
        <f>'Historical Var'!F80
</f>
        <v>2820</v>
      </c>
      <c r="C74" s="149">
        <f t="shared" si="5"/>
        <v>-0.01761695579</v>
      </c>
      <c r="D74" s="149">
        <f t="shared" si="1"/>
        <v>0.02558081341</v>
      </c>
      <c r="E74" s="149">
        <f t="shared" si="2"/>
        <v>-0.03531815815</v>
      </c>
      <c r="F74" s="13">
        <f t="shared" si="3"/>
        <v>0</v>
      </c>
      <c r="G74" s="13">
        <f t="shared" si="4"/>
        <v>17</v>
      </c>
    </row>
    <row r="75">
      <c r="A75" s="12">
        <f>'Historical Var'!A81
</f>
        <v>44096</v>
      </c>
      <c r="B75" s="148">
        <f>'Historical Var'!F81
</f>
        <v>2852.5</v>
      </c>
      <c r="C75" s="149">
        <f t="shared" si="5"/>
        <v>0.0114589178</v>
      </c>
      <c r="D75" s="149">
        <f t="shared" si="1"/>
        <v>0.02558508522</v>
      </c>
      <c r="E75" s="149">
        <f t="shared" si="2"/>
        <v>-0.03532600508</v>
      </c>
      <c r="F75" s="13">
        <f t="shared" si="3"/>
        <v>0</v>
      </c>
      <c r="G75" s="13">
        <f t="shared" si="4"/>
        <v>17</v>
      </c>
    </row>
    <row r="76">
      <c r="A76" s="12">
        <f>'Historical Var'!A82
</f>
        <v>44097</v>
      </c>
      <c r="B76" s="148">
        <f>'Historical Var'!F82
</f>
        <v>2863.7</v>
      </c>
      <c r="C76" s="149">
        <f t="shared" si="5"/>
        <v>0.003918692254</v>
      </c>
      <c r="D76" s="149">
        <f t="shared" si="1"/>
        <v>0.02558935702</v>
      </c>
      <c r="E76" s="149">
        <f t="shared" si="2"/>
        <v>-0.03533385202</v>
      </c>
      <c r="F76" s="13">
        <f t="shared" si="3"/>
        <v>0</v>
      </c>
      <c r="G76" s="13">
        <f t="shared" si="4"/>
        <v>17</v>
      </c>
    </row>
    <row r="77">
      <c r="A77" s="12">
        <f>'Historical Var'!A83
</f>
        <v>44098</v>
      </c>
      <c r="B77" s="148">
        <f>'Historical Var'!F83
</f>
        <v>2953.91</v>
      </c>
      <c r="C77" s="149">
        <f t="shared" si="5"/>
        <v>0.03101522147</v>
      </c>
      <c r="D77" s="149">
        <f t="shared" si="1"/>
        <v>0.02489083374</v>
      </c>
      <c r="E77" s="149">
        <f t="shared" si="2"/>
        <v>-0.03534169895</v>
      </c>
      <c r="F77" s="13">
        <f t="shared" si="3"/>
        <v>1</v>
      </c>
      <c r="G77" s="13">
        <f t="shared" si="4"/>
        <v>17</v>
      </c>
    </row>
    <row r="78">
      <c r="A78" s="12">
        <f>'Historical Var'!A84
</f>
        <v>44099</v>
      </c>
      <c r="B78" s="148">
        <f>'Historical Var'!F84
</f>
        <v>2922.94</v>
      </c>
      <c r="C78" s="149">
        <f t="shared" si="5"/>
        <v>-0.01053975742</v>
      </c>
      <c r="D78" s="149">
        <f t="shared" si="1"/>
        <v>0.02490030582</v>
      </c>
      <c r="E78" s="149">
        <f t="shared" si="2"/>
        <v>-0.03534954589</v>
      </c>
      <c r="F78" s="13">
        <f t="shared" si="3"/>
        <v>0</v>
      </c>
      <c r="G78" s="13">
        <f t="shared" si="4"/>
        <v>16</v>
      </c>
    </row>
    <row r="79">
      <c r="A79" s="12">
        <f>'Historical Var'!A85
</f>
        <v>44101</v>
      </c>
      <c r="B79" s="148">
        <f>'Historical Var'!F85
</f>
        <v>2971.61</v>
      </c>
      <c r="C79" s="149">
        <f t="shared" si="5"/>
        <v>0.01651393442</v>
      </c>
      <c r="D79" s="149">
        <f t="shared" si="1"/>
        <v>0.0249097779</v>
      </c>
      <c r="E79" s="149">
        <f t="shared" si="2"/>
        <v>-0.03535739283</v>
      </c>
      <c r="F79" s="13">
        <f t="shared" si="3"/>
        <v>0</v>
      </c>
      <c r="G79" s="13">
        <f t="shared" si="4"/>
        <v>16</v>
      </c>
    </row>
    <row r="80">
      <c r="A80" s="12">
        <f>'Historical Var'!A86
</f>
        <v>44102</v>
      </c>
      <c r="B80" s="148">
        <f>'Historical Var'!F86
</f>
        <v>2948.51</v>
      </c>
      <c r="C80" s="149">
        <f t="shared" si="5"/>
        <v>-0.007803935473</v>
      </c>
      <c r="D80" s="149">
        <f t="shared" si="1"/>
        <v>0.02491924998</v>
      </c>
      <c r="E80" s="149">
        <f t="shared" si="2"/>
        <v>-0.03536523976</v>
      </c>
      <c r="F80" s="13">
        <f t="shared" si="3"/>
        <v>0</v>
      </c>
      <c r="G80" s="13">
        <f t="shared" si="4"/>
        <v>16</v>
      </c>
    </row>
    <row r="81">
      <c r="A81" s="12">
        <f>'Historical Var'!A87
</f>
        <v>44103</v>
      </c>
      <c r="B81" s="148">
        <f>'Historical Var'!F87
</f>
        <v>2955.45</v>
      </c>
      <c r="C81" s="149">
        <f t="shared" si="5"/>
        <v>0.00235096552</v>
      </c>
      <c r="D81" s="149">
        <f t="shared" si="1"/>
        <v>0.02492872206</v>
      </c>
      <c r="E81" s="149">
        <f t="shared" si="2"/>
        <v>-0.0353730867</v>
      </c>
      <c r="F81" s="13">
        <f t="shared" si="3"/>
        <v>0</v>
      </c>
      <c r="G81" s="13">
        <f t="shared" si="4"/>
        <v>16</v>
      </c>
    </row>
    <row r="82">
      <c r="A82" s="12">
        <f>'Historical Var'!A88
</f>
        <v>44104</v>
      </c>
      <c r="B82" s="148">
        <f>'Historical Var'!F88
</f>
        <v>2991.77</v>
      </c>
      <c r="C82" s="149">
        <f t="shared" si="5"/>
        <v>0.01221426197</v>
      </c>
      <c r="D82" s="149">
        <f t="shared" si="1"/>
        <v>0.02493819414</v>
      </c>
      <c r="E82" s="149">
        <f t="shared" si="2"/>
        <v>-0.03538093363</v>
      </c>
      <c r="F82" s="13">
        <f t="shared" si="3"/>
        <v>0</v>
      </c>
      <c r="G82" s="13">
        <f t="shared" si="4"/>
        <v>16</v>
      </c>
    </row>
    <row r="83">
      <c r="A83" s="12">
        <f>'Historical Var'!A89
</f>
        <v>44105</v>
      </c>
      <c r="B83" s="148">
        <f>'Historical Var'!F89
</f>
        <v>3036.13</v>
      </c>
      <c r="C83" s="149">
        <f t="shared" si="5"/>
        <v>0.01471849262</v>
      </c>
      <c r="D83" s="149">
        <f t="shared" si="1"/>
        <v>0.02494766622</v>
      </c>
      <c r="E83" s="149">
        <f t="shared" si="2"/>
        <v>-0.03538878057</v>
      </c>
      <c r="F83" s="13">
        <f t="shared" si="3"/>
        <v>0</v>
      </c>
      <c r="G83" s="13">
        <f t="shared" si="4"/>
        <v>16</v>
      </c>
    </row>
    <row r="84">
      <c r="A84" s="12">
        <f>'Historical Var'!A90
</f>
        <v>44106</v>
      </c>
      <c r="B84" s="148">
        <f>'Historical Var'!F90
</f>
        <v>3029.73</v>
      </c>
      <c r="C84" s="149">
        <f t="shared" si="5"/>
        <v>-0.002110171476</v>
      </c>
      <c r="D84" s="149">
        <f t="shared" si="1"/>
        <v>0.0249571383</v>
      </c>
      <c r="E84" s="149">
        <f t="shared" si="2"/>
        <v>-0.03539662751</v>
      </c>
      <c r="F84" s="13">
        <f t="shared" si="3"/>
        <v>0</v>
      </c>
      <c r="G84" s="13">
        <f t="shared" si="4"/>
        <v>16</v>
      </c>
    </row>
    <row r="85">
      <c r="A85" s="12">
        <f>'Historical Var'!A91
</f>
        <v>44108</v>
      </c>
      <c r="B85" s="148">
        <f>'Historical Var'!F91
</f>
        <v>3044.31</v>
      </c>
      <c r="C85" s="149">
        <f t="shared" si="5"/>
        <v>0.004800767859</v>
      </c>
      <c r="D85" s="149">
        <f t="shared" si="1"/>
        <v>0.02496661038</v>
      </c>
      <c r="E85" s="149">
        <f t="shared" si="2"/>
        <v>-0.03540447444</v>
      </c>
      <c r="F85" s="13">
        <f t="shared" si="3"/>
        <v>0</v>
      </c>
      <c r="G85" s="13">
        <f t="shared" si="4"/>
        <v>16</v>
      </c>
    </row>
    <row r="86">
      <c r="A86" s="12">
        <f>'Historical Var'!A92
</f>
        <v>44109</v>
      </c>
      <c r="B86" s="148">
        <f>'Historical Var'!F92
</f>
        <v>3055.73</v>
      </c>
      <c r="C86" s="149">
        <f t="shared" si="5"/>
        <v>0.003744242117</v>
      </c>
      <c r="D86" s="149">
        <f t="shared" si="1"/>
        <v>0.02497608246</v>
      </c>
      <c r="E86" s="149">
        <f t="shared" si="2"/>
        <v>-0.03541232138</v>
      </c>
      <c r="F86" s="13">
        <f t="shared" si="3"/>
        <v>0</v>
      </c>
      <c r="G86" s="13">
        <f t="shared" si="4"/>
        <v>16</v>
      </c>
    </row>
    <row r="87">
      <c r="A87" s="12">
        <f>'Historical Var'!A93
</f>
        <v>44110</v>
      </c>
      <c r="B87" s="148">
        <f>'Historical Var'!F93
</f>
        <v>3080.82</v>
      </c>
      <c r="C87" s="149">
        <f t="shared" si="5"/>
        <v>0.008177278702</v>
      </c>
      <c r="D87" s="149">
        <f t="shared" si="1"/>
        <v>0.02498555454</v>
      </c>
      <c r="E87" s="149">
        <f t="shared" si="2"/>
        <v>-0.03542016831</v>
      </c>
      <c r="F87" s="13">
        <f t="shared" si="3"/>
        <v>0</v>
      </c>
      <c r="G87" s="13">
        <f t="shared" si="4"/>
        <v>16</v>
      </c>
    </row>
    <row r="88">
      <c r="A88" s="12">
        <f>'Historical Var'!A94
</f>
        <v>44111</v>
      </c>
      <c r="B88" s="148">
        <f>'Historical Var'!F94
</f>
        <v>3122.87</v>
      </c>
      <c r="C88" s="149">
        <f t="shared" si="5"/>
        <v>0.01355665548</v>
      </c>
      <c r="D88" s="149">
        <f t="shared" si="1"/>
        <v>0.02499502662</v>
      </c>
      <c r="E88" s="149">
        <f t="shared" si="2"/>
        <v>-0.03542801525</v>
      </c>
      <c r="F88" s="13">
        <f t="shared" si="3"/>
        <v>0</v>
      </c>
      <c r="G88" s="13">
        <f t="shared" si="4"/>
        <v>16</v>
      </c>
    </row>
    <row r="89">
      <c r="A89" s="12">
        <f>'Historical Var'!A95
</f>
        <v>44112</v>
      </c>
      <c r="B89" s="148">
        <f>'Historical Var'!F95
</f>
        <v>3112.35</v>
      </c>
      <c r="C89" s="149">
        <f t="shared" si="5"/>
        <v>-0.003374382935</v>
      </c>
      <c r="D89" s="149">
        <f t="shared" si="1"/>
        <v>0.0250044987</v>
      </c>
      <c r="E89" s="149">
        <f t="shared" si="2"/>
        <v>-0.03543586219</v>
      </c>
      <c r="F89" s="13">
        <f t="shared" si="3"/>
        <v>0</v>
      </c>
      <c r="G89" s="13">
        <f t="shared" si="4"/>
        <v>16</v>
      </c>
    </row>
    <row r="90">
      <c r="A90" s="12">
        <f>'Historical Var'!A96
</f>
        <v>44113</v>
      </c>
      <c r="B90" s="148">
        <f>'Historical Var'!F96
</f>
        <v>3193.93</v>
      </c>
      <c r="C90" s="149">
        <f t="shared" si="5"/>
        <v>0.0258740656</v>
      </c>
      <c r="D90" s="149">
        <f t="shared" si="1"/>
        <v>0.0244438258</v>
      </c>
      <c r="E90" s="149">
        <f t="shared" si="2"/>
        <v>-0.03544370912</v>
      </c>
      <c r="F90" s="13">
        <f t="shared" si="3"/>
        <v>1</v>
      </c>
      <c r="G90" s="13">
        <f t="shared" si="4"/>
        <v>16</v>
      </c>
    </row>
    <row r="91">
      <c r="A91" s="12">
        <f>'Historical Var'!A97
</f>
        <v>44117</v>
      </c>
      <c r="B91" s="148">
        <f>'Historical Var'!F97
</f>
        <v>3232.39</v>
      </c>
      <c r="C91" s="149">
        <f t="shared" si="5"/>
        <v>0.01196966824</v>
      </c>
      <c r="D91" s="149">
        <f t="shared" si="1"/>
        <v>0.0244438713</v>
      </c>
      <c r="E91" s="149">
        <f t="shared" si="2"/>
        <v>-0.03545155606</v>
      </c>
      <c r="F91" s="13">
        <f t="shared" si="3"/>
        <v>0</v>
      </c>
      <c r="G91" s="13">
        <f t="shared" si="4"/>
        <v>15</v>
      </c>
    </row>
    <row r="92">
      <c r="A92" s="12">
        <f>'Historical Var'!A98
</f>
        <v>44118</v>
      </c>
      <c r="B92" s="148">
        <f>'Historical Var'!F98
</f>
        <v>3207.18</v>
      </c>
      <c r="C92" s="149">
        <f t="shared" si="5"/>
        <v>-0.007829755338</v>
      </c>
      <c r="D92" s="149">
        <f t="shared" si="1"/>
        <v>0.02444391681</v>
      </c>
      <c r="E92" s="149">
        <f t="shared" si="2"/>
        <v>-0.03545940299</v>
      </c>
      <c r="F92" s="13">
        <f t="shared" si="3"/>
        <v>0</v>
      </c>
      <c r="G92" s="13">
        <f t="shared" si="4"/>
        <v>15</v>
      </c>
    </row>
    <row r="93">
      <c r="A93" s="12">
        <f>'Historical Var'!A99
</f>
        <v>44119</v>
      </c>
      <c r="B93" s="148">
        <f>'Historical Var'!F99
</f>
        <v>3190.14</v>
      </c>
      <c r="C93" s="149">
        <f t="shared" si="5"/>
        <v>-0.005327243377</v>
      </c>
      <c r="D93" s="149">
        <f t="shared" si="1"/>
        <v>0.02444396231</v>
      </c>
      <c r="E93" s="149">
        <f t="shared" si="2"/>
        <v>-0.03546724993</v>
      </c>
      <c r="F93" s="13">
        <f t="shared" si="3"/>
        <v>0</v>
      </c>
      <c r="G93" s="13">
        <f t="shared" si="4"/>
        <v>15</v>
      </c>
    </row>
    <row r="94">
      <c r="A94" s="12">
        <f>'Historical Var'!A100
</f>
        <v>44120</v>
      </c>
      <c r="B94" s="148">
        <f>'Historical Var'!F100
</f>
        <v>3002.1</v>
      </c>
      <c r="C94" s="149">
        <f t="shared" si="5"/>
        <v>-0.0607527592</v>
      </c>
      <c r="D94" s="149">
        <f t="shared" si="1"/>
        <v>0.02444400782</v>
      </c>
      <c r="E94" s="149">
        <f t="shared" si="2"/>
        <v>-0.03428144891</v>
      </c>
      <c r="F94" s="13">
        <f t="shared" si="3"/>
        <v>1</v>
      </c>
      <c r="G94" s="13">
        <f t="shared" si="4"/>
        <v>15</v>
      </c>
    </row>
    <row r="95">
      <c r="A95" s="12">
        <f>'Historical Var'!A101
</f>
        <v>44122</v>
      </c>
      <c r="B95" s="148">
        <f>'Historical Var'!F101
</f>
        <v>3041.31</v>
      </c>
      <c r="C95" s="149">
        <f t="shared" si="5"/>
        <v>0.01297629987</v>
      </c>
      <c r="D95" s="149">
        <f t="shared" si="1"/>
        <v>0.02444405332</v>
      </c>
      <c r="E95" s="149">
        <f t="shared" si="2"/>
        <v>-0.03430065569</v>
      </c>
      <c r="F95" s="13">
        <f t="shared" si="3"/>
        <v>0</v>
      </c>
      <c r="G95" s="13">
        <f t="shared" si="4"/>
        <v>14</v>
      </c>
    </row>
    <row r="96">
      <c r="A96" s="12">
        <f>'Historical Var'!A102
</f>
        <v>44123</v>
      </c>
      <c r="B96" s="148">
        <f>'Historical Var'!F102
</f>
        <v>3066.59</v>
      </c>
      <c r="C96" s="149">
        <f t="shared" si="5"/>
        <v>0.008277851423</v>
      </c>
      <c r="D96" s="149">
        <f t="shared" si="1"/>
        <v>0.02444409883</v>
      </c>
      <c r="E96" s="149">
        <f t="shared" si="2"/>
        <v>-0.03431986246</v>
      </c>
      <c r="F96" s="13">
        <f t="shared" si="3"/>
        <v>0</v>
      </c>
      <c r="G96" s="13">
        <f t="shared" si="4"/>
        <v>14</v>
      </c>
    </row>
    <row r="97">
      <c r="A97" s="12">
        <f>'Historical Var'!A103
</f>
        <v>44124</v>
      </c>
      <c r="B97" s="148">
        <f>'Historical Var'!F103
</f>
        <v>3124.74</v>
      </c>
      <c r="C97" s="149">
        <f t="shared" si="5"/>
        <v>0.01878488465</v>
      </c>
      <c r="D97" s="149">
        <f t="shared" si="1"/>
        <v>0.02444414434</v>
      </c>
      <c r="E97" s="149">
        <f t="shared" si="2"/>
        <v>-0.03433906924</v>
      </c>
      <c r="F97" s="13">
        <f t="shared" si="3"/>
        <v>0</v>
      </c>
      <c r="G97" s="13">
        <f t="shared" si="4"/>
        <v>14</v>
      </c>
    </row>
    <row r="98">
      <c r="A98" s="12">
        <f>'Historical Var'!A104
</f>
        <v>44125</v>
      </c>
      <c r="B98" s="148">
        <f>'Historical Var'!F104
</f>
        <v>3113.49</v>
      </c>
      <c r="C98" s="149">
        <f t="shared" si="5"/>
        <v>-0.003606796221</v>
      </c>
      <c r="D98" s="149">
        <f t="shared" si="1"/>
        <v>0.02444418984</v>
      </c>
      <c r="E98" s="149">
        <f t="shared" si="2"/>
        <v>-0.03435827602</v>
      </c>
      <c r="F98" s="13">
        <f t="shared" si="3"/>
        <v>0</v>
      </c>
      <c r="G98" s="13">
        <f t="shared" si="4"/>
        <v>14</v>
      </c>
    </row>
    <row r="99">
      <c r="A99" s="12">
        <f>'Historical Var'!A105
</f>
        <v>44126</v>
      </c>
      <c r="B99" s="148">
        <f>'Historical Var'!F105
</f>
        <v>3115.34</v>
      </c>
      <c r="C99" s="149">
        <f t="shared" si="5"/>
        <v>0.000594012055</v>
      </c>
      <c r="D99" s="149">
        <f t="shared" si="1"/>
        <v>0.02444423535</v>
      </c>
      <c r="E99" s="149">
        <f t="shared" si="2"/>
        <v>-0.0343774828</v>
      </c>
      <c r="F99" s="13">
        <f t="shared" si="3"/>
        <v>0</v>
      </c>
      <c r="G99" s="13">
        <f t="shared" si="4"/>
        <v>14</v>
      </c>
    </row>
    <row r="100">
      <c r="A100" s="12">
        <f>'Historical Var'!A106
</f>
        <v>44127</v>
      </c>
      <c r="B100" s="148">
        <f>'Historical Var'!F106
</f>
        <v>3097.74</v>
      </c>
      <c r="C100" s="149">
        <f t="shared" si="5"/>
        <v>-0.005665482201</v>
      </c>
      <c r="D100" s="149">
        <f t="shared" si="1"/>
        <v>0.02444428085</v>
      </c>
      <c r="E100" s="149">
        <f t="shared" si="2"/>
        <v>-0.03439668958</v>
      </c>
      <c r="F100" s="13">
        <f t="shared" si="3"/>
        <v>0</v>
      </c>
      <c r="G100" s="13">
        <f t="shared" si="4"/>
        <v>14</v>
      </c>
    </row>
    <row r="101">
      <c r="A101" s="12">
        <f>'Historical Var'!A107
</f>
        <v>44130</v>
      </c>
      <c r="B101" s="148">
        <f>'Historical Var'!F107
</f>
        <v>3117.86</v>
      </c>
      <c r="C101" s="149">
        <f t="shared" si="5"/>
        <v>0.00647405569</v>
      </c>
      <c r="D101" s="149">
        <f t="shared" si="1"/>
        <v>0.02444432636</v>
      </c>
      <c r="E101" s="149">
        <f t="shared" si="2"/>
        <v>-0.03441589636</v>
      </c>
      <c r="F101" s="13">
        <f t="shared" si="3"/>
        <v>0</v>
      </c>
      <c r="G101" s="13">
        <f t="shared" si="4"/>
        <v>14</v>
      </c>
    </row>
    <row r="102">
      <c r="A102" s="12">
        <f>'Historical Var'!A108
</f>
        <v>44131</v>
      </c>
      <c r="B102" s="148">
        <f>'Historical Var'!F108
</f>
        <v>3131.29</v>
      </c>
      <c r="C102" s="149">
        <f t="shared" si="5"/>
        <v>0.00429819117</v>
      </c>
      <c r="D102" s="149">
        <f t="shared" si="1"/>
        <v>0.02444437186</v>
      </c>
      <c r="E102" s="149">
        <f t="shared" si="2"/>
        <v>-0.03443510314</v>
      </c>
      <c r="F102" s="13">
        <f t="shared" si="3"/>
        <v>0</v>
      </c>
      <c r="G102" s="13">
        <f t="shared" si="4"/>
        <v>14</v>
      </c>
    </row>
    <row r="103">
      <c r="A103" s="12">
        <f>'Historical Var'!A109
</f>
        <v>44132</v>
      </c>
      <c r="B103" s="148">
        <f>'Historical Var'!F109
</f>
        <v>3050.33</v>
      </c>
      <c r="C103" s="149">
        <f t="shared" si="5"/>
        <v>-0.02619527873</v>
      </c>
      <c r="D103" s="149">
        <f t="shared" si="1"/>
        <v>0.02444441737</v>
      </c>
      <c r="E103" s="149">
        <f t="shared" si="2"/>
        <v>-0.03445430992</v>
      </c>
      <c r="F103" s="13">
        <f t="shared" si="3"/>
        <v>0</v>
      </c>
      <c r="G103" s="13">
        <f t="shared" si="4"/>
        <v>14</v>
      </c>
    </row>
    <row r="104">
      <c r="A104" s="12">
        <f>'Historical Var'!A110
</f>
        <v>44133</v>
      </c>
      <c r="B104" s="148">
        <f>'Historical Var'!F110
</f>
        <v>3083.76</v>
      </c>
      <c r="C104" s="149">
        <f t="shared" si="5"/>
        <v>0.01089985017</v>
      </c>
      <c r="D104" s="149">
        <f t="shared" si="1"/>
        <v>0.02444446287</v>
      </c>
      <c r="E104" s="149">
        <f t="shared" si="2"/>
        <v>-0.0344735167</v>
      </c>
      <c r="F104" s="13">
        <f t="shared" si="3"/>
        <v>0</v>
      </c>
      <c r="G104" s="13">
        <f t="shared" si="4"/>
        <v>14</v>
      </c>
    </row>
    <row r="105">
      <c r="A105" s="12">
        <f>'Historical Var'!A111
</f>
        <v>44134</v>
      </c>
      <c r="B105" s="148">
        <f>'Historical Var'!F111
</f>
        <v>3009.05</v>
      </c>
      <c r="C105" s="149">
        <f t="shared" si="5"/>
        <v>-0.02452521734</v>
      </c>
      <c r="D105" s="149">
        <f t="shared" si="1"/>
        <v>0.02444450838</v>
      </c>
      <c r="E105" s="149">
        <f t="shared" si="2"/>
        <v>-0.03449272348</v>
      </c>
      <c r="F105" s="13">
        <f t="shared" si="3"/>
        <v>0</v>
      </c>
      <c r="G105" s="13">
        <f t="shared" si="4"/>
        <v>14</v>
      </c>
    </row>
    <row r="106">
      <c r="A106" s="12">
        <f>'Historical Var'!A112
</f>
        <v>44136</v>
      </c>
      <c r="B106" s="148">
        <f>'Historical Var'!F112
</f>
        <v>3053.24</v>
      </c>
      <c r="C106" s="149">
        <f t="shared" si="5"/>
        <v>0.01457890754</v>
      </c>
      <c r="D106" s="149">
        <f t="shared" si="1"/>
        <v>0.02444455388</v>
      </c>
      <c r="E106" s="149">
        <f t="shared" si="2"/>
        <v>-0.03451193026</v>
      </c>
      <c r="F106" s="13">
        <f t="shared" si="3"/>
        <v>0</v>
      </c>
      <c r="G106" s="13">
        <f t="shared" si="4"/>
        <v>14</v>
      </c>
    </row>
    <row r="107">
      <c r="A107" s="12">
        <f>'Historical Var'!A113
</f>
        <v>44137</v>
      </c>
      <c r="B107" s="148">
        <f>'Historical Var'!F113
</f>
        <v>3100.29</v>
      </c>
      <c r="C107" s="149">
        <f t="shared" si="5"/>
        <v>0.01529233364</v>
      </c>
      <c r="D107" s="149">
        <f t="shared" si="1"/>
        <v>0.02444459939</v>
      </c>
      <c r="E107" s="149">
        <f t="shared" si="2"/>
        <v>-0.03453113704</v>
      </c>
      <c r="F107" s="13">
        <f t="shared" si="3"/>
        <v>0</v>
      </c>
      <c r="G107" s="13">
        <f t="shared" si="4"/>
        <v>14</v>
      </c>
    </row>
    <row r="108">
      <c r="A108" s="12">
        <f>'Historical Var'!A114
</f>
        <v>44138</v>
      </c>
      <c r="B108" s="148">
        <f>'Historical Var'!F114
</f>
        <v>3115.86</v>
      </c>
      <c r="C108" s="149">
        <f t="shared" si="5"/>
        <v>0.0050095421</v>
      </c>
      <c r="D108" s="149">
        <f t="shared" si="1"/>
        <v>0.02444464489</v>
      </c>
      <c r="E108" s="149">
        <f t="shared" si="2"/>
        <v>-0.03455034382</v>
      </c>
      <c r="F108" s="13">
        <f t="shared" si="3"/>
        <v>0</v>
      </c>
      <c r="G108" s="13">
        <f t="shared" si="4"/>
        <v>14</v>
      </c>
    </row>
    <row r="109">
      <c r="A109" s="12">
        <f>'Historical Var'!A115
</f>
        <v>44139</v>
      </c>
      <c r="B109" s="148">
        <f>'Historical Var'!F115
</f>
        <v>3130.01</v>
      </c>
      <c r="C109" s="149">
        <f t="shared" si="5"/>
        <v>0.004531001833</v>
      </c>
      <c r="D109" s="149">
        <f t="shared" si="1"/>
        <v>0.0244446904</v>
      </c>
      <c r="E109" s="149">
        <f t="shared" si="2"/>
        <v>-0.0345695506</v>
      </c>
      <c r="F109" s="13">
        <f t="shared" si="3"/>
        <v>0</v>
      </c>
      <c r="G109" s="13">
        <f t="shared" si="4"/>
        <v>14</v>
      </c>
    </row>
    <row r="110">
      <c r="A110" s="12">
        <f>'Historical Var'!A116
</f>
        <v>44140</v>
      </c>
      <c r="B110" s="148">
        <f>'Historical Var'!F116
</f>
        <v>3179.72</v>
      </c>
      <c r="C110" s="149">
        <f t="shared" si="5"/>
        <v>0.01575694317</v>
      </c>
      <c r="D110" s="149">
        <f t="shared" si="1"/>
        <v>0.0244447359</v>
      </c>
      <c r="E110" s="149">
        <f t="shared" si="2"/>
        <v>-0.03458875738</v>
      </c>
      <c r="F110" s="13">
        <f t="shared" si="3"/>
        <v>0</v>
      </c>
      <c r="G110" s="13">
        <f t="shared" si="4"/>
        <v>14</v>
      </c>
    </row>
    <row r="111">
      <c r="A111" s="12">
        <f>'Historical Var'!A117
</f>
        <v>44141</v>
      </c>
      <c r="B111" s="148">
        <f>'Historical Var'!F117
</f>
        <v>3145.32</v>
      </c>
      <c r="C111" s="149">
        <f t="shared" si="5"/>
        <v>-0.01087750882</v>
      </c>
      <c r="D111" s="149">
        <f t="shared" si="1"/>
        <v>0.02444478141</v>
      </c>
      <c r="E111" s="149">
        <f t="shared" si="2"/>
        <v>-0.03460796416</v>
      </c>
      <c r="F111" s="13">
        <f t="shared" si="3"/>
        <v>0</v>
      </c>
      <c r="G111" s="13">
        <f t="shared" si="4"/>
        <v>14</v>
      </c>
    </row>
    <row r="112">
      <c r="A112" s="12">
        <f>'Historical Var'!A118
</f>
        <v>44143</v>
      </c>
      <c r="B112" s="148">
        <f>'Historical Var'!F118
</f>
        <v>3169.94</v>
      </c>
      <c r="C112" s="149">
        <f t="shared" si="5"/>
        <v>0.007797026481</v>
      </c>
      <c r="D112" s="149">
        <f t="shared" si="1"/>
        <v>0.02444482691</v>
      </c>
      <c r="E112" s="149">
        <f t="shared" si="2"/>
        <v>-0.03462717094</v>
      </c>
      <c r="F112" s="13">
        <f t="shared" si="3"/>
        <v>0</v>
      </c>
      <c r="G112" s="13">
        <f t="shared" si="4"/>
        <v>14</v>
      </c>
    </row>
    <row r="113">
      <c r="A113" s="12">
        <f>'Historical Var'!A119
</f>
        <v>44144</v>
      </c>
      <c r="B113" s="148">
        <f>'Historical Var'!F119
</f>
        <v>3152.05</v>
      </c>
      <c r="C113" s="149">
        <f t="shared" si="5"/>
        <v>-0.005659625451</v>
      </c>
      <c r="D113" s="149">
        <f t="shared" si="1"/>
        <v>0.02444487242</v>
      </c>
      <c r="E113" s="149">
        <f t="shared" si="2"/>
        <v>-0.03464637772</v>
      </c>
      <c r="F113" s="13">
        <f t="shared" si="3"/>
        <v>0</v>
      </c>
      <c r="G113" s="13">
        <f t="shared" si="4"/>
        <v>14</v>
      </c>
    </row>
    <row r="114">
      <c r="A114" s="12">
        <f>'Historical Var'!A120
</f>
        <v>44145</v>
      </c>
      <c r="B114" s="148">
        <f>'Historical Var'!F120
</f>
        <v>3185.04</v>
      </c>
      <c r="C114" s="149">
        <f t="shared" si="5"/>
        <v>0.010411813</v>
      </c>
      <c r="D114" s="149">
        <f t="shared" si="1"/>
        <v>0.02444491792</v>
      </c>
      <c r="E114" s="149">
        <f t="shared" si="2"/>
        <v>-0.0346655845</v>
      </c>
      <c r="F114" s="13">
        <f t="shared" si="3"/>
        <v>0</v>
      </c>
      <c r="G114" s="13">
        <f t="shared" si="4"/>
        <v>14</v>
      </c>
    </row>
    <row r="115">
      <c r="A115" s="12">
        <f>'Historical Var'!A121
</f>
        <v>44146</v>
      </c>
      <c r="B115" s="148">
        <f>'Historical Var'!F121
</f>
        <v>3155.22</v>
      </c>
      <c r="C115" s="149">
        <f t="shared" si="5"/>
        <v>-0.009406623666</v>
      </c>
      <c r="D115" s="149">
        <f t="shared" si="1"/>
        <v>0.02444496343</v>
      </c>
      <c r="E115" s="149">
        <f t="shared" si="2"/>
        <v>-0.03468479128</v>
      </c>
      <c r="F115" s="13">
        <f t="shared" si="3"/>
        <v>0</v>
      </c>
      <c r="G115" s="13">
        <f t="shared" si="4"/>
        <v>14</v>
      </c>
    </row>
    <row r="116">
      <c r="A116" s="12">
        <f>'Historical Var'!A122
</f>
        <v>44147</v>
      </c>
      <c r="B116" s="148">
        <f>'Historical Var'!F122
</f>
        <v>3197.52</v>
      </c>
      <c r="C116" s="149">
        <f t="shared" si="5"/>
        <v>0.01331728519</v>
      </c>
      <c r="D116" s="149">
        <f t="shared" si="1"/>
        <v>0.02444500893</v>
      </c>
      <c r="E116" s="149">
        <f t="shared" si="2"/>
        <v>-0.03470399805</v>
      </c>
      <c r="F116" s="13">
        <f t="shared" si="3"/>
        <v>0</v>
      </c>
      <c r="G116" s="13">
        <f t="shared" si="4"/>
        <v>14</v>
      </c>
    </row>
    <row r="117">
      <c r="A117" s="12">
        <f>'Historical Var'!A123
</f>
        <v>44148</v>
      </c>
      <c r="B117" s="148">
        <f>'Historical Var'!F123
</f>
        <v>3226.56</v>
      </c>
      <c r="C117" s="149">
        <f t="shared" si="5"/>
        <v>0.009041044885</v>
      </c>
      <c r="D117" s="149">
        <f t="shared" si="1"/>
        <v>0.02444505444</v>
      </c>
      <c r="E117" s="149">
        <f t="shared" si="2"/>
        <v>-0.03472320483</v>
      </c>
      <c r="F117" s="13">
        <f t="shared" si="3"/>
        <v>0</v>
      </c>
      <c r="G117" s="13">
        <f t="shared" si="4"/>
        <v>14</v>
      </c>
    </row>
    <row r="118">
      <c r="A118" s="12">
        <f>'Historical Var'!A124
</f>
        <v>44150</v>
      </c>
      <c r="B118" s="148">
        <f>'Historical Var'!F124
</f>
        <v>3215.57</v>
      </c>
      <c r="C118" s="149">
        <f t="shared" si="5"/>
        <v>-0.003411918313</v>
      </c>
      <c r="D118" s="149">
        <f t="shared" si="1"/>
        <v>0.02444509994</v>
      </c>
      <c r="E118" s="149">
        <f t="shared" si="2"/>
        <v>-0.03474241161</v>
      </c>
      <c r="F118" s="13">
        <f t="shared" si="3"/>
        <v>0</v>
      </c>
      <c r="G118" s="13">
        <f t="shared" si="4"/>
        <v>14</v>
      </c>
    </row>
    <row r="119">
      <c r="A119" s="12">
        <f>'Historical Var'!A125
</f>
        <v>44151</v>
      </c>
      <c r="B119" s="148">
        <f>'Historical Var'!F125
</f>
        <v>3224.73</v>
      </c>
      <c r="C119" s="149">
        <f t="shared" si="5"/>
        <v>0.002844589903</v>
      </c>
      <c r="D119" s="149">
        <f t="shared" si="1"/>
        <v>0.02444514545</v>
      </c>
      <c r="E119" s="149">
        <f t="shared" si="2"/>
        <v>-0.03476161839</v>
      </c>
      <c r="F119" s="13">
        <f t="shared" si="3"/>
        <v>0</v>
      </c>
      <c r="G119" s="13">
        <f t="shared" si="4"/>
        <v>14</v>
      </c>
    </row>
    <row r="120">
      <c r="A120" s="12">
        <f>'Historical Var'!A126
</f>
        <v>44152</v>
      </c>
      <c r="B120" s="148">
        <f>'Historical Var'!F126
</f>
        <v>3251.84</v>
      </c>
      <c r="C120" s="149">
        <f t="shared" si="5"/>
        <v>0.00837176417</v>
      </c>
      <c r="D120" s="149">
        <f t="shared" si="1"/>
        <v>0.02444519095</v>
      </c>
      <c r="E120" s="149">
        <f t="shared" si="2"/>
        <v>-0.03478082517</v>
      </c>
      <c r="F120" s="13">
        <f t="shared" si="3"/>
        <v>0</v>
      </c>
      <c r="G120" s="13">
        <f t="shared" si="4"/>
        <v>14</v>
      </c>
    </row>
    <row r="121">
      <c r="A121" s="12">
        <f>'Historical Var'!A127
</f>
        <v>44153</v>
      </c>
      <c r="B121" s="148">
        <f>'Historical Var'!F127
</f>
        <v>3257.3</v>
      </c>
      <c r="C121" s="149">
        <f t="shared" si="5"/>
        <v>0.001677641372</v>
      </c>
      <c r="D121" s="149">
        <f t="shared" si="1"/>
        <v>0.02444523646</v>
      </c>
      <c r="E121" s="149">
        <f t="shared" si="2"/>
        <v>-0.03480003195</v>
      </c>
      <c r="F121" s="13">
        <f t="shared" si="3"/>
        <v>0</v>
      </c>
      <c r="G121" s="13">
        <f t="shared" si="4"/>
        <v>14</v>
      </c>
    </row>
    <row r="122">
      <c r="A122" s="12">
        <f>'Historical Var'!A128
</f>
        <v>44154</v>
      </c>
      <c r="B122" s="148">
        <f>'Historical Var'!F128
</f>
        <v>3276.02</v>
      </c>
      <c r="C122" s="149">
        <f t="shared" si="5"/>
        <v>0.005730639623</v>
      </c>
      <c r="D122" s="149">
        <f t="shared" si="1"/>
        <v>0.02444528196</v>
      </c>
      <c r="E122" s="149">
        <f t="shared" si="2"/>
        <v>-0.03481923873</v>
      </c>
      <c r="F122" s="13">
        <f t="shared" si="3"/>
        <v>0</v>
      </c>
      <c r="G122" s="13">
        <f t="shared" si="4"/>
        <v>14</v>
      </c>
    </row>
    <row r="123">
      <c r="A123" s="12">
        <f>'Historical Var'!A129
</f>
        <v>44155</v>
      </c>
      <c r="B123" s="148">
        <f>'Historical Var'!F129
</f>
        <v>3235.66</v>
      </c>
      <c r="C123" s="149">
        <f t="shared" si="5"/>
        <v>-0.01239634529</v>
      </c>
      <c r="D123" s="149">
        <f t="shared" si="1"/>
        <v>0.02444532747</v>
      </c>
      <c r="E123" s="149">
        <f t="shared" si="2"/>
        <v>-0.03483844551</v>
      </c>
      <c r="F123" s="13">
        <f t="shared" si="3"/>
        <v>0</v>
      </c>
      <c r="G123" s="13">
        <f t="shared" si="4"/>
        <v>14</v>
      </c>
    </row>
    <row r="124">
      <c r="A124" s="12">
        <f>'Historical Var'!A130
</f>
        <v>44157</v>
      </c>
      <c r="B124" s="148">
        <f>'Historical Var'!F130
</f>
        <v>3215.63</v>
      </c>
      <c r="C124" s="149">
        <f t="shared" si="5"/>
        <v>-0.006209630744</v>
      </c>
      <c r="D124" s="149">
        <f t="shared" si="1"/>
        <v>0.02444537297</v>
      </c>
      <c r="E124" s="149">
        <f t="shared" si="2"/>
        <v>-0.03485765229</v>
      </c>
      <c r="F124" s="13">
        <f t="shared" si="3"/>
        <v>0</v>
      </c>
      <c r="G124" s="13">
        <f t="shared" si="4"/>
        <v>14</v>
      </c>
    </row>
    <row r="125">
      <c r="A125" s="12">
        <f>'Historical Var'!A131
</f>
        <v>44158</v>
      </c>
      <c r="B125" s="148">
        <f>'Historical Var'!F131
</f>
        <v>3239.41</v>
      </c>
      <c r="C125" s="149">
        <f t="shared" si="5"/>
        <v>0.00736791951</v>
      </c>
      <c r="D125" s="149">
        <f t="shared" si="1"/>
        <v>0.02444541848</v>
      </c>
      <c r="E125" s="149">
        <f t="shared" si="2"/>
        <v>-0.03487685907</v>
      </c>
      <c r="F125" s="13">
        <f t="shared" si="3"/>
        <v>0</v>
      </c>
      <c r="G125" s="13">
        <f t="shared" si="4"/>
        <v>14</v>
      </c>
    </row>
    <row r="126">
      <c r="A126" s="12">
        <f>'Historical Var'!A132
</f>
        <v>44159</v>
      </c>
      <c r="B126" s="148">
        <f>'Historical Var'!F132
</f>
        <v>3218.44</v>
      </c>
      <c r="C126" s="149">
        <f t="shared" si="5"/>
        <v>-0.006494444345</v>
      </c>
      <c r="D126" s="149">
        <f t="shared" si="1"/>
        <v>0.02444546398</v>
      </c>
      <c r="E126" s="149">
        <f t="shared" si="2"/>
        <v>-0.03489606585</v>
      </c>
      <c r="F126" s="13">
        <f t="shared" si="3"/>
        <v>0</v>
      </c>
      <c r="G126" s="13">
        <f t="shared" si="4"/>
        <v>14</v>
      </c>
    </row>
    <row r="127">
      <c r="A127" s="12">
        <f>'Historical Var'!A133
</f>
        <v>44160</v>
      </c>
      <c r="B127" s="148">
        <f>'Historical Var'!F133
</f>
        <v>3258.44</v>
      </c>
      <c r="C127" s="149">
        <f t="shared" si="5"/>
        <v>0.01235178313</v>
      </c>
      <c r="D127" s="149">
        <f t="shared" si="1"/>
        <v>0.02444550949</v>
      </c>
      <c r="E127" s="149">
        <f t="shared" si="2"/>
        <v>-0.03491527263</v>
      </c>
      <c r="F127" s="13">
        <f t="shared" si="3"/>
        <v>0</v>
      </c>
      <c r="G127" s="13">
        <f t="shared" si="4"/>
        <v>14</v>
      </c>
    </row>
    <row r="128">
      <c r="A128" s="12">
        <f>'Historical Var'!A134
</f>
        <v>44161</v>
      </c>
      <c r="B128" s="148">
        <f>'Historical Var'!F134
</f>
        <v>3246.22</v>
      </c>
      <c r="C128" s="149">
        <f t="shared" si="5"/>
        <v>-0.003757310721</v>
      </c>
      <c r="D128" s="149">
        <f t="shared" si="1"/>
        <v>0.02444555499</v>
      </c>
      <c r="E128" s="149">
        <f t="shared" si="2"/>
        <v>-0.03493447941</v>
      </c>
      <c r="F128" s="13">
        <f t="shared" si="3"/>
        <v>0</v>
      </c>
      <c r="G128" s="13">
        <f t="shared" si="4"/>
        <v>14</v>
      </c>
    </row>
    <row r="129">
      <c r="A129" s="12">
        <f>'Historical Var'!A135
</f>
        <v>44162</v>
      </c>
      <c r="B129" s="148">
        <f>'Historical Var'!F135
</f>
        <v>3271.12</v>
      </c>
      <c r="C129" s="149">
        <f t="shared" si="5"/>
        <v>0.007641191392</v>
      </c>
      <c r="D129" s="149">
        <f t="shared" si="1"/>
        <v>0.0244456005</v>
      </c>
      <c r="E129" s="149">
        <f t="shared" si="2"/>
        <v>-0.03495368619</v>
      </c>
      <c r="F129" s="13">
        <f t="shared" si="3"/>
        <v>0</v>
      </c>
      <c r="G129" s="13">
        <f t="shared" si="4"/>
        <v>14</v>
      </c>
    </row>
    <row r="130">
      <c r="A130" s="12">
        <f>'Historical Var'!A136
</f>
        <v>44165</v>
      </c>
      <c r="B130" s="148">
        <f>'Historical Var'!F136
</f>
        <v>3294.61</v>
      </c>
      <c r="C130" s="149">
        <f t="shared" si="5"/>
        <v>0.007155365884</v>
      </c>
      <c r="D130" s="149">
        <f t="shared" si="1"/>
        <v>0.024445646</v>
      </c>
      <c r="E130" s="149">
        <f t="shared" si="2"/>
        <v>-0.03497289297</v>
      </c>
      <c r="F130" s="13">
        <f t="shared" si="3"/>
        <v>0</v>
      </c>
      <c r="G130" s="13">
        <f t="shared" si="4"/>
        <v>14</v>
      </c>
    </row>
    <row r="131">
      <c r="A131" s="12">
        <f>'Historical Var'!A137
</f>
        <v>44166</v>
      </c>
      <c r="B131" s="148">
        <f>'Historical Var'!F137
</f>
        <v>3306.51</v>
      </c>
      <c r="C131" s="149">
        <f t="shared" si="5"/>
        <v>0.003605452678</v>
      </c>
      <c r="D131" s="149">
        <f t="shared" si="1"/>
        <v>0.02445511808</v>
      </c>
      <c r="E131" s="149">
        <f t="shared" si="2"/>
        <v>-0.0349807399</v>
      </c>
      <c r="F131" s="13">
        <f t="shared" si="3"/>
        <v>0</v>
      </c>
      <c r="G131" s="13">
        <f t="shared" si="4"/>
        <v>14</v>
      </c>
    </row>
    <row r="132">
      <c r="A132" s="12">
        <f>'Historical Var'!A138
</f>
        <v>44167</v>
      </c>
      <c r="B132" s="148">
        <f>'Historical Var'!F138
</f>
        <v>3327.77</v>
      </c>
      <c r="C132" s="149">
        <f t="shared" si="5"/>
        <v>0.00640915752</v>
      </c>
      <c r="D132" s="149">
        <f t="shared" si="1"/>
        <v>0.02446459016</v>
      </c>
      <c r="E132" s="149">
        <f t="shared" si="2"/>
        <v>-0.03498858684</v>
      </c>
      <c r="F132" s="13">
        <f t="shared" si="3"/>
        <v>0</v>
      </c>
      <c r="G132" s="13">
        <f t="shared" si="4"/>
        <v>14</v>
      </c>
    </row>
    <row r="133">
      <c r="A133" s="12">
        <f>'Historical Var'!A139
</f>
        <v>44168</v>
      </c>
      <c r="B133" s="148">
        <f>'Historical Var'!F139
</f>
        <v>3349.16</v>
      </c>
      <c r="C133" s="149">
        <f t="shared" si="5"/>
        <v>0.006407158132</v>
      </c>
      <c r="D133" s="149">
        <f t="shared" si="1"/>
        <v>0.02447406224</v>
      </c>
      <c r="E133" s="149">
        <f t="shared" si="2"/>
        <v>-0.03499643378</v>
      </c>
      <c r="F133" s="13">
        <f t="shared" si="3"/>
        <v>0</v>
      </c>
      <c r="G133" s="13">
        <f t="shared" si="4"/>
        <v>14</v>
      </c>
    </row>
    <row r="134">
      <c r="A134" s="12">
        <f>'Historical Var'!A140
</f>
        <v>44169</v>
      </c>
      <c r="B134" s="148">
        <f>'Historical Var'!F140
</f>
        <v>3351.28</v>
      </c>
      <c r="C134" s="149">
        <f t="shared" si="5"/>
        <v>0.0006327942854</v>
      </c>
      <c r="D134" s="149">
        <f t="shared" si="1"/>
        <v>0.02448353432</v>
      </c>
      <c r="E134" s="149">
        <f t="shared" si="2"/>
        <v>-0.03500428071</v>
      </c>
      <c r="F134" s="13">
        <f t="shared" si="3"/>
        <v>0</v>
      </c>
      <c r="G134" s="13">
        <f t="shared" si="4"/>
        <v>14</v>
      </c>
    </row>
    <row r="135">
      <c r="A135" s="12">
        <f>'Historical Var'!A141
</f>
        <v>44172</v>
      </c>
      <c r="B135" s="148">
        <f>'Historical Var'!F141
</f>
        <v>3360.47</v>
      </c>
      <c r="C135" s="149">
        <f t="shared" si="5"/>
        <v>0.002738482733</v>
      </c>
      <c r="D135" s="149">
        <f t="shared" si="1"/>
        <v>0.0244930064</v>
      </c>
      <c r="E135" s="149">
        <f t="shared" si="2"/>
        <v>-0.03501212765</v>
      </c>
      <c r="F135" s="13">
        <f t="shared" si="3"/>
        <v>0</v>
      </c>
      <c r="G135" s="13">
        <f t="shared" si="4"/>
        <v>14</v>
      </c>
    </row>
    <row r="136">
      <c r="A136" s="12">
        <f>'Historical Var'!A142
</f>
        <v>44173</v>
      </c>
      <c r="B136" s="148">
        <f>'Historical Var'!F142
</f>
        <v>3333.69</v>
      </c>
      <c r="C136" s="149">
        <f t="shared" si="5"/>
        <v>-0.008001046543</v>
      </c>
      <c r="D136" s="149">
        <f t="shared" si="1"/>
        <v>0.02450247848</v>
      </c>
      <c r="E136" s="149">
        <f t="shared" si="2"/>
        <v>-0.03501997458</v>
      </c>
      <c r="F136" s="13">
        <f t="shared" si="3"/>
        <v>0</v>
      </c>
      <c r="G136" s="13">
        <f t="shared" si="4"/>
        <v>14</v>
      </c>
    </row>
    <row r="137">
      <c r="A137" s="12">
        <f>'Historical Var'!A143
</f>
        <v>44174</v>
      </c>
      <c r="B137" s="148">
        <f>'Historical Var'!F143
</f>
        <v>3380.35</v>
      </c>
      <c r="C137" s="149">
        <f t="shared" si="5"/>
        <v>0.01389945583</v>
      </c>
      <c r="D137" s="149">
        <f t="shared" si="1"/>
        <v>0.02451195056</v>
      </c>
      <c r="E137" s="149">
        <f t="shared" si="2"/>
        <v>-0.03502782152</v>
      </c>
      <c r="F137" s="13">
        <f t="shared" si="3"/>
        <v>0</v>
      </c>
      <c r="G137" s="13">
        <f t="shared" si="4"/>
        <v>14</v>
      </c>
    </row>
    <row r="138">
      <c r="A138" s="12">
        <f>'Historical Var'!A144
</f>
        <v>44175</v>
      </c>
      <c r="B138" s="148">
        <f>'Historical Var'!F144
</f>
        <v>3373.43</v>
      </c>
      <c r="C138" s="149">
        <f t="shared" si="5"/>
        <v>-0.002049223523</v>
      </c>
      <c r="D138" s="149">
        <f t="shared" si="1"/>
        <v>0.02452142264</v>
      </c>
      <c r="E138" s="149">
        <f t="shared" si="2"/>
        <v>-0.03503566846</v>
      </c>
      <c r="F138" s="13">
        <f t="shared" si="3"/>
        <v>0</v>
      </c>
      <c r="G138" s="13">
        <f t="shared" si="4"/>
        <v>14</v>
      </c>
    </row>
    <row r="139">
      <c r="A139" s="12">
        <f>'Historical Var'!A145
</f>
        <v>44176</v>
      </c>
      <c r="B139" s="148">
        <f>'Historical Var'!F145
</f>
        <v>3372.85</v>
      </c>
      <c r="C139" s="149">
        <f t="shared" si="5"/>
        <v>-0.000171946614</v>
      </c>
      <c r="D139" s="149">
        <f t="shared" si="1"/>
        <v>0.02453089472</v>
      </c>
      <c r="E139" s="149">
        <f t="shared" si="2"/>
        <v>-0.03504351539</v>
      </c>
      <c r="F139" s="13">
        <f t="shared" si="3"/>
        <v>0</v>
      </c>
      <c r="G139" s="13">
        <f t="shared" si="4"/>
        <v>14</v>
      </c>
    </row>
    <row r="140">
      <c r="A140" s="12">
        <f>'Historical Var'!A146
</f>
        <v>44179</v>
      </c>
      <c r="B140" s="148">
        <f>'Historical Var'!F146
</f>
        <v>3381.99</v>
      </c>
      <c r="C140" s="149">
        <f t="shared" si="5"/>
        <v>0.002706209349</v>
      </c>
      <c r="D140" s="149">
        <f t="shared" si="1"/>
        <v>0.0245403668</v>
      </c>
      <c r="E140" s="149">
        <f t="shared" si="2"/>
        <v>-0.03505136233</v>
      </c>
      <c r="F140" s="13">
        <f t="shared" si="3"/>
        <v>0</v>
      </c>
      <c r="G140" s="13">
        <f t="shared" si="4"/>
        <v>14</v>
      </c>
    </row>
    <row r="141">
      <c r="A141" s="12">
        <f>'Historical Var'!A147
</f>
        <v>44180</v>
      </c>
      <c r="B141" s="148">
        <f>'Historical Var'!F147
</f>
        <v>3389.78</v>
      </c>
      <c r="C141" s="149">
        <f t="shared" si="5"/>
        <v>0.00230072889</v>
      </c>
      <c r="D141" s="149">
        <f t="shared" si="1"/>
        <v>0.02454983888</v>
      </c>
      <c r="E141" s="149">
        <f t="shared" si="2"/>
        <v>-0.03505920926</v>
      </c>
      <c r="F141" s="13">
        <f t="shared" si="3"/>
        <v>0</v>
      </c>
      <c r="G141" s="13">
        <f t="shared" si="4"/>
        <v>14</v>
      </c>
    </row>
    <row r="142">
      <c r="A142" s="12">
        <f>'Historical Var'!A148
</f>
        <v>44181</v>
      </c>
      <c r="B142" s="148">
        <f>'Historical Var'!F148
</f>
        <v>3374.85</v>
      </c>
      <c r="C142" s="149">
        <f t="shared" si="5"/>
        <v>-0.004414143639</v>
      </c>
      <c r="D142" s="149">
        <f t="shared" si="1"/>
        <v>0.02455931096</v>
      </c>
      <c r="E142" s="149">
        <f t="shared" si="2"/>
        <v>-0.0350670562</v>
      </c>
      <c r="F142" s="13">
        <f t="shared" si="3"/>
        <v>0</v>
      </c>
      <c r="G142" s="13">
        <f t="shared" si="4"/>
        <v>14</v>
      </c>
    </row>
    <row r="143">
      <c r="A143" s="12">
        <f>'Historical Var'!A149
</f>
        <v>44182</v>
      </c>
      <c r="B143" s="148">
        <f>'Historical Var'!F149
</f>
        <v>3385.51</v>
      </c>
      <c r="C143" s="149">
        <f t="shared" si="5"/>
        <v>0.00315368082</v>
      </c>
      <c r="D143" s="149">
        <f t="shared" si="1"/>
        <v>0.02456878304</v>
      </c>
      <c r="E143" s="149">
        <f t="shared" si="2"/>
        <v>-0.03507490313</v>
      </c>
      <c r="F143" s="13">
        <f t="shared" si="3"/>
        <v>0</v>
      </c>
      <c r="G143" s="13">
        <f t="shared" si="4"/>
        <v>14</v>
      </c>
    </row>
    <row r="144">
      <c r="A144" s="12">
        <f>'Historical Var'!A150
</f>
        <v>44183</v>
      </c>
      <c r="B144" s="148">
        <f>'Historical Var'!F150
</f>
        <v>3397.16</v>
      </c>
      <c r="C144" s="149">
        <f t="shared" si="5"/>
        <v>0.003435228739</v>
      </c>
      <c r="D144" s="149">
        <f t="shared" si="1"/>
        <v>0.02457825512</v>
      </c>
      <c r="E144" s="149">
        <f t="shared" si="2"/>
        <v>-0.03508275007</v>
      </c>
      <c r="F144" s="13">
        <f t="shared" si="3"/>
        <v>0</v>
      </c>
      <c r="G144" s="13">
        <f t="shared" si="4"/>
        <v>14</v>
      </c>
    </row>
    <row r="145">
      <c r="A145" s="12">
        <f>'Historical Var'!A151
</f>
        <v>44185</v>
      </c>
      <c r="B145" s="148">
        <f>'Historical Var'!F151
</f>
        <v>3431.28</v>
      </c>
      <c r="C145" s="149">
        <f t="shared" si="5"/>
        <v>0.009993580955</v>
      </c>
      <c r="D145" s="149">
        <f t="shared" si="1"/>
        <v>0.0245877272</v>
      </c>
      <c r="E145" s="149">
        <f t="shared" si="2"/>
        <v>-0.03509059701</v>
      </c>
      <c r="F145" s="13">
        <f t="shared" si="3"/>
        <v>0</v>
      </c>
      <c r="G145" s="13">
        <f t="shared" si="4"/>
        <v>14</v>
      </c>
    </row>
    <row r="146">
      <c r="A146" s="12">
        <f>'Historical Var'!A152
</f>
        <v>44186</v>
      </c>
      <c r="B146" s="148">
        <f>'Historical Var'!F152
</f>
        <v>3443.62</v>
      </c>
      <c r="C146" s="149">
        <f t="shared" si="5"/>
        <v>0.003589874253</v>
      </c>
      <c r="D146" s="149">
        <f t="shared" si="1"/>
        <v>0.02459719928</v>
      </c>
      <c r="E146" s="149">
        <f t="shared" si="2"/>
        <v>-0.03509844394</v>
      </c>
      <c r="F146" s="13">
        <f t="shared" si="3"/>
        <v>0</v>
      </c>
      <c r="G146" s="13">
        <f t="shared" si="4"/>
        <v>14</v>
      </c>
    </row>
    <row r="147">
      <c r="A147" s="12">
        <f>'Historical Var'!A153
</f>
        <v>44187</v>
      </c>
      <c r="B147" s="148">
        <f>'Historical Var'!F153
</f>
        <v>3478.73</v>
      </c>
      <c r="C147" s="149">
        <f t="shared" si="5"/>
        <v>0.01014404099</v>
      </c>
      <c r="D147" s="149">
        <f t="shared" si="1"/>
        <v>0.02460667136</v>
      </c>
      <c r="E147" s="149">
        <f t="shared" si="2"/>
        <v>-0.03510629088</v>
      </c>
      <c r="F147" s="13">
        <f t="shared" si="3"/>
        <v>0</v>
      </c>
      <c r="G147" s="13">
        <f t="shared" si="4"/>
        <v>14</v>
      </c>
    </row>
    <row r="148">
      <c r="A148" s="12">
        <f>'Historical Var'!A154
</f>
        <v>44188</v>
      </c>
      <c r="B148" s="148">
        <f>'Historical Var'!F154
</f>
        <v>3484.55</v>
      </c>
      <c r="C148" s="149">
        <f t="shared" si="5"/>
        <v>0.001671626405</v>
      </c>
      <c r="D148" s="149">
        <f t="shared" si="1"/>
        <v>0.02461614344</v>
      </c>
      <c r="E148" s="149">
        <f t="shared" si="2"/>
        <v>-0.03511413781</v>
      </c>
      <c r="F148" s="13">
        <f t="shared" si="3"/>
        <v>0</v>
      </c>
      <c r="G148" s="13">
        <f t="shared" si="4"/>
        <v>14</v>
      </c>
    </row>
    <row r="149">
      <c r="A149" s="12">
        <f>'Historical Var'!A155
</f>
        <v>44189</v>
      </c>
      <c r="B149" s="148">
        <f>'Historical Var'!F155
</f>
        <v>3508.01</v>
      </c>
      <c r="C149" s="149">
        <f t="shared" si="5"/>
        <v>0.006710014079</v>
      </c>
      <c r="D149" s="149">
        <f t="shared" si="1"/>
        <v>0.02462561552</v>
      </c>
      <c r="E149" s="149">
        <f t="shared" si="2"/>
        <v>-0.03512198475</v>
      </c>
      <c r="F149" s="13">
        <f t="shared" si="3"/>
        <v>0</v>
      </c>
      <c r="G149" s="13">
        <f t="shared" si="4"/>
        <v>14</v>
      </c>
    </row>
    <row r="150">
      <c r="A150" s="12">
        <f>'Historical Var'!A156
</f>
        <v>44192</v>
      </c>
      <c r="B150" s="148">
        <f>'Historical Var'!F156
</f>
        <v>3500.31</v>
      </c>
      <c r="C150" s="149">
        <f t="shared" si="5"/>
        <v>-0.002197389131</v>
      </c>
      <c r="D150" s="149">
        <f t="shared" si="1"/>
        <v>0.0246350876</v>
      </c>
      <c r="E150" s="149">
        <f t="shared" si="2"/>
        <v>-0.03512983169</v>
      </c>
      <c r="F150" s="13">
        <f t="shared" si="3"/>
        <v>0</v>
      </c>
      <c r="G150" s="13">
        <f t="shared" si="4"/>
        <v>14</v>
      </c>
    </row>
    <row r="151">
      <c r="A151" s="12">
        <f>'Historical Var'!A157
</f>
        <v>44193</v>
      </c>
      <c r="B151" s="148">
        <f>'Historical Var'!F157
</f>
        <v>3526.65</v>
      </c>
      <c r="C151" s="149">
        <f t="shared" si="5"/>
        <v>0.007496875851</v>
      </c>
      <c r="D151" s="149">
        <f t="shared" si="1"/>
        <v>0.02464455968</v>
      </c>
      <c r="E151" s="149">
        <f t="shared" si="2"/>
        <v>-0.03513767862</v>
      </c>
      <c r="F151" s="13">
        <f t="shared" si="3"/>
        <v>0</v>
      </c>
      <c r="G151" s="13">
        <f t="shared" si="4"/>
        <v>14</v>
      </c>
    </row>
    <row r="152">
      <c r="A152" s="12">
        <f>'Historical Var'!A158
</f>
        <v>44194</v>
      </c>
      <c r="B152" s="148">
        <f>'Historical Var'!F158
</f>
        <v>3580.84</v>
      </c>
      <c r="C152" s="149">
        <f t="shared" si="5"/>
        <v>0.01524899791</v>
      </c>
      <c r="D152" s="149">
        <f t="shared" si="1"/>
        <v>0.02465403176</v>
      </c>
      <c r="E152" s="149">
        <f t="shared" si="2"/>
        <v>-0.03514552556</v>
      </c>
      <c r="F152" s="13">
        <f t="shared" si="3"/>
        <v>0</v>
      </c>
      <c r="G152" s="13">
        <f t="shared" si="4"/>
        <v>14</v>
      </c>
    </row>
    <row r="153">
      <c r="A153" s="12">
        <f>'Historical Var'!A159
</f>
        <v>44195</v>
      </c>
      <c r="B153" s="148">
        <f>'Historical Var'!F159
</f>
        <v>3455.06</v>
      </c>
      <c r="C153" s="149">
        <f t="shared" si="5"/>
        <v>-0.03575758656</v>
      </c>
      <c r="D153" s="149">
        <f t="shared" si="1"/>
        <v>0.02466350383</v>
      </c>
      <c r="E153" s="149">
        <f t="shared" si="2"/>
        <v>-0.03349397095</v>
      </c>
      <c r="F153" s="13">
        <f t="shared" si="3"/>
        <v>1</v>
      </c>
      <c r="G153" s="13">
        <f t="shared" si="4"/>
        <v>14</v>
      </c>
    </row>
    <row r="154">
      <c r="A154" s="12">
        <f>'Historical Var'!A160
</f>
        <v>44196</v>
      </c>
      <c r="B154" s="148">
        <f>'Historical Var'!F160
</f>
        <v>3426.96</v>
      </c>
      <c r="C154" s="149">
        <f t="shared" si="5"/>
        <v>-0.008166252397</v>
      </c>
      <c r="D154" s="149">
        <f t="shared" si="1"/>
        <v>0.02467297591</v>
      </c>
      <c r="E154" s="149">
        <f t="shared" si="2"/>
        <v>-0.03351317773</v>
      </c>
      <c r="F154" s="13">
        <f t="shared" si="3"/>
        <v>0</v>
      </c>
      <c r="G154" s="13">
        <f t="shared" si="4"/>
        <v>13</v>
      </c>
    </row>
    <row r="155">
      <c r="A155" s="12">
        <f>'Historical Var'!A161
</f>
        <v>44199</v>
      </c>
      <c r="B155" s="148">
        <f>'Historical Var'!F161
</f>
        <v>3331.84</v>
      </c>
      <c r="C155" s="149">
        <f t="shared" si="5"/>
        <v>-0.02814886686</v>
      </c>
      <c r="D155" s="149">
        <f t="shared" si="1"/>
        <v>0.02468244799</v>
      </c>
      <c r="E155" s="149">
        <f t="shared" si="2"/>
        <v>-0.0335323845</v>
      </c>
      <c r="F155" s="13">
        <f t="shared" si="3"/>
        <v>0</v>
      </c>
      <c r="G155" s="13">
        <f t="shared" si="4"/>
        <v>13</v>
      </c>
    </row>
    <row r="156">
      <c r="A156" s="12">
        <f>'Historical Var'!A162
</f>
        <v>44200</v>
      </c>
      <c r="B156" s="148">
        <f>'Historical Var'!F162
</f>
        <v>3398.96</v>
      </c>
      <c r="C156" s="149">
        <f t="shared" si="5"/>
        <v>0.01994479853</v>
      </c>
      <c r="D156" s="149">
        <f t="shared" si="1"/>
        <v>0.02469192007</v>
      </c>
      <c r="E156" s="149">
        <f t="shared" si="2"/>
        <v>-0.03355159128</v>
      </c>
      <c r="F156" s="13">
        <f t="shared" si="3"/>
        <v>0</v>
      </c>
      <c r="G156" s="13">
        <f t="shared" si="4"/>
        <v>13</v>
      </c>
    </row>
    <row r="157">
      <c r="A157" s="12">
        <f>'Historical Var'!A163
</f>
        <v>44201</v>
      </c>
      <c r="B157" s="148">
        <f>'Historical Var'!F163
</f>
        <v>3339.19</v>
      </c>
      <c r="C157" s="149">
        <f t="shared" si="5"/>
        <v>-0.01774123987</v>
      </c>
      <c r="D157" s="149">
        <f t="shared" si="1"/>
        <v>0.02470139215</v>
      </c>
      <c r="E157" s="149">
        <f t="shared" si="2"/>
        <v>-0.03357079806</v>
      </c>
      <c r="F157" s="13">
        <f t="shared" si="3"/>
        <v>0</v>
      </c>
      <c r="G157" s="13">
        <f t="shared" si="4"/>
        <v>13</v>
      </c>
    </row>
    <row r="158">
      <c r="A158" s="12">
        <f>'Historical Var'!A164
</f>
        <v>44202</v>
      </c>
      <c r="B158" s="148">
        <f>'Historical Var'!F164
</f>
        <v>3340.97</v>
      </c>
      <c r="C158" s="149">
        <f t="shared" si="5"/>
        <v>0.0005329213798</v>
      </c>
      <c r="D158" s="149">
        <f t="shared" si="1"/>
        <v>0.02471086423</v>
      </c>
      <c r="E158" s="149">
        <f t="shared" si="2"/>
        <v>-0.03359000484</v>
      </c>
      <c r="F158" s="13">
        <f t="shared" si="3"/>
        <v>0</v>
      </c>
      <c r="G158" s="13">
        <f t="shared" si="4"/>
        <v>13</v>
      </c>
    </row>
    <row r="159">
      <c r="A159" s="12">
        <f>'Historical Var'!A165
</f>
        <v>44203</v>
      </c>
      <c r="B159" s="148">
        <f>'Historical Var'!F165
</f>
        <v>3383.54</v>
      </c>
      <c r="C159" s="149">
        <f t="shared" si="5"/>
        <v>0.01266131471</v>
      </c>
      <c r="D159" s="149">
        <f t="shared" si="1"/>
        <v>0.02472033631</v>
      </c>
      <c r="E159" s="149">
        <f t="shared" si="2"/>
        <v>-0.03360921162</v>
      </c>
      <c r="F159" s="13">
        <f t="shared" si="3"/>
        <v>0</v>
      </c>
      <c r="G159" s="13">
        <f t="shared" si="4"/>
        <v>13</v>
      </c>
    </row>
    <row r="160">
      <c r="A160" s="12">
        <f>'Historical Var'!A166
</f>
        <v>44204</v>
      </c>
      <c r="B160" s="148">
        <f>'Historical Var'!F166
</f>
        <v>3401.2</v>
      </c>
      <c r="C160" s="149">
        <f t="shared" si="5"/>
        <v>0.005205811832</v>
      </c>
      <c r="D160" s="149">
        <f t="shared" si="1"/>
        <v>0.02472980839</v>
      </c>
      <c r="E160" s="149">
        <f t="shared" si="2"/>
        <v>-0.0336284184</v>
      </c>
      <c r="F160" s="13">
        <f t="shared" si="3"/>
        <v>0</v>
      </c>
      <c r="G160" s="13">
        <f t="shared" si="4"/>
        <v>13</v>
      </c>
    </row>
    <row r="161">
      <c r="A161" s="12">
        <f>'Historical Var'!A167
</f>
        <v>44206</v>
      </c>
      <c r="B161" s="148">
        <f>'Historical Var'!F167
</f>
        <v>3385.49</v>
      </c>
      <c r="C161" s="149">
        <f t="shared" si="5"/>
        <v>-0.004629658364</v>
      </c>
      <c r="D161" s="149">
        <f t="shared" si="1"/>
        <v>0.02473928047</v>
      </c>
      <c r="E161" s="149">
        <f t="shared" si="2"/>
        <v>-0.03364762518</v>
      </c>
      <c r="F161" s="13">
        <f t="shared" si="3"/>
        <v>0</v>
      </c>
      <c r="G161" s="13">
        <f t="shared" si="4"/>
        <v>13</v>
      </c>
    </row>
    <row r="162">
      <c r="A162" s="12">
        <f>'Historical Var'!A168
</f>
        <v>44207</v>
      </c>
      <c r="B162" s="148">
        <f>'Historical Var'!F168
</f>
        <v>3357.01</v>
      </c>
      <c r="C162" s="149">
        <f t="shared" si="5"/>
        <v>-0.008447955322</v>
      </c>
      <c r="D162" s="149">
        <f t="shared" si="1"/>
        <v>0.02474875255</v>
      </c>
      <c r="E162" s="149">
        <f t="shared" si="2"/>
        <v>-0.03366683196</v>
      </c>
      <c r="F162" s="13">
        <f t="shared" si="3"/>
        <v>0</v>
      </c>
      <c r="G162" s="13">
        <f t="shared" si="4"/>
        <v>13</v>
      </c>
    </row>
    <row r="163">
      <c r="A163" s="12">
        <f>'Historical Var'!A169
</f>
        <v>44208</v>
      </c>
      <c r="B163" s="148">
        <f>'Historical Var'!F169
</f>
        <v>3319.47</v>
      </c>
      <c r="C163" s="149">
        <f t="shared" si="5"/>
        <v>-0.01124556521</v>
      </c>
      <c r="D163" s="149">
        <f t="shared" si="1"/>
        <v>0.02475822463</v>
      </c>
      <c r="E163" s="149">
        <f t="shared" si="2"/>
        <v>-0.03368603874</v>
      </c>
      <c r="F163" s="13">
        <f t="shared" si="3"/>
        <v>0</v>
      </c>
      <c r="G163" s="13">
        <f t="shared" si="4"/>
        <v>13</v>
      </c>
    </row>
    <row r="164">
      <c r="A164" s="12">
        <f>'Historical Var'!A170
</f>
        <v>44209</v>
      </c>
      <c r="B164" s="148">
        <f>'Historical Var'!F170
</f>
        <v>3281.06</v>
      </c>
      <c r="C164" s="149">
        <f t="shared" si="5"/>
        <v>-0.01163859071</v>
      </c>
      <c r="D164" s="149">
        <f t="shared" si="1"/>
        <v>0.02476769671</v>
      </c>
      <c r="E164" s="149">
        <f t="shared" si="2"/>
        <v>-0.03370524552</v>
      </c>
      <c r="F164" s="13">
        <f t="shared" si="3"/>
        <v>0</v>
      </c>
      <c r="G164" s="13">
        <f t="shared" si="4"/>
        <v>13</v>
      </c>
    </row>
    <row r="165">
      <c r="A165" s="12">
        <f>'Historical Var'!A171
</f>
        <v>44210</v>
      </c>
      <c r="B165" s="148">
        <f>'Historical Var'!F171
</f>
        <v>3315.57</v>
      </c>
      <c r="C165" s="149">
        <f t="shared" si="5"/>
        <v>0.01046301364</v>
      </c>
      <c r="D165" s="149">
        <f t="shared" si="1"/>
        <v>0.02477716879</v>
      </c>
      <c r="E165" s="149">
        <f t="shared" si="2"/>
        <v>-0.0337244523</v>
      </c>
      <c r="F165" s="13">
        <f t="shared" si="3"/>
        <v>0</v>
      </c>
      <c r="G165" s="13">
        <f t="shared" si="4"/>
        <v>13</v>
      </c>
    </row>
    <row r="166">
      <c r="A166" s="12">
        <f>'Historical Var'!A172
</f>
        <v>44211</v>
      </c>
      <c r="B166" s="148">
        <f>'Historical Var'!F172
</f>
        <v>3236.92</v>
      </c>
      <c r="C166" s="149">
        <f t="shared" si="5"/>
        <v>-0.02400729416</v>
      </c>
      <c r="D166" s="149">
        <f t="shared" si="1"/>
        <v>0.02478664087</v>
      </c>
      <c r="E166" s="149">
        <f t="shared" si="2"/>
        <v>-0.03374365908</v>
      </c>
      <c r="F166" s="13">
        <f t="shared" si="3"/>
        <v>0</v>
      </c>
      <c r="G166" s="13">
        <f t="shared" si="4"/>
        <v>13</v>
      </c>
    </row>
    <row r="167">
      <c r="A167" s="12">
        <f>'Historical Var'!A173
</f>
        <v>44214</v>
      </c>
      <c r="B167" s="148">
        <f>'Historical Var'!F173
</f>
        <v>3246.59</v>
      </c>
      <c r="C167" s="149">
        <f t="shared" si="5"/>
        <v>0.002982954347</v>
      </c>
      <c r="D167" s="149">
        <f t="shared" si="1"/>
        <v>0.02479611295</v>
      </c>
      <c r="E167" s="149">
        <f t="shared" si="2"/>
        <v>-0.03376286586</v>
      </c>
      <c r="F167" s="13">
        <f t="shared" si="3"/>
        <v>0</v>
      </c>
      <c r="G167" s="13">
        <f t="shared" si="4"/>
        <v>13</v>
      </c>
    </row>
    <row r="168">
      <c r="A168" s="12">
        <f>'Historical Var'!A174
</f>
        <v>44215</v>
      </c>
      <c r="B168" s="148">
        <f>'Historical Var'!F174
</f>
        <v>3298.46</v>
      </c>
      <c r="C168" s="149">
        <f t="shared" si="5"/>
        <v>0.01585047814</v>
      </c>
      <c r="D168" s="149">
        <f t="shared" si="1"/>
        <v>0.02480558503</v>
      </c>
      <c r="E168" s="149">
        <f t="shared" si="2"/>
        <v>-0.03378207264</v>
      </c>
      <c r="F168" s="13">
        <f t="shared" si="3"/>
        <v>0</v>
      </c>
      <c r="G168" s="13">
        <f t="shared" si="4"/>
        <v>13</v>
      </c>
    </row>
    <row r="169">
      <c r="A169" s="12">
        <f>'Historical Var'!A175
</f>
        <v>44216</v>
      </c>
      <c r="B169" s="148">
        <f>'Historical Var'!F175
</f>
        <v>3351.6</v>
      </c>
      <c r="C169" s="149">
        <f t="shared" si="5"/>
        <v>0.01598215087</v>
      </c>
      <c r="D169" s="149">
        <f t="shared" si="1"/>
        <v>0.02481505711</v>
      </c>
      <c r="E169" s="149">
        <f t="shared" si="2"/>
        <v>-0.03380127942</v>
      </c>
      <c r="F169" s="13">
        <f t="shared" si="3"/>
        <v>0</v>
      </c>
      <c r="G169" s="13">
        <f t="shared" si="4"/>
        <v>13</v>
      </c>
    </row>
    <row r="170">
      <c r="A170" s="12">
        <f>'Historical Var'!A176
</f>
        <v>44217</v>
      </c>
      <c r="B170" s="148">
        <f>'Historical Var'!F176
</f>
        <v>3335.47</v>
      </c>
      <c r="C170" s="149">
        <f t="shared" si="5"/>
        <v>-0.004824244784</v>
      </c>
      <c r="D170" s="149">
        <f t="shared" si="1"/>
        <v>0.02482452919</v>
      </c>
      <c r="E170" s="149">
        <f t="shared" si="2"/>
        <v>-0.0338204862</v>
      </c>
      <c r="F170" s="13">
        <f t="shared" si="3"/>
        <v>0</v>
      </c>
      <c r="G170" s="13">
        <f t="shared" si="4"/>
        <v>13</v>
      </c>
    </row>
    <row r="171">
      <c r="A171" s="12">
        <f>'Historical Var'!A177
</f>
        <v>44218</v>
      </c>
      <c r="B171" s="148">
        <f>'Historical Var'!F177
</f>
        <v>3363</v>
      </c>
      <c r="C171" s="149">
        <f t="shared" si="5"/>
        <v>0.008219833785</v>
      </c>
      <c r="D171" s="149">
        <f t="shared" si="1"/>
        <v>0.02483400127</v>
      </c>
      <c r="E171" s="149">
        <f t="shared" si="2"/>
        <v>-0.03383969298</v>
      </c>
      <c r="F171" s="13">
        <f t="shared" si="3"/>
        <v>0</v>
      </c>
      <c r="G171" s="13">
        <f t="shared" si="4"/>
        <v>13</v>
      </c>
    </row>
    <row r="172">
      <c r="A172" s="12">
        <f>'Historical Var'!A178
</f>
        <v>44220</v>
      </c>
      <c r="B172" s="148">
        <f>'Historical Var'!F178
</f>
        <v>3380.8</v>
      </c>
      <c r="C172" s="149">
        <f t="shared" si="5"/>
        <v>0.005278935122</v>
      </c>
      <c r="D172" s="149">
        <f t="shared" si="1"/>
        <v>0.02484347335</v>
      </c>
      <c r="E172" s="149">
        <f t="shared" si="2"/>
        <v>-0.03385889976</v>
      </c>
      <c r="F172" s="13">
        <f t="shared" si="3"/>
        <v>0</v>
      </c>
      <c r="G172" s="13">
        <f t="shared" si="4"/>
        <v>13</v>
      </c>
    </row>
    <row r="173">
      <c r="A173" s="12">
        <f>'Historical Var'!A179
</f>
        <v>44221</v>
      </c>
      <c r="B173" s="148">
        <f>'Historical Var'!F179
</f>
        <v>3348.44</v>
      </c>
      <c r="C173" s="149">
        <f t="shared" si="5"/>
        <v>-0.009617802143</v>
      </c>
      <c r="D173" s="149">
        <f t="shared" si="1"/>
        <v>0.02485294543</v>
      </c>
      <c r="E173" s="149">
        <f t="shared" si="2"/>
        <v>-0.03387810654</v>
      </c>
      <c r="F173" s="13">
        <f t="shared" si="3"/>
        <v>0</v>
      </c>
      <c r="G173" s="13">
        <f t="shared" si="4"/>
        <v>13</v>
      </c>
    </row>
    <row r="174">
      <c r="A174" s="12">
        <f>'Historical Var'!A180
</f>
        <v>44222</v>
      </c>
      <c r="B174" s="148">
        <f>'Historical Var'!F180
</f>
        <v>3408.63</v>
      </c>
      <c r="C174" s="149">
        <f t="shared" si="5"/>
        <v>0.0178158853</v>
      </c>
      <c r="D174" s="149">
        <f t="shared" si="1"/>
        <v>0.02486241751</v>
      </c>
      <c r="E174" s="149">
        <f t="shared" si="2"/>
        <v>-0.03389731332</v>
      </c>
      <c r="F174" s="13">
        <f t="shared" si="3"/>
        <v>0</v>
      </c>
      <c r="G174" s="13">
        <f t="shared" si="4"/>
        <v>13</v>
      </c>
    </row>
    <row r="175">
      <c r="A175" s="12">
        <f>'Historical Var'!A181
</f>
        <v>44223</v>
      </c>
      <c r="B175" s="148">
        <f>'Historical Var'!F181
</f>
        <v>3360.95</v>
      </c>
      <c r="C175" s="149">
        <f t="shared" si="5"/>
        <v>-0.01408677893</v>
      </c>
      <c r="D175" s="149">
        <f t="shared" si="1"/>
        <v>0.02487188959</v>
      </c>
      <c r="E175" s="149">
        <f t="shared" si="2"/>
        <v>-0.0339165201</v>
      </c>
      <c r="F175" s="13">
        <f t="shared" si="3"/>
        <v>0</v>
      </c>
      <c r="G175" s="13">
        <f t="shared" si="4"/>
        <v>13</v>
      </c>
    </row>
    <row r="176">
      <c r="A176" s="12">
        <f>'Historical Var'!A182
</f>
        <v>44224</v>
      </c>
      <c r="B176" s="148">
        <f>'Historical Var'!F182
</f>
        <v>3419.45</v>
      </c>
      <c r="C176" s="149">
        <f t="shared" si="5"/>
        <v>0.01725604732</v>
      </c>
      <c r="D176" s="149">
        <f t="shared" si="1"/>
        <v>0.02488136166</v>
      </c>
      <c r="E176" s="149">
        <f t="shared" si="2"/>
        <v>-0.03393572687</v>
      </c>
      <c r="F176" s="13">
        <f t="shared" si="3"/>
        <v>0</v>
      </c>
      <c r="G176" s="13">
        <f t="shared" si="4"/>
        <v>13</v>
      </c>
    </row>
    <row r="177">
      <c r="A177" s="12">
        <f>'Historical Var'!A183
</f>
        <v>44225</v>
      </c>
      <c r="B177" s="148">
        <f>'Historical Var'!F183
</f>
        <v>3446.83</v>
      </c>
      <c r="C177" s="149">
        <f t="shared" si="5"/>
        <v>0.007975248642</v>
      </c>
      <c r="D177" s="149">
        <f t="shared" si="1"/>
        <v>0.02489083374</v>
      </c>
      <c r="E177" s="149">
        <f t="shared" si="2"/>
        <v>-0.03395493365</v>
      </c>
      <c r="F177" s="13">
        <f t="shared" si="3"/>
        <v>0</v>
      </c>
      <c r="G177" s="13">
        <f t="shared" si="4"/>
        <v>13</v>
      </c>
    </row>
    <row r="178">
      <c r="A178" s="12">
        <f>'Historical Var'!A184
</f>
        <v>44227</v>
      </c>
      <c r="B178" s="148">
        <f>'Historical Var'!F184
</f>
        <v>3477.13</v>
      </c>
      <c r="C178" s="149">
        <f t="shared" si="5"/>
        <v>0.008752272809</v>
      </c>
      <c r="D178" s="149">
        <f t="shared" si="1"/>
        <v>0.02490030582</v>
      </c>
      <c r="E178" s="149">
        <f t="shared" si="2"/>
        <v>-0.03397414043</v>
      </c>
      <c r="F178" s="13">
        <f t="shared" si="3"/>
        <v>0</v>
      </c>
      <c r="G178" s="13">
        <f t="shared" si="4"/>
        <v>13</v>
      </c>
    </row>
    <row r="179">
      <c r="A179" s="12">
        <f>'Historical Var'!A185
</f>
        <v>44228</v>
      </c>
      <c r="B179" s="148">
        <f>'Historical Var'!F185
</f>
        <v>3534.22</v>
      </c>
      <c r="C179" s="149">
        <f t="shared" si="5"/>
        <v>0.01628538348</v>
      </c>
      <c r="D179" s="149">
        <f t="shared" si="1"/>
        <v>0.0249097779</v>
      </c>
      <c r="E179" s="149">
        <f t="shared" si="2"/>
        <v>-0.03399334721</v>
      </c>
      <c r="F179" s="13">
        <f t="shared" si="3"/>
        <v>0</v>
      </c>
      <c r="G179" s="13">
        <f t="shared" si="4"/>
        <v>13</v>
      </c>
    </row>
    <row r="180">
      <c r="A180" s="12">
        <f>'Historical Var'!A186
</f>
        <v>44229</v>
      </c>
      <c r="B180" s="148">
        <f>'Historical Var'!F186
</f>
        <v>3511.93</v>
      </c>
      <c r="C180" s="149">
        <f t="shared" si="5"/>
        <v>-0.006326880454</v>
      </c>
      <c r="D180" s="149">
        <f t="shared" si="1"/>
        <v>0.02491924998</v>
      </c>
      <c r="E180" s="149">
        <f t="shared" si="2"/>
        <v>-0.03401255399</v>
      </c>
      <c r="F180" s="13">
        <f t="shared" si="3"/>
        <v>0</v>
      </c>
      <c r="G180" s="13">
        <f t="shared" si="4"/>
        <v>13</v>
      </c>
    </row>
    <row r="181">
      <c r="A181" s="12">
        <f>'Historical Var'!A187
</f>
        <v>44230</v>
      </c>
      <c r="B181" s="148">
        <f>'Historical Var'!F187
</f>
        <v>3488.67</v>
      </c>
      <c r="C181" s="149">
        <f t="shared" si="5"/>
        <v>-0.006645169155</v>
      </c>
      <c r="D181" s="149">
        <f t="shared" si="1"/>
        <v>0.02492872206</v>
      </c>
      <c r="E181" s="149">
        <f t="shared" si="2"/>
        <v>-0.03403176077</v>
      </c>
      <c r="F181" s="13">
        <f t="shared" si="3"/>
        <v>0</v>
      </c>
      <c r="G181" s="13">
        <f t="shared" si="4"/>
        <v>13</v>
      </c>
    </row>
    <row r="182">
      <c r="A182" s="12">
        <f>'Historical Var'!A188
</f>
        <v>44231</v>
      </c>
      <c r="B182" s="148">
        <f>'Historical Var'!F188
</f>
        <v>3483.34</v>
      </c>
      <c r="C182" s="149">
        <f t="shared" si="5"/>
        <v>-0.00152897114</v>
      </c>
      <c r="D182" s="149">
        <f t="shared" si="1"/>
        <v>0.02493819414</v>
      </c>
      <c r="E182" s="149">
        <f t="shared" si="2"/>
        <v>-0.03405096755</v>
      </c>
      <c r="F182" s="13">
        <f t="shared" si="3"/>
        <v>0</v>
      </c>
      <c r="G182" s="13">
        <f t="shared" si="4"/>
        <v>13</v>
      </c>
    </row>
    <row r="183">
      <c r="A183" s="12">
        <f>'Historical Var'!A189
</f>
        <v>44232</v>
      </c>
      <c r="B183" s="148">
        <f>'Historical Var'!F189
</f>
        <v>3483.81</v>
      </c>
      <c r="C183" s="149">
        <f t="shared" si="5"/>
        <v>0.0001349188695</v>
      </c>
      <c r="D183" s="149">
        <f t="shared" si="1"/>
        <v>0.02494766622</v>
      </c>
      <c r="E183" s="149">
        <f t="shared" si="2"/>
        <v>-0.03407017433</v>
      </c>
      <c r="F183" s="13">
        <f t="shared" si="3"/>
        <v>0</v>
      </c>
      <c r="G183" s="13">
        <f t="shared" si="4"/>
        <v>13</v>
      </c>
    </row>
    <row r="184">
      <c r="A184" s="12">
        <f>'Historical Var'!A190
</f>
        <v>44234</v>
      </c>
      <c r="B184" s="148">
        <f>'Historical Var'!F190
</f>
        <v>3426.92</v>
      </c>
      <c r="C184" s="149">
        <f t="shared" si="5"/>
        <v>-0.0164646239</v>
      </c>
      <c r="D184" s="149">
        <f t="shared" si="1"/>
        <v>0.0249571383</v>
      </c>
      <c r="E184" s="149">
        <f t="shared" si="2"/>
        <v>-0.03408938111</v>
      </c>
      <c r="F184" s="13">
        <f t="shared" si="3"/>
        <v>0</v>
      </c>
      <c r="G184" s="13">
        <f t="shared" si="4"/>
        <v>13</v>
      </c>
    </row>
    <row r="185">
      <c r="A185" s="12">
        <f>'Historical Var'!A191
</f>
        <v>44235</v>
      </c>
      <c r="B185" s="148">
        <f>'Historical Var'!F191
</f>
        <v>3443.12</v>
      </c>
      <c r="C185" s="149">
        <f t="shared" si="5"/>
        <v>0.004716138487</v>
      </c>
      <c r="D185" s="149">
        <f t="shared" si="1"/>
        <v>0.02496661038</v>
      </c>
      <c r="E185" s="149">
        <f t="shared" si="2"/>
        <v>-0.03410858789</v>
      </c>
      <c r="F185" s="13">
        <f t="shared" si="3"/>
        <v>0</v>
      </c>
      <c r="G185" s="13">
        <f t="shared" si="4"/>
        <v>13</v>
      </c>
    </row>
    <row r="186">
      <c r="A186" s="12">
        <f>'Historical Var'!A192
</f>
        <v>44236</v>
      </c>
      <c r="B186" s="148">
        <f>'Historical Var'!F192
</f>
        <v>3435.56</v>
      </c>
      <c r="C186" s="149">
        <f t="shared" si="5"/>
        <v>-0.002198097031</v>
      </c>
      <c r="D186" s="149">
        <f t="shared" si="1"/>
        <v>0.02497608246</v>
      </c>
      <c r="E186" s="149">
        <f t="shared" si="2"/>
        <v>-0.03412779467</v>
      </c>
      <c r="F186" s="13">
        <f t="shared" si="3"/>
        <v>0</v>
      </c>
      <c r="G186" s="13">
        <f t="shared" si="4"/>
        <v>13</v>
      </c>
    </row>
    <row r="187">
      <c r="A187" s="12">
        <f>'Historical Var'!A193
</f>
        <v>44237</v>
      </c>
      <c r="B187" s="148">
        <f>'Historical Var'!F193
</f>
        <v>3453.49</v>
      </c>
      <c r="C187" s="149">
        <f t="shared" si="5"/>
        <v>0.005205373886</v>
      </c>
      <c r="D187" s="149">
        <f t="shared" si="1"/>
        <v>0.02498555454</v>
      </c>
      <c r="E187" s="149">
        <f t="shared" si="2"/>
        <v>-0.03414700145</v>
      </c>
      <c r="F187" s="13">
        <f t="shared" si="3"/>
        <v>0</v>
      </c>
      <c r="G187" s="13">
        <f t="shared" si="4"/>
        <v>13</v>
      </c>
    </row>
    <row r="188">
      <c r="A188" s="12">
        <f>'Historical Var'!A194
</f>
        <v>44238</v>
      </c>
      <c r="B188" s="148">
        <f>'Historical Var'!F194
</f>
        <v>3465.39</v>
      </c>
      <c r="C188" s="149">
        <f t="shared" si="5"/>
        <v>0.003439866491</v>
      </c>
      <c r="D188" s="149">
        <f t="shared" si="1"/>
        <v>0.02499502662</v>
      </c>
      <c r="E188" s="149">
        <f t="shared" si="2"/>
        <v>-0.03416620823</v>
      </c>
      <c r="F188" s="13">
        <f t="shared" si="3"/>
        <v>0</v>
      </c>
      <c r="G188" s="13">
        <f t="shared" si="4"/>
        <v>13</v>
      </c>
    </row>
    <row r="189">
      <c r="A189" s="12">
        <f>'Historical Var'!A195
</f>
        <v>44239</v>
      </c>
      <c r="B189" s="148">
        <f>'Historical Var'!F195
</f>
        <v>3400.97</v>
      </c>
      <c r="C189" s="149">
        <f t="shared" si="5"/>
        <v>-0.01876449537</v>
      </c>
      <c r="D189" s="149">
        <f t="shared" si="1"/>
        <v>0.0250044987</v>
      </c>
      <c r="E189" s="149">
        <f t="shared" si="2"/>
        <v>-0.03418541501</v>
      </c>
      <c r="F189" s="13">
        <f t="shared" si="3"/>
        <v>0</v>
      </c>
      <c r="G189" s="13">
        <f t="shared" si="4"/>
        <v>13</v>
      </c>
    </row>
    <row r="190">
      <c r="A190" s="12">
        <f>'Historical Var'!A196
</f>
        <v>44242</v>
      </c>
      <c r="B190" s="148">
        <f>'Historical Var'!F196
</f>
        <v>3390.68</v>
      </c>
      <c r="C190" s="149">
        <f t="shared" si="5"/>
        <v>-0.003030193804</v>
      </c>
      <c r="D190" s="149">
        <f t="shared" si="1"/>
        <v>0.02501397078</v>
      </c>
      <c r="E190" s="149">
        <f t="shared" si="2"/>
        <v>-0.03420462179</v>
      </c>
      <c r="F190" s="13">
        <f t="shared" si="3"/>
        <v>0</v>
      </c>
      <c r="G190" s="13">
        <f t="shared" si="4"/>
        <v>13</v>
      </c>
    </row>
    <row r="191">
      <c r="A191" s="12">
        <f>'Historical Var'!A197
</f>
        <v>44243</v>
      </c>
      <c r="B191" s="148">
        <f>'Historical Var'!F197
</f>
        <v>3271.03</v>
      </c>
      <c r="C191" s="149">
        <f t="shared" si="5"/>
        <v>-0.03592557123</v>
      </c>
      <c r="D191" s="149">
        <f t="shared" si="1"/>
        <v>0.02502344286</v>
      </c>
      <c r="E191" s="149">
        <f t="shared" si="2"/>
        <v>-0.03286085761</v>
      </c>
      <c r="F191" s="13">
        <f t="shared" si="3"/>
        <v>1</v>
      </c>
      <c r="G191" s="13">
        <f t="shared" si="4"/>
        <v>13</v>
      </c>
    </row>
    <row r="192">
      <c r="A192" s="12">
        <f>'Historical Var'!A198
</f>
        <v>44244</v>
      </c>
      <c r="B192" s="148">
        <f>'Historical Var'!F198
</f>
        <v>3310.11</v>
      </c>
      <c r="C192" s="149">
        <f t="shared" si="5"/>
        <v>0.01187650144</v>
      </c>
      <c r="D192" s="149">
        <f t="shared" si="1"/>
        <v>0.02503291494</v>
      </c>
      <c r="E192" s="149">
        <f t="shared" si="2"/>
        <v>-0.03286576421</v>
      </c>
      <c r="F192" s="13">
        <f t="shared" si="3"/>
        <v>0</v>
      </c>
      <c r="G192" s="13">
        <f t="shared" si="4"/>
        <v>12</v>
      </c>
    </row>
    <row r="193">
      <c r="A193" s="12">
        <f>'Historical Var'!A199
</f>
        <v>44245</v>
      </c>
      <c r="B193" s="148">
        <f>'Historical Var'!F199
</f>
        <v>3269.96</v>
      </c>
      <c r="C193" s="149">
        <f t="shared" si="5"/>
        <v>-0.01220366905</v>
      </c>
      <c r="D193" s="149">
        <f t="shared" si="1"/>
        <v>0.02504238702</v>
      </c>
      <c r="E193" s="149">
        <f t="shared" si="2"/>
        <v>-0.03287067081</v>
      </c>
      <c r="F193" s="13">
        <f t="shared" si="3"/>
        <v>0</v>
      </c>
      <c r="G193" s="13">
        <f t="shared" si="4"/>
        <v>12</v>
      </c>
    </row>
    <row r="194">
      <c r="A194" s="12">
        <f>'Historical Var'!A200
</f>
        <v>44246</v>
      </c>
      <c r="B194" s="148">
        <f>'Historical Var'!F200
</f>
        <v>3310.24</v>
      </c>
      <c r="C194" s="149">
        <f t="shared" si="5"/>
        <v>0.01224294189</v>
      </c>
      <c r="D194" s="149">
        <f t="shared" si="1"/>
        <v>0.0250518591</v>
      </c>
      <c r="E194" s="149">
        <f t="shared" si="2"/>
        <v>-0.03287557741</v>
      </c>
      <c r="F194" s="13">
        <f t="shared" si="3"/>
        <v>0</v>
      </c>
      <c r="G194" s="13">
        <f t="shared" si="4"/>
        <v>12</v>
      </c>
    </row>
    <row r="195">
      <c r="A195" s="12">
        <f>'Historical Var'!A201
</f>
        <v>44248</v>
      </c>
      <c r="B195" s="148">
        <f>'Historical Var'!F201
</f>
        <v>3369.16</v>
      </c>
      <c r="C195" s="149">
        <f t="shared" si="5"/>
        <v>0.01764276082</v>
      </c>
      <c r="D195" s="149">
        <f t="shared" si="1"/>
        <v>0.02506133118</v>
      </c>
      <c r="E195" s="149">
        <f t="shared" si="2"/>
        <v>-0.03288048401</v>
      </c>
      <c r="F195" s="13">
        <f t="shared" si="3"/>
        <v>0</v>
      </c>
      <c r="G195" s="13">
        <f t="shared" si="4"/>
        <v>12</v>
      </c>
    </row>
    <row r="196">
      <c r="A196" s="12">
        <f>'Historical Var'!A202
</f>
        <v>44249</v>
      </c>
      <c r="B196" s="148">
        <f>'Historical Var'!F202
</f>
        <v>3443.44</v>
      </c>
      <c r="C196" s="149">
        <f t="shared" si="5"/>
        <v>0.02180751658</v>
      </c>
      <c r="D196" s="149">
        <f t="shared" si="1"/>
        <v>0.02507080326</v>
      </c>
      <c r="E196" s="149">
        <f t="shared" si="2"/>
        <v>-0.03288539061</v>
      </c>
      <c r="F196" s="13">
        <f t="shared" si="3"/>
        <v>0</v>
      </c>
      <c r="G196" s="13">
        <f t="shared" si="4"/>
        <v>12</v>
      </c>
    </row>
    <row r="197">
      <c r="A197" s="12">
        <f>'Historical Var'!A203
</f>
        <v>44250</v>
      </c>
      <c r="B197" s="148">
        <f>'Historical Var'!F203
</f>
        <v>3510.45</v>
      </c>
      <c r="C197" s="149">
        <f t="shared" si="5"/>
        <v>0.01927326267</v>
      </c>
      <c r="D197" s="149">
        <f t="shared" si="1"/>
        <v>0.02508027534</v>
      </c>
      <c r="E197" s="149">
        <f t="shared" si="2"/>
        <v>-0.03289029721</v>
      </c>
      <c r="F197" s="13">
        <f t="shared" si="3"/>
        <v>0</v>
      </c>
      <c r="G197" s="13">
        <f t="shared" si="4"/>
        <v>12</v>
      </c>
    </row>
    <row r="198">
      <c r="A198" s="12">
        <f>'Historical Var'!A204
</f>
        <v>44251</v>
      </c>
      <c r="B198" s="148">
        <f>'Historical Var'!F204
</f>
        <v>3509.44</v>
      </c>
      <c r="C198" s="149">
        <f t="shared" si="5"/>
        <v>-0.0002877537987</v>
      </c>
      <c r="D198" s="149">
        <f t="shared" si="1"/>
        <v>0.02508974742</v>
      </c>
      <c r="E198" s="149">
        <f t="shared" si="2"/>
        <v>-0.03289520381</v>
      </c>
      <c r="F198" s="13">
        <f t="shared" si="3"/>
        <v>0</v>
      </c>
      <c r="G198" s="13">
        <f t="shared" si="4"/>
        <v>12</v>
      </c>
    </row>
    <row r="199">
      <c r="A199" s="12">
        <f>'Historical Var'!A205
</f>
        <v>44252</v>
      </c>
      <c r="B199" s="148">
        <f>'Historical Var'!F205
</f>
        <v>3550.5</v>
      </c>
      <c r="C199" s="149">
        <f t="shared" si="5"/>
        <v>0.01163195805</v>
      </c>
      <c r="D199" s="149">
        <f t="shared" si="1"/>
        <v>0.0250992195</v>
      </c>
      <c r="E199" s="149">
        <f t="shared" si="2"/>
        <v>-0.03290011041</v>
      </c>
      <c r="F199" s="13">
        <f t="shared" si="3"/>
        <v>0</v>
      </c>
      <c r="G199" s="13">
        <f t="shared" si="4"/>
        <v>12</v>
      </c>
    </row>
    <row r="200">
      <c r="A200" s="12">
        <f>'Historical Var'!A206
</f>
        <v>44253</v>
      </c>
      <c r="B200" s="148">
        <f>'Historical Var'!F206
</f>
        <v>3545.53</v>
      </c>
      <c r="C200" s="149">
        <f t="shared" si="5"/>
        <v>-0.001400783484</v>
      </c>
      <c r="D200" s="149">
        <f t="shared" si="1"/>
        <v>0.02510869157</v>
      </c>
      <c r="E200" s="149">
        <f t="shared" si="2"/>
        <v>-0.03290501701</v>
      </c>
      <c r="F200" s="13">
        <f t="shared" si="3"/>
        <v>0</v>
      </c>
      <c r="G200" s="13">
        <f t="shared" si="4"/>
        <v>12</v>
      </c>
    </row>
    <row r="201">
      <c r="A201" s="12">
        <f>'Historical Var'!A207
</f>
        <v>44255</v>
      </c>
      <c r="B201" s="148">
        <f>'Historical Var'!F207
</f>
        <v>3572.66</v>
      </c>
      <c r="C201" s="149">
        <f t="shared" si="5"/>
        <v>0.007622761227</v>
      </c>
      <c r="D201" s="149">
        <f t="shared" si="1"/>
        <v>0.02511816365</v>
      </c>
      <c r="E201" s="149">
        <f t="shared" si="2"/>
        <v>-0.03290992361</v>
      </c>
      <c r="F201" s="13">
        <f t="shared" si="3"/>
        <v>0</v>
      </c>
      <c r="G201" s="13">
        <f t="shared" si="4"/>
        <v>12</v>
      </c>
    </row>
    <row r="202">
      <c r="A202" s="12">
        <f>'Historical Var'!A208
</f>
        <v>44256</v>
      </c>
      <c r="B202" s="148">
        <f>'Historical Var'!F208
</f>
        <v>3537.01</v>
      </c>
      <c r="C202" s="149">
        <f t="shared" si="5"/>
        <v>-0.01002867891</v>
      </c>
      <c r="D202" s="149">
        <f t="shared" si="1"/>
        <v>0.02512763573</v>
      </c>
      <c r="E202" s="149">
        <f t="shared" si="2"/>
        <v>-0.03291483021</v>
      </c>
      <c r="F202" s="13">
        <f t="shared" si="3"/>
        <v>0</v>
      </c>
      <c r="G202" s="13">
        <f t="shared" si="4"/>
        <v>12</v>
      </c>
    </row>
    <row r="203">
      <c r="A203" s="12">
        <f>'Historical Var'!A209
</f>
        <v>44257</v>
      </c>
      <c r="B203" s="148">
        <f>'Historical Var'!F209
</f>
        <v>3585.15</v>
      </c>
      <c r="C203" s="149">
        <f t="shared" si="5"/>
        <v>0.01351857671</v>
      </c>
      <c r="D203" s="149">
        <f t="shared" si="1"/>
        <v>0.02513710781</v>
      </c>
      <c r="E203" s="149">
        <f t="shared" si="2"/>
        <v>-0.03291973681</v>
      </c>
      <c r="F203" s="13">
        <f t="shared" si="3"/>
        <v>0</v>
      </c>
      <c r="G203" s="13">
        <f t="shared" si="4"/>
        <v>12</v>
      </c>
    </row>
    <row r="204">
      <c r="A204" s="12">
        <f>'Historical Var'!A210
</f>
        <v>44258</v>
      </c>
      <c r="B204" s="148">
        <f>'Historical Var'!F210
</f>
        <v>3626.91</v>
      </c>
      <c r="C204" s="149">
        <f t="shared" si="5"/>
        <v>0.01158073192</v>
      </c>
      <c r="D204" s="149">
        <f t="shared" si="1"/>
        <v>0.02514657989</v>
      </c>
      <c r="E204" s="149">
        <f t="shared" si="2"/>
        <v>-0.03292464341</v>
      </c>
      <c r="F204" s="13">
        <f t="shared" si="3"/>
        <v>0</v>
      </c>
      <c r="G204" s="13">
        <f t="shared" si="4"/>
        <v>12</v>
      </c>
    </row>
    <row r="205">
      <c r="A205" s="12">
        <f>'Historical Var'!A211
</f>
        <v>44259</v>
      </c>
      <c r="B205" s="148">
        <f>'Historical Var'!F211
</f>
        <v>3609.53</v>
      </c>
      <c r="C205" s="149">
        <f t="shared" si="5"/>
        <v>-0.004803476134</v>
      </c>
      <c r="D205" s="149">
        <f t="shared" si="1"/>
        <v>0.02515605197</v>
      </c>
      <c r="E205" s="149">
        <f t="shared" si="2"/>
        <v>-0.03292955001</v>
      </c>
      <c r="F205" s="13">
        <f t="shared" si="3"/>
        <v>0</v>
      </c>
      <c r="G205" s="13">
        <f t="shared" si="4"/>
        <v>12</v>
      </c>
    </row>
    <row r="206">
      <c r="A206" s="12">
        <f>'Historical Var'!A212
</f>
        <v>44260</v>
      </c>
      <c r="B206" s="148">
        <f>'Historical Var'!F212
</f>
        <v>3567.79</v>
      </c>
      <c r="C206" s="149">
        <f t="shared" si="5"/>
        <v>-0.01163121348</v>
      </c>
      <c r="D206" s="149">
        <f t="shared" si="1"/>
        <v>0.02516552405</v>
      </c>
      <c r="E206" s="149">
        <f t="shared" si="2"/>
        <v>-0.03293445661</v>
      </c>
      <c r="F206" s="13">
        <f t="shared" si="3"/>
        <v>0</v>
      </c>
      <c r="G206" s="13">
        <f t="shared" si="4"/>
        <v>12</v>
      </c>
    </row>
    <row r="207">
      <c r="A207" s="12">
        <f>'Historical Var'!A213
</f>
        <v>44262</v>
      </c>
      <c r="B207" s="148">
        <f>'Historical Var'!F213
</f>
        <v>3581.87</v>
      </c>
      <c r="C207" s="149">
        <f t="shared" si="5"/>
        <v>0.003938653923</v>
      </c>
      <c r="D207" s="149">
        <f t="shared" si="1"/>
        <v>0.02517499613</v>
      </c>
      <c r="E207" s="149">
        <f t="shared" si="2"/>
        <v>-0.03293936321</v>
      </c>
      <c r="F207" s="13">
        <f t="shared" si="3"/>
        <v>0</v>
      </c>
      <c r="G207" s="13">
        <f t="shared" si="4"/>
        <v>12</v>
      </c>
    </row>
    <row r="208">
      <c r="A208" s="12">
        <f>'Historical Var'!A214
</f>
        <v>44263</v>
      </c>
      <c r="B208" s="148">
        <f>'Historical Var'!F214
</f>
        <v>3557.54</v>
      </c>
      <c r="C208" s="149">
        <f t="shared" si="5"/>
        <v>-0.006815715636</v>
      </c>
      <c r="D208" s="149">
        <f t="shared" si="1"/>
        <v>0.02518446821</v>
      </c>
      <c r="E208" s="149">
        <f t="shared" si="2"/>
        <v>-0.03294426981</v>
      </c>
      <c r="F208" s="13">
        <f t="shared" si="3"/>
        <v>0</v>
      </c>
      <c r="G208" s="13">
        <f t="shared" si="4"/>
        <v>12</v>
      </c>
    </row>
    <row r="209">
      <c r="A209" s="12">
        <f>'Historical Var'!A215
</f>
        <v>44264</v>
      </c>
      <c r="B209" s="148">
        <f>'Historical Var'!F215
</f>
        <v>3577.59</v>
      </c>
      <c r="C209" s="149">
        <f t="shared" si="5"/>
        <v>0.005620094595</v>
      </c>
      <c r="D209" s="149">
        <f t="shared" si="1"/>
        <v>0.02519394029</v>
      </c>
      <c r="E209" s="149">
        <f t="shared" si="2"/>
        <v>-0.03294917641</v>
      </c>
      <c r="F209" s="13">
        <f t="shared" si="3"/>
        <v>0</v>
      </c>
      <c r="G209" s="13">
        <f t="shared" si="4"/>
        <v>12</v>
      </c>
    </row>
    <row r="210">
      <c r="A210" s="12">
        <f>'Historical Var'!A216
</f>
        <v>44265</v>
      </c>
      <c r="B210" s="148">
        <f>'Historical Var'!F216
</f>
        <v>3635.41</v>
      </c>
      <c r="C210" s="149">
        <f t="shared" si="5"/>
        <v>0.01603250756</v>
      </c>
      <c r="D210" s="149">
        <f t="shared" si="1"/>
        <v>0.02520341237</v>
      </c>
      <c r="E210" s="149">
        <f t="shared" si="2"/>
        <v>-0.03295408301</v>
      </c>
      <c r="F210" s="13">
        <f t="shared" si="3"/>
        <v>0</v>
      </c>
      <c r="G210" s="13">
        <f t="shared" si="4"/>
        <v>12</v>
      </c>
    </row>
    <row r="211">
      <c r="A211" s="12">
        <f>'Historical Var'!A217
</f>
        <v>44266</v>
      </c>
      <c r="B211" s="148">
        <f>'Historical Var'!F217
</f>
        <v>3629.65</v>
      </c>
      <c r="C211" s="149">
        <f t="shared" si="5"/>
        <v>-0.001585672027</v>
      </c>
      <c r="D211" s="149">
        <f t="shared" si="1"/>
        <v>0.02521288445</v>
      </c>
      <c r="E211" s="149">
        <f t="shared" si="2"/>
        <v>-0.03295898961</v>
      </c>
      <c r="F211" s="13">
        <f t="shared" si="3"/>
        <v>0</v>
      </c>
      <c r="G211" s="13">
        <f t="shared" si="4"/>
        <v>12</v>
      </c>
    </row>
    <row r="212">
      <c r="A212" s="12">
        <f>'Historical Var'!A218
</f>
        <v>44267</v>
      </c>
      <c r="B212" s="148">
        <f>'Historical Var'!F218
</f>
        <v>3638.35</v>
      </c>
      <c r="C212" s="149">
        <f t="shared" si="5"/>
        <v>0.00239405728</v>
      </c>
      <c r="D212" s="149">
        <f t="shared" si="1"/>
        <v>0.02522235653</v>
      </c>
      <c r="E212" s="149">
        <f t="shared" si="2"/>
        <v>-0.03296389621</v>
      </c>
      <c r="F212" s="13">
        <f t="shared" si="3"/>
        <v>0</v>
      </c>
      <c r="G212" s="13">
        <f t="shared" si="4"/>
        <v>12</v>
      </c>
    </row>
    <row r="213">
      <c r="A213" s="12">
        <f>'Historical Var'!A219
</f>
        <v>44269</v>
      </c>
      <c r="B213" s="148">
        <f>'Historical Var'!F219
</f>
        <v>3621.63</v>
      </c>
      <c r="C213" s="149">
        <f t="shared" si="5"/>
        <v>-0.004606081438</v>
      </c>
      <c r="D213" s="149">
        <f t="shared" si="1"/>
        <v>0.02523182861</v>
      </c>
      <c r="E213" s="149">
        <f t="shared" si="2"/>
        <v>-0.03296880281</v>
      </c>
      <c r="F213" s="13">
        <f t="shared" si="3"/>
        <v>0</v>
      </c>
      <c r="G213" s="13">
        <f t="shared" si="4"/>
        <v>12</v>
      </c>
    </row>
    <row r="214">
      <c r="A214" s="12">
        <f>'Historical Var'!A220
</f>
        <v>44270</v>
      </c>
      <c r="B214" s="148">
        <f>'Historical Var'!F220
</f>
        <v>3662.45</v>
      </c>
      <c r="C214" s="149">
        <f t="shared" si="5"/>
        <v>0.01120812164</v>
      </c>
      <c r="D214" s="149">
        <f t="shared" si="1"/>
        <v>0.02524130069</v>
      </c>
      <c r="E214" s="149">
        <f t="shared" si="2"/>
        <v>-0.03297370941</v>
      </c>
      <c r="F214" s="13">
        <f t="shared" si="3"/>
        <v>0</v>
      </c>
      <c r="G214" s="13">
        <f t="shared" si="4"/>
        <v>12</v>
      </c>
    </row>
    <row r="215">
      <c r="A215" s="12">
        <f>'Historical Var'!A221
</f>
        <v>44271</v>
      </c>
      <c r="B215" s="148">
        <f>'Historical Var'!F221
</f>
        <v>3669.01</v>
      </c>
      <c r="C215" s="149">
        <f t="shared" si="5"/>
        <v>0.001789548535</v>
      </c>
      <c r="D215" s="149">
        <f t="shared" si="1"/>
        <v>0.02525077277</v>
      </c>
      <c r="E215" s="149">
        <f t="shared" si="2"/>
        <v>-0.03297861601</v>
      </c>
      <c r="F215" s="13">
        <f t="shared" si="3"/>
        <v>0</v>
      </c>
      <c r="G215" s="13">
        <f t="shared" si="4"/>
        <v>12</v>
      </c>
    </row>
    <row r="216">
      <c r="A216" s="12">
        <f>'Historical Var'!A222
</f>
        <v>44272</v>
      </c>
      <c r="B216" s="148">
        <f>'Historical Var'!F222
</f>
        <v>3666.72</v>
      </c>
      <c r="C216" s="149">
        <f t="shared" si="5"/>
        <v>-0.0006243414287</v>
      </c>
      <c r="D216" s="149">
        <f t="shared" si="1"/>
        <v>0.02526024485</v>
      </c>
      <c r="E216" s="149">
        <f t="shared" si="2"/>
        <v>-0.03298352261</v>
      </c>
      <c r="F216" s="13">
        <f t="shared" si="3"/>
        <v>0</v>
      </c>
      <c r="G216" s="13">
        <f t="shared" si="4"/>
        <v>12</v>
      </c>
    </row>
    <row r="217">
      <c r="A217" s="12">
        <f>'Historical Var'!A223
</f>
        <v>44273</v>
      </c>
      <c r="B217" s="148">
        <f>'Historical Var'!F223
</f>
        <v>3699.12</v>
      </c>
      <c r="C217" s="149">
        <f t="shared" si="5"/>
        <v>0.008797424045</v>
      </c>
      <c r="D217" s="149">
        <f t="shared" si="1"/>
        <v>0.02526971693</v>
      </c>
      <c r="E217" s="149">
        <f t="shared" si="2"/>
        <v>-0.03298842921</v>
      </c>
      <c r="F217" s="13">
        <f t="shared" si="3"/>
        <v>0</v>
      </c>
      <c r="G217" s="13">
        <f t="shared" si="4"/>
        <v>12</v>
      </c>
    </row>
    <row r="218">
      <c r="A218" s="12">
        <f>'Historical Var'!A224
</f>
        <v>44274</v>
      </c>
      <c r="B218" s="148">
        <f>'Historical Var'!F224
</f>
        <v>3691.96</v>
      </c>
      <c r="C218" s="149">
        <f t="shared" si="5"/>
        <v>-0.001937471179</v>
      </c>
      <c r="D218" s="149">
        <f t="shared" si="1"/>
        <v>0.02527918901</v>
      </c>
      <c r="E218" s="149">
        <f t="shared" si="2"/>
        <v>-0.03299333581</v>
      </c>
      <c r="F218" s="13">
        <f t="shared" si="3"/>
        <v>0</v>
      </c>
      <c r="G218" s="13">
        <f t="shared" si="4"/>
        <v>12</v>
      </c>
    </row>
    <row r="219">
      <c r="A219" s="12">
        <f>'Historical Var'!A225
</f>
        <v>44276</v>
      </c>
      <c r="B219" s="148">
        <f>'Historical Var'!F225
</f>
        <v>3702.25</v>
      </c>
      <c r="C219" s="149">
        <f t="shared" si="5"/>
        <v>0.00278326059</v>
      </c>
      <c r="D219" s="149">
        <f t="shared" si="1"/>
        <v>0.02528866109</v>
      </c>
      <c r="E219" s="149">
        <f t="shared" si="2"/>
        <v>-0.03299824241</v>
      </c>
      <c r="F219" s="13">
        <f t="shared" si="3"/>
        <v>0</v>
      </c>
      <c r="G219" s="13">
        <f t="shared" si="4"/>
        <v>12</v>
      </c>
    </row>
    <row r="220">
      <c r="A220" s="12">
        <f>'Historical Var'!A226
</f>
        <v>44277</v>
      </c>
      <c r="B220" s="148">
        <f>'Historical Var'!F226
</f>
        <v>3672.82</v>
      </c>
      <c r="C220" s="149">
        <f t="shared" si="5"/>
        <v>-0.007980983561</v>
      </c>
      <c r="D220" s="149">
        <f t="shared" si="1"/>
        <v>0.02529813317</v>
      </c>
      <c r="E220" s="149">
        <f t="shared" si="2"/>
        <v>-0.03300314901</v>
      </c>
      <c r="F220" s="13">
        <f t="shared" si="3"/>
        <v>0</v>
      </c>
      <c r="G220" s="13">
        <f t="shared" si="4"/>
        <v>12</v>
      </c>
    </row>
    <row r="221">
      <c r="A221" s="12">
        <f>'Historical Var'!A227
</f>
        <v>44278</v>
      </c>
      <c r="B221" s="148">
        <f>'Historical Var'!F227
</f>
        <v>3668.1</v>
      </c>
      <c r="C221" s="149">
        <f t="shared" si="5"/>
        <v>-0.001285942539</v>
      </c>
      <c r="D221" s="149">
        <f t="shared" si="1"/>
        <v>0.02530760525</v>
      </c>
      <c r="E221" s="149">
        <f t="shared" si="2"/>
        <v>-0.03300805561</v>
      </c>
      <c r="F221" s="13">
        <f t="shared" si="3"/>
        <v>0</v>
      </c>
      <c r="G221" s="13">
        <f t="shared" si="4"/>
        <v>12</v>
      </c>
    </row>
    <row r="222">
      <c r="A222" s="12">
        <f>'Historical Var'!A228
</f>
        <v>44279</v>
      </c>
      <c r="B222" s="148">
        <f>'Historical Var'!F228
</f>
        <v>3663.46</v>
      </c>
      <c r="C222" s="149">
        <f t="shared" si="5"/>
        <v>-0.001265760798</v>
      </c>
      <c r="D222" s="149">
        <f t="shared" si="1"/>
        <v>0.02531707733</v>
      </c>
      <c r="E222" s="149">
        <f t="shared" si="2"/>
        <v>-0.03301296221</v>
      </c>
      <c r="F222" s="13">
        <f t="shared" si="3"/>
        <v>0</v>
      </c>
      <c r="G222" s="13">
        <f t="shared" si="4"/>
        <v>12</v>
      </c>
    </row>
    <row r="223">
      <c r="A223" s="12">
        <f>'Historical Var'!A229
</f>
        <v>44280</v>
      </c>
      <c r="B223" s="148">
        <f>'Historical Var'!F229
</f>
        <v>3647.49</v>
      </c>
      <c r="C223" s="149">
        <f t="shared" si="5"/>
        <v>-0.004368796231</v>
      </c>
      <c r="D223" s="149">
        <f t="shared" si="1"/>
        <v>0.0253265494</v>
      </c>
      <c r="E223" s="149">
        <f t="shared" si="2"/>
        <v>-0.03301786881</v>
      </c>
      <c r="F223" s="13">
        <f t="shared" si="3"/>
        <v>0</v>
      </c>
      <c r="G223" s="13">
        <f t="shared" si="4"/>
        <v>12</v>
      </c>
    </row>
    <row r="224">
      <c r="A224" s="12">
        <f>'Historical Var'!A230
</f>
        <v>44281</v>
      </c>
      <c r="B224" s="148">
        <f>'Historical Var'!F230
</f>
        <v>3694.62</v>
      </c>
      <c r="C224" s="149">
        <f t="shared" si="5"/>
        <v>0.01283844763</v>
      </c>
      <c r="D224" s="149">
        <f t="shared" si="1"/>
        <v>0.02533602148</v>
      </c>
      <c r="E224" s="149">
        <f t="shared" si="2"/>
        <v>-0.03302277542</v>
      </c>
      <c r="F224" s="13">
        <f t="shared" si="3"/>
        <v>0</v>
      </c>
      <c r="G224" s="13">
        <f t="shared" si="4"/>
        <v>12</v>
      </c>
    </row>
    <row r="225">
      <c r="A225" s="12">
        <f>'Historical Var'!A231
</f>
        <v>44283</v>
      </c>
      <c r="B225" s="148">
        <f>'Historical Var'!F231
</f>
        <v>3701.17</v>
      </c>
      <c r="C225" s="149">
        <f t="shared" si="5"/>
        <v>0.001771278447</v>
      </c>
      <c r="D225" s="149">
        <f t="shared" si="1"/>
        <v>0.02534549356</v>
      </c>
      <c r="E225" s="149">
        <f t="shared" si="2"/>
        <v>-0.03302768202</v>
      </c>
      <c r="F225" s="13">
        <f t="shared" si="3"/>
        <v>0</v>
      </c>
      <c r="G225" s="13">
        <f t="shared" si="4"/>
        <v>12</v>
      </c>
    </row>
    <row r="226">
      <c r="A226" s="12">
        <f>'Historical Var'!A232
</f>
        <v>44284</v>
      </c>
      <c r="B226" s="148">
        <f>'Historical Var'!F232
</f>
        <v>3722.48</v>
      </c>
      <c r="C226" s="149">
        <f t="shared" si="5"/>
        <v>0.005741126948</v>
      </c>
      <c r="D226" s="149">
        <f t="shared" si="1"/>
        <v>0.02535496564</v>
      </c>
      <c r="E226" s="149">
        <f t="shared" si="2"/>
        <v>-0.03303258862</v>
      </c>
      <c r="F226" s="13">
        <f t="shared" si="3"/>
        <v>0</v>
      </c>
      <c r="G226" s="13">
        <f t="shared" si="4"/>
        <v>12</v>
      </c>
    </row>
    <row r="227">
      <c r="A227" s="12">
        <f>'Historical Var'!A233
</f>
        <v>44285</v>
      </c>
      <c r="B227" s="148">
        <f>'Historical Var'!F233
</f>
        <v>3709.41</v>
      </c>
      <c r="C227" s="149">
        <f t="shared" si="5"/>
        <v>-0.003517278505</v>
      </c>
      <c r="D227" s="149">
        <f t="shared" si="1"/>
        <v>0.02536443772</v>
      </c>
      <c r="E227" s="149">
        <f t="shared" si="2"/>
        <v>-0.03303749522</v>
      </c>
      <c r="F227" s="13">
        <f t="shared" si="3"/>
        <v>0</v>
      </c>
      <c r="G227" s="13">
        <f t="shared" si="4"/>
        <v>12</v>
      </c>
    </row>
    <row r="228">
      <c r="A228" s="12">
        <f>'Historical Var'!A234
</f>
        <v>44286</v>
      </c>
      <c r="B228" s="148">
        <f>'Historical Var'!F234
</f>
        <v>3694.92</v>
      </c>
      <c r="C228" s="149">
        <f t="shared" si="5"/>
        <v>-0.003913931037</v>
      </c>
      <c r="D228" s="149">
        <f t="shared" si="1"/>
        <v>0.0253739098</v>
      </c>
      <c r="E228" s="149">
        <f t="shared" si="2"/>
        <v>-0.03304240182</v>
      </c>
      <c r="F228" s="13">
        <f t="shared" si="3"/>
        <v>0</v>
      </c>
      <c r="G228" s="13">
        <f t="shared" si="4"/>
        <v>12</v>
      </c>
    </row>
    <row r="229">
      <c r="A229" s="12">
        <f>'Historical Var'!A235
</f>
        <v>44287</v>
      </c>
      <c r="B229" s="148">
        <f>'Historical Var'!F235
</f>
        <v>3687.26</v>
      </c>
      <c r="C229" s="149">
        <f t="shared" si="5"/>
        <v>-0.002075268484</v>
      </c>
      <c r="D229" s="149">
        <f t="shared" si="1"/>
        <v>0.02538338188</v>
      </c>
      <c r="E229" s="149">
        <f t="shared" si="2"/>
        <v>-0.03304730842</v>
      </c>
      <c r="F229" s="13">
        <f t="shared" si="3"/>
        <v>0</v>
      </c>
      <c r="G229" s="13">
        <f t="shared" si="4"/>
        <v>12</v>
      </c>
    </row>
    <row r="230">
      <c r="A230" s="12">
        <f>'Historical Var'!A236
</f>
        <v>44288</v>
      </c>
      <c r="B230" s="148">
        <f>'Historical Var'!F236
</f>
        <v>3690.01</v>
      </c>
      <c r="C230" s="149">
        <f t="shared" si="5"/>
        <v>0.0007455332738</v>
      </c>
      <c r="D230" s="149">
        <f t="shared" si="1"/>
        <v>0.02539285396</v>
      </c>
      <c r="E230" s="149">
        <f t="shared" si="2"/>
        <v>-0.03305221502</v>
      </c>
      <c r="F230" s="13">
        <f t="shared" si="3"/>
        <v>0</v>
      </c>
      <c r="G230" s="13">
        <f t="shared" si="4"/>
        <v>12</v>
      </c>
    </row>
    <row r="231">
      <c r="A231" s="12">
        <f>'Historical Var'!A237
</f>
        <v>44290</v>
      </c>
      <c r="B231" s="148">
        <f>'Historical Var'!F237
</f>
        <v>3703.06</v>
      </c>
      <c r="C231" s="149">
        <f t="shared" si="5"/>
        <v>0.003530336803</v>
      </c>
      <c r="D231" s="149">
        <f t="shared" si="1"/>
        <v>0.02539712577</v>
      </c>
      <c r="E231" s="149">
        <f t="shared" si="2"/>
        <v>-0.0330714218</v>
      </c>
      <c r="F231" s="13">
        <f t="shared" si="3"/>
        <v>0</v>
      </c>
      <c r="G231" s="13">
        <f t="shared" si="4"/>
        <v>12</v>
      </c>
    </row>
    <row r="232">
      <c r="A232" s="12">
        <f>'Historical Var'!A238
</f>
        <v>44291</v>
      </c>
      <c r="B232" s="148">
        <f>'Historical Var'!F238
</f>
        <v>3735.36</v>
      </c>
      <c r="C232" s="149">
        <f t="shared" si="5"/>
        <v>0.008684694603</v>
      </c>
      <c r="D232" s="149">
        <f t="shared" si="1"/>
        <v>0.02540139757</v>
      </c>
      <c r="E232" s="149">
        <f t="shared" si="2"/>
        <v>-0.03309062858</v>
      </c>
      <c r="F232" s="13">
        <f t="shared" si="3"/>
        <v>0</v>
      </c>
      <c r="G232" s="13">
        <f t="shared" si="4"/>
        <v>12</v>
      </c>
    </row>
    <row r="233">
      <c r="A233" s="12">
        <f>'Historical Var'!A239
</f>
        <v>44292</v>
      </c>
      <c r="B233" s="148">
        <f>'Historical Var'!F239
</f>
        <v>3727.04</v>
      </c>
      <c r="C233" s="149">
        <f t="shared" si="5"/>
        <v>-0.00222984655</v>
      </c>
      <c r="D233" s="149">
        <f t="shared" si="1"/>
        <v>0.02540566938</v>
      </c>
      <c r="E233" s="149">
        <f t="shared" si="2"/>
        <v>-0.03310983536</v>
      </c>
      <c r="F233" s="13">
        <f t="shared" si="3"/>
        <v>0</v>
      </c>
      <c r="G233" s="13">
        <f t="shared" si="4"/>
        <v>12</v>
      </c>
    </row>
    <row r="234">
      <c r="A234" s="12">
        <f>'Historical Var'!A240
</f>
        <v>44293</v>
      </c>
      <c r="B234" s="148">
        <f>'Historical Var'!F240
</f>
        <v>3732.04</v>
      </c>
      <c r="C234" s="149">
        <f t="shared" si="5"/>
        <v>0.001340648109</v>
      </c>
      <c r="D234" s="149">
        <f t="shared" si="1"/>
        <v>0.02540994118</v>
      </c>
      <c r="E234" s="149">
        <f t="shared" si="2"/>
        <v>-0.03312904214</v>
      </c>
      <c r="F234" s="13">
        <f t="shared" si="3"/>
        <v>0</v>
      </c>
      <c r="G234" s="13">
        <f t="shared" si="4"/>
        <v>12</v>
      </c>
    </row>
    <row r="235">
      <c r="A235" s="12">
        <f>'Historical Var'!A241
</f>
        <v>44294</v>
      </c>
      <c r="B235" s="148">
        <f>'Historical Var'!F241
</f>
        <v>3756.07</v>
      </c>
      <c r="C235" s="149">
        <f t="shared" si="5"/>
        <v>0.006418196979</v>
      </c>
      <c r="D235" s="149">
        <f t="shared" si="1"/>
        <v>0.02541421299</v>
      </c>
      <c r="E235" s="149">
        <f t="shared" si="2"/>
        <v>-0.03314824891</v>
      </c>
      <c r="F235" s="13">
        <f t="shared" si="3"/>
        <v>0</v>
      </c>
      <c r="G235" s="13">
        <f t="shared" si="4"/>
        <v>12</v>
      </c>
    </row>
    <row r="236">
      <c r="A236" s="12">
        <f>'Historical Var'!A242
</f>
        <v>44295</v>
      </c>
      <c r="B236" s="148">
        <f>'Historical Var'!F242
</f>
        <v>3700.65</v>
      </c>
      <c r="C236" s="149">
        <f t="shared" si="5"/>
        <v>-0.01486471812</v>
      </c>
      <c r="D236" s="149">
        <f t="shared" si="1"/>
        <v>0.0254184848</v>
      </c>
      <c r="E236" s="149">
        <f t="shared" si="2"/>
        <v>-0.03316745569</v>
      </c>
      <c r="F236" s="13">
        <f t="shared" si="3"/>
        <v>0</v>
      </c>
      <c r="G236" s="13">
        <f t="shared" si="4"/>
        <v>12</v>
      </c>
    </row>
    <row r="237">
      <c r="A237" s="12">
        <f>'Historical Var'!A243
</f>
        <v>44297</v>
      </c>
      <c r="B237" s="148">
        <f>'Historical Var'!F243
</f>
        <v>3726.86</v>
      </c>
      <c r="C237" s="149">
        <f t="shared" si="5"/>
        <v>0.007057576171</v>
      </c>
      <c r="D237" s="149">
        <f t="shared" si="1"/>
        <v>0.0254227566</v>
      </c>
      <c r="E237" s="149">
        <f t="shared" si="2"/>
        <v>-0.03318666247</v>
      </c>
      <c r="F237" s="13">
        <f t="shared" si="3"/>
        <v>0</v>
      </c>
      <c r="G237" s="13">
        <f t="shared" si="4"/>
        <v>12</v>
      </c>
    </row>
    <row r="238">
      <c r="A238" s="12">
        <f>'Historical Var'!A244
</f>
        <v>44298</v>
      </c>
      <c r="B238" s="148">
        <f>'Historical Var'!F244
</f>
        <v>3748.14</v>
      </c>
      <c r="C238" s="149">
        <f t="shared" si="5"/>
        <v>0.005693660866</v>
      </c>
      <c r="D238" s="149">
        <f t="shared" si="1"/>
        <v>0.02542702841</v>
      </c>
      <c r="E238" s="149">
        <f t="shared" si="2"/>
        <v>-0.03320586925</v>
      </c>
      <c r="F238" s="13">
        <f t="shared" si="3"/>
        <v>0</v>
      </c>
      <c r="G238" s="13">
        <f t="shared" si="4"/>
        <v>12</v>
      </c>
    </row>
    <row r="239">
      <c r="A239" s="12">
        <f>'Historical Var'!A245
</f>
        <v>44299</v>
      </c>
      <c r="B239" s="148">
        <f>'Historical Var'!F245
</f>
        <v>3803.79</v>
      </c>
      <c r="C239" s="149">
        <f t="shared" si="5"/>
        <v>0.01473822118</v>
      </c>
      <c r="D239" s="149">
        <f t="shared" si="1"/>
        <v>0.02543130021</v>
      </c>
      <c r="E239" s="149">
        <f t="shared" si="2"/>
        <v>-0.03322507603</v>
      </c>
      <c r="F239" s="13">
        <f t="shared" si="3"/>
        <v>0</v>
      </c>
      <c r="G239" s="13">
        <f t="shared" si="4"/>
        <v>12</v>
      </c>
    </row>
    <row r="240">
      <c r="A240" s="12">
        <f>'Historical Var'!A246
</f>
        <v>44300</v>
      </c>
      <c r="B240" s="148">
        <f>'Historical Var'!F246
</f>
        <v>3824.68</v>
      </c>
      <c r="C240" s="149">
        <f t="shared" si="5"/>
        <v>0.005476865536</v>
      </c>
      <c r="D240" s="149">
        <f t="shared" si="1"/>
        <v>0.02543557202</v>
      </c>
      <c r="E240" s="149">
        <f t="shared" si="2"/>
        <v>-0.03324428281</v>
      </c>
      <c r="F240" s="13">
        <f t="shared" si="3"/>
        <v>0</v>
      </c>
      <c r="G240" s="13">
        <f t="shared" si="4"/>
        <v>12</v>
      </c>
    </row>
    <row r="241">
      <c r="A241" s="12">
        <f>'Historical Var'!A247
</f>
        <v>44301</v>
      </c>
      <c r="B241" s="148">
        <f>'Historical Var'!F247
</f>
        <v>3799.61</v>
      </c>
      <c r="C241" s="149">
        <f t="shared" si="5"/>
        <v>-0.006576373762</v>
      </c>
      <c r="D241" s="149">
        <f t="shared" si="1"/>
        <v>0.02543984382</v>
      </c>
      <c r="E241" s="149">
        <f t="shared" si="2"/>
        <v>-0.03326348959</v>
      </c>
      <c r="F241" s="13">
        <f t="shared" si="3"/>
        <v>0</v>
      </c>
      <c r="G241" s="13">
        <f t="shared" si="4"/>
        <v>12</v>
      </c>
    </row>
    <row r="242">
      <c r="A242" s="12">
        <f>'Historical Var'!A248
</f>
        <v>44302</v>
      </c>
      <c r="B242" s="148">
        <f>'Historical Var'!F248
</f>
        <v>3801.19</v>
      </c>
      <c r="C242" s="149">
        <f t="shared" si="5"/>
        <v>0.000415745717</v>
      </c>
      <c r="D242" s="149">
        <f t="shared" si="1"/>
        <v>0.02544411563</v>
      </c>
      <c r="E242" s="149">
        <f t="shared" si="2"/>
        <v>-0.03328269637</v>
      </c>
      <c r="F242" s="13">
        <f t="shared" si="3"/>
        <v>0</v>
      </c>
      <c r="G242" s="13">
        <f t="shared" si="4"/>
        <v>12</v>
      </c>
    </row>
    <row r="243">
      <c r="A243" s="12">
        <f>'Historical Var'!A249
</f>
        <v>44304</v>
      </c>
      <c r="B243" s="148">
        <f>'Historical Var'!F249
</f>
        <v>3809.84</v>
      </c>
      <c r="C243" s="149">
        <f t="shared" si="5"/>
        <v>0.002273017903</v>
      </c>
      <c r="D243" s="149">
        <f t="shared" si="1"/>
        <v>0.02544838744</v>
      </c>
      <c r="E243" s="149">
        <f t="shared" si="2"/>
        <v>-0.03330190315</v>
      </c>
      <c r="F243" s="13">
        <f t="shared" si="3"/>
        <v>0</v>
      </c>
      <c r="G243" s="13">
        <f t="shared" si="4"/>
        <v>12</v>
      </c>
    </row>
    <row r="244">
      <c r="A244" s="12">
        <f>'Historical Var'!A250
</f>
        <v>44305</v>
      </c>
      <c r="B244" s="148">
        <f>'Historical Var'!F250
</f>
        <v>3795.54</v>
      </c>
      <c r="C244" s="149">
        <f t="shared" si="5"/>
        <v>-0.003760500291</v>
      </c>
      <c r="D244" s="149">
        <f t="shared" si="1"/>
        <v>0.02545265924</v>
      </c>
      <c r="E244" s="149">
        <f t="shared" si="2"/>
        <v>-0.03332110993</v>
      </c>
      <c r="F244" s="13">
        <f t="shared" si="3"/>
        <v>0</v>
      </c>
      <c r="G244" s="13">
        <f t="shared" si="4"/>
        <v>12</v>
      </c>
    </row>
    <row r="245">
      <c r="A245" s="12">
        <f>'Historical Var'!A251
</f>
        <v>44306</v>
      </c>
      <c r="B245" s="148">
        <f>'Historical Var'!F251
</f>
        <v>3768.25</v>
      </c>
      <c r="C245" s="149">
        <f t="shared" si="5"/>
        <v>-0.007215990507</v>
      </c>
      <c r="D245" s="149">
        <f t="shared" si="1"/>
        <v>0.02545693105</v>
      </c>
      <c r="E245" s="149">
        <f t="shared" si="2"/>
        <v>-0.03334031671</v>
      </c>
      <c r="F245" s="13">
        <f t="shared" si="3"/>
        <v>0</v>
      </c>
      <c r="G245" s="13">
        <f t="shared" si="4"/>
        <v>12</v>
      </c>
    </row>
    <row r="246">
      <c r="A246" s="12">
        <f>'Historical Var'!A252
</f>
        <v>44307</v>
      </c>
      <c r="B246" s="148">
        <f>'Historical Var'!F252
</f>
        <v>3798.91</v>
      </c>
      <c r="C246" s="149">
        <f t="shared" si="5"/>
        <v>0.008103480772</v>
      </c>
      <c r="D246" s="149">
        <f t="shared" si="1"/>
        <v>0.02546120285</v>
      </c>
      <c r="E246" s="149">
        <f t="shared" si="2"/>
        <v>-0.03335952349</v>
      </c>
      <c r="F246" s="13">
        <f t="shared" si="3"/>
        <v>0</v>
      </c>
      <c r="G246" s="13">
        <f t="shared" si="4"/>
        <v>12</v>
      </c>
    </row>
    <row r="247">
      <c r="A247" s="12">
        <f>'Historical Var'!A253
</f>
        <v>44308</v>
      </c>
      <c r="B247" s="148">
        <f>'Historical Var'!F253
</f>
        <v>3851.85</v>
      </c>
      <c r="C247" s="149">
        <f t="shared" si="5"/>
        <v>0.01383936889</v>
      </c>
      <c r="D247" s="149">
        <f t="shared" si="1"/>
        <v>0.02546547466</v>
      </c>
      <c r="E247" s="149">
        <f t="shared" si="2"/>
        <v>-0.03337873027</v>
      </c>
      <c r="F247" s="13">
        <f t="shared" si="3"/>
        <v>0</v>
      </c>
      <c r="G247" s="13">
        <f t="shared" si="4"/>
        <v>12</v>
      </c>
    </row>
    <row r="248">
      <c r="A248" s="12">
        <f>'Historical Var'!A254
</f>
        <v>44309</v>
      </c>
      <c r="B248" s="148">
        <f>'Historical Var'!F254
</f>
        <v>3853.07</v>
      </c>
      <c r="C248" s="149">
        <f t="shared" si="5"/>
        <v>0.0003166807729</v>
      </c>
      <c r="D248" s="149">
        <f t="shared" si="1"/>
        <v>0.02546974646</v>
      </c>
      <c r="E248" s="149">
        <f t="shared" si="2"/>
        <v>-0.03339793705</v>
      </c>
      <c r="F248" s="13">
        <f t="shared" si="3"/>
        <v>0</v>
      </c>
      <c r="G248" s="13">
        <f t="shared" si="4"/>
        <v>12</v>
      </c>
    </row>
    <row r="249">
      <c r="A249" s="12">
        <f>'Historical Var'!A255
</f>
        <v>44311</v>
      </c>
      <c r="B249" s="148">
        <f>'Historical Var'!F255
</f>
        <v>3841.47</v>
      </c>
      <c r="C249" s="149">
        <f t="shared" si="5"/>
        <v>-0.003015127295</v>
      </c>
      <c r="D249" s="149">
        <f t="shared" si="1"/>
        <v>0.02547401827</v>
      </c>
      <c r="E249" s="149">
        <f t="shared" si="2"/>
        <v>-0.03341714383</v>
      </c>
      <c r="F249" s="13">
        <f t="shared" si="3"/>
        <v>0</v>
      </c>
      <c r="G249" s="13">
        <f t="shared" si="4"/>
        <v>12</v>
      </c>
    </row>
    <row r="250">
      <c r="A250" s="12">
        <f>'Historical Var'!A256
</f>
        <v>44312</v>
      </c>
      <c r="B250" s="148">
        <f>'Historical Var'!F256
</f>
        <v>3855.36</v>
      </c>
      <c r="C250" s="149">
        <f t="shared" si="5"/>
        <v>0.003609282024</v>
      </c>
      <c r="D250" s="149">
        <f t="shared" si="1"/>
        <v>0.02547829008</v>
      </c>
      <c r="E250" s="149">
        <f t="shared" si="2"/>
        <v>-0.03343635061</v>
      </c>
      <c r="F250" s="13">
        <f t="shared" si="3"/>
        <v>0</v>
      </c>
      <c r="G250" s="13">
        <f t="shared" si="4"/>
        <v>12</v>
      </c>
    </row>
    <row r="251">
      <c r="A251" s="12">
        <f>'Historical Var'!A257
</f>
        <v>44313</v>
      </c>
      <c r="B251" s="148">
        <f>'Historical Var'!F257
</f>
        <v>3849.62</v>
      </c>
      <c r="C251" s="149">
        <f t="shared" si="5"/>
        <v>-0.001489945739</v>
      </c>
      <c r="D251" s="149">
        <f t="shared" si="1"/>
        <v>0.02548256188</v>
      </c>
      <c r="E251" s="149">
        <f t="shared" si="2"/>
        <v>-0.03345555739</v>
      </c>
      <c r="F251" s="13">
        <f t="shared" si="3"/>
        <v>0</v>
      </c>
      <c r="G251" s="13">
        <f t="shared" si="4"/>
        <v>12</v>
      </c>
    </row>
    <row r="252">
      <c r="A252" s="12">
        <f>'Historical Var'!A258
</f>
        <v>44314</v>
      </c>
      <c r="B252" s="148">
        <f>'Historical Var'!F258
</f>
        <v>3750.77</v>
      </c>
      <c r="C252" s="149">
        <f t="shared" si="5"/>
        <v>-0.02601328989</v>
      </c>
      <c r="D252" s="149">
        <f t="shared" si="1"/>
        <v>0.02548683369</v>
      </c>
      <c r="E252" s="149">
        <f t="shared" si="2"/>
        <v>-0.03347476417</v>
      </c>
      <c r="F252" s="13">
        <f t="shared" si="3"/>
        <v>0</v>
      </c>
      <c r="G252" s="13">
        <f t="shared" si="4"/>
        <v>12</v>
      </c>
    </row>
    <row r="253">
      <c r="A253" s="12">
        <f>'Historical Var'!A259
</f>
        <v>44315</v>
      </c>
      <c r="B253" s="148">
        <f>'Historical Var'!F259
</f>
        <v>3787.38</v>
      </c>
      <c r="C253" s="149">
        <f t="shared" si="5"/>
        <v>0.009713334928</v>
      </c>
      <c r="D253" s="149">
        <f t="shared" si="1"/>
        <v>0.02549110549</v>
      </c>
      <c r="E253" s="149">
        <f t="shared" si="2"/>
        <v>-0.03349397095</v>
      </c>
      <c r="F253" s="13">
        <f t="shared" si="3"/>
        <v>0</v>
      </c>
      <c r="G253" s="13">
        <f t="shared" si="4"/>
        <v>12</v>
      </c>
    </row>
    <row r="254">
      <c r="A254" s="12">
        <f>'Historical Var'!A260
</f>
        <v>44316</v>
      </c>
      <c r="B254" s="148">
        <f>'Historical Var'!F260
</f>
        <v>3714.24</v>
      </c>
      <c r="C254" s="149">
        <f t="shared" si="5"/>
        <v>-0.01950040597</v>
      </c>
      <c r="D254" s="149">
        <f t="shared" si="1"/>
        <v>0.0254953773</v>
      </c>
      <c r="E254" s="149">
        <f t="shared" si="2"/>
        <v>-0.03351317773</v>
      </c>
      <c r="F254" s="13">
        <f t="shared" si="3"/>
        <v>0</v>
      </c>
      <c r="G254" s="13">
        <f t="shared" si="4"/>
        <v>12</v>
      </c>
    </row>
    <row r="255">
      <c r="A255" s="12">
        <f>'Historical Var'!A261
</f>
        <v>44318</v>
      </c>
      <c r="B255" s="148">
        <f>'Historical Var'!F261
</f>
        <v>3773.86</v>
      </c>
      <c r="C255" s="149">
        <f t="shared" si="5"/>
        <v>0.01592426914</v>
      </c>
      <c r="D255" s="149">
        <f t="shared" si="1"/>
        <v>0.0254996491</v>
      </c>
      <c r="E255" s="149">
        <f t="shared" si="2"/>
        <v>-0.0335323845</v>
      </c>
      <c r="F255" s="13">
        <f t="shared" si="3"/>
        <v>0</v>
      </c>
      <c r="G255" s="13">
        <f t="shared" si="4"/>
        <v>12</v>
      </c>
    </row>
    <row r="256">
      <c r="A256" s="12">
        <f>'Historical Var'!A262
</f>
        <v>44319</v>
      </c>
      <c r="B256" s="148">
        <f>'Historical Var'!F262
</f>
        <v>3826.31</v>
      </c>
      <c r="C256" s="149">
        <f t="shared" si="5"/>
        <v>0.01380254197</v>
      </c>
      <c r="D256" s="149">
        <f t="shared" si="1"/>
        <v>0.02550392091</v>
      </c>
      <c r="E256" s="149">
        <f t="shared" si="2"/>
        <v>-0.03355159128</v>
      </c>
      <c r="F256" s="13">
        <f t="shared" si="3"/>
        <v>0</v>
      </c>
      <c r="G256" s="13">
        <f t="shared" si="4"/>
        <v>12</v>
      </c>
    </row>
    <row r="257">
      <c r="A257" s="12">
        <f>'Historical Var'!A263
</f>
        <v>44320</v>
      </c>
      <c r="B257" s="148">
        <f>'Historical Var'!F263
</f>
        <v>3830.17</v>
      </c>
      <c r="C257" s="149">
        <f t="shared" si="5"/>
        <v>0.001008296326</v>
      </c>
      <c r="D257" s="149">
        <f t="shared" si="1"/>
        <v>0.02550819272</v>
      </c>
      <c r="E257" s="149">
        <f t="shared" si="2"/>
        <v>-0.03357079806</v>
      </c>
      <c r="F257" s="13">
        <f t="shared" si="3"/>
        <v>0</v>
      </c>
      <c r="G257" s="13">
        <f t="shared" si="4"/>
        <v>12</v>
      </c>
    </row>
    <row r="258">
      <c r="A258" s="12">
        <f>'Historical Var'!A264
</f>
        <v>44321</v>
      </c>
      <c r="B258" s="148">
        <f>'Historical Var'!F264
</f>
        <v>3871.74</v>
      </c>
      <c r="C258" s="149">
        <f t="shared" si="5"/>
        <v>0.01079482977</v>
      </c>
      <c r="D258" s="149">
        <f t="shared" si="1"/>
        <v>0.02551246452</v>
      </c>
      <c r="E258" s="149">
        <f t="shared" si="2"/>
        <v>-0.03359000484</v>
      </c>
      <c r="F258" s="13">
        <f t="shared" si="3"/>
        <v>0</v>
      </c>
      <c r="G258" s="13">
        <f t="shared" si="4"/>
        <v>12</v>
      </c>
    </row>
    <row r="259">
      <c r="A259" s="12">
        <f>'Historical Var'!A265
</f>
        <v>44322</v>
      </c>
      <c r="B259" s="148">
        <f>'Historical Var'!F265
</f>
        <v>3886.83</v>
      </c>
      <c r="C259" s="149">
        <f t="shared" si="5"/>
        <v>0.003889896986</v>
      </c>
      <c r="D259" s="149">
        <f t="shared" si="1"/>
        <v>0.02551673633</v>
      </c>
      <c r="E259" s="149">
        <f t="shared" si="2"/>
        <v>-0.03360921162</v>
      </c>
      <c r="F259" s="13">
        <f t="shared" si="3"/>
        <v>0</v>
      </c>
      <c r="G259" s="13">
        <f t="shared" si="4"/>
        <v>12</v>
      </c>
    </row>
    <row r="260">
      <c r="A260" s="12">
        <f>'Historical Var'!A266
</f>
        <v>44323</v>
      </c>
      <c r="B260" s="148">
        <f>'Historical Var'!F266
</f>
        <v>3915.59</v>
      </c>
      <c r="C260" s="149">
        <f t="shared" si="5"/>
        <v>0.00737210513</v>
      </c>
      <c r="D260" s="149">
        <f t="shared" si="1"/>
        <v>0.02552100813</v>
      </c>
      <c r="E260" s="149">
        <f t="shared" si="2"/>
        <v>-0.0336284184</v>
      </c>
      <c r="F260" s="13">
        <f t="shared" si="3"/>
        <v>0</v>
      </c>
      <c r="G260" s="13">
        <f t="shared" si="4"/>
        <v>12</v>
      </c>
    </row>
    <row r="261">
      <c r="A261" s="12">
        <f>'Historical Var'!A267
</f>
        <v>44325</v>
      </c>
      <c r="B261" s="148">
        <f>'Historical Var'!F267
</f>
        <v>3911.23</v>
      </c>
      <c r="C261" s="149">
        <f t="shared" si="5"/>
        <v>-0.001114117982</v>
      </c>
      <c r="D261" s="149">
        <f t="shared" si="1"/>
        <v>0.02552527994</v>
      </c>
      <c r="E261" s="149">
        <f t="shared" si="2"/>
        <v>-0.03364762518</v>
      </c>
      <c r="F261" s="13">
        <f t="shared" si="3"/>
        <v>0</v>
      </c>
      <c r="G261" s="13">
        <f t="shared" si="4"/>
        <v>12</v>
      </c>
    </row>
    <row r="262">
      <c r="A262" s="12">
        <f>'Historical Var'!A268
</f>
        <v>44326</v>
      </c>
      <c r="B262" s="148">
        <f>'Historical Var'!F268
</f>
        <v>3909.88</v>
      </c>
      <c r="C262" s="149">
        <f t="shared" si="5"/>
        <v>-0.0003452195439</v>
      </c>
      <c r="D262" s="149">
        <f t="shared" si="1"/>
        <v>0.02552955174</v>
      </c>
      <c r="E262" s="149">
        <f t="shared" si="2"/>
        <v>-0.03366683196</v>
      </c>
      <c r="F262" s="13">
        <f t="shared" si="3"/>
        <v>0</v>
      </c>
      <c r="G262" s="13">
        <f t="shared" si="4"/>
        <v>12</v>
      </c>
    </row>
    <row r="263">
      <c r="A263" s="12">
        <f>'Historical Var'!A269
</f>
        <v>44327</v>
      </c>
      <c r="B263" s="148">
        <f>'Historical Var'!F269
</f>
        <v>3916.38</v>
      </c>
      <c r="C263" s="149">
        <f t="shared" si="5"/>
        <v>0.001661074765</v>
      </c>
      <c r="D263" s="149">
        <f t="shared" si="1"/>
        <v>0.02553382355</v>
      </c>
      <c r="E263" s="149">
        <f t="shared" si="2"/>
        <v>-0.03368603874</v>
      </c>
      <c r="F263" s="13">
        <f t="shared" si="3"/>
        <v>0</v>
      </c>
      <c r="G263" s="13">
        <f t="shared" si="4"/>
        <v>12</v>
      </c>
    </row>
    <row r="264">
      <c r="A264" s="12">
        <f>'Historical Var'!A270
</f>
        <v>44328</v>
      </c>
      <c r="B264" s="148">
        <f>'Historical Var'!F270
</f>
        <v>3934.83</v>
      </c>
      <c r="C264" s="149">
        <f t="shared" si="5"/>
        <v>0.004699921149</v>
      </c>
      <c r="D264" s="149">
        <f t="shared" si="1"/>
        <v>0.02553809536</v>
      </c>
      <c r="E264" s="149">
        <f t="shared" si="2"/>
        <v>-0.03370524552</v>
      </c>
      <c r="F264" s="13">
        <f t="shared" si="3"/>
        <v>0</v>
      </c>
      <c r="G264" s="13">
        <f t="shared" si="4"/>
        <v>12</v>
      </c>
    </row>
    <row r="265">
      <c r="A265" s="12">
        <f>'Historical Var'!A271
</f>
        <v>44329</v>
      </c>
      <c r="B265" s="148">
        <f>'Historical Var'!F271
</f>
        <v>3932.59</v>
      </c>
      <c r="C265" s="149">
        <f t="shared" si="5"/>
        <v>-0.00056943701</v>
      </c>
      <c r="D265" s="149">
        <f t="shared" si="1"/>
        <v>0.02554236716</v>
      </c>
      <c r="E265" s="149">
        <f t="shared" si="2"/>
        <v>-0.0337244523</v>
      </c>
      <c r="F265" s="13">
        <f t="shared" si="3"/>
        <v>0</v>
      </c>
      <c r="G265" s="13">
        <f t="shared" si="4"/>
        <v>12</v>
      </c>
    </row>
    <row r="266">
      <c r="A266" s="12">
        <f>'Historical Var'!A272
</f>
        <v>44330</v>
      </c>
      <c r="B266" s="148">
        <f>'Historical Var'!F272
</f>
        <v>3931.33</v>
      </c>
      <c r="C266" s="149">
        <f t="shared" si="5"/>
        <v>-0.000320450872</v>
      </c>
      <c r="D266" s="149">
        <f t="shared" si="1"/>
        <v>0.02554663897</v>
      </c>
      <c r="E266" s="149">
        <f t="shared" si="2"/>
        <v>-0.03374365908</v>
      </c>
      <c r="F266" s="13">
        <f t="shared" si="3"/>
        <v>0</v>
      </c>
      <c r="G266" s="13">
        <f t="shared" si="4"/>
        <v>12</v>
      </c>
    </row>
    <row r="267">
      <c r="A267" s="12">
        <f>'Historical Var'!A273
</f>
        <v>44332</v>
      </c>
      <c r="B267" s="148">
        <f>'Historical Var'!F273
</f>
        <v>3913.97</v>
      </c>
      <c r="C267" s="149">
        <f t="shared" si="5"/>
        <v>-0.00442558687</v>
      </c>
      <c r="D267" s="149">
        <f t="shared" si="1"/>
        <v>0.02555091077</v>
      </c>
      <c r="E267" s="149">
        <f t="shared" si="2"/>
        <v>-0.03376286586</v>
      </c>
      <c r="F267" s="13">
        <f t="shared" si="3"/>
        <v>0</v>
      </c>
      <c r="G267" s="13">
        <f t="shared" si="4"/>
        <v>12</v>
      </c>
    </row>
    <row r="268">
      <c r="A268" s="12">
        <f>'Historical Var'!A274
</f>
        <v>44333</v>
      </c>
      <c r="B268" s="148">
        <f>'Historical Var'!F274
</f>
        <v>3906.71</v>
      </c>
      <c r="C268" s="149">
        <f t="shared" si="5"/>
        <v>-0.001856616582</v>
      </c>
      <c r="D268" s="149">
        <f t="shared" si="1"/>
        <v>0.02555518258</v>
      </c>
      <c r="E268" s="149">
        <f t="shared" si="2"/>
        <v>-0.03378207264</v>
      </c>
      <c r="F268" s="13">
        <f t="shared" si="3"/>
        <v>0</v>
      </c>
      <c r="G268" s="13">
        <f t="shared" si="4"/>
        <v>12</v>
      </c>
    </row>
    <row r="269">
      <c r="A269" s="12">
        <f>'Historical Var'!A275
</f>
        <v>44334</v>
      </c>
      <c r="B269" s="148">
        <f>'Historical Var'!F275
</f>
        <v>3876.5</v>
      </c>
      <c r="C269" s="149">
        <f t="shared" si="5"/>
        <v>-0.007762902893</v>
      </c>
      <c r="D269" s="149">
        <f t="shared" si="1"/>
        <v>0.02555945438</v>
      </c>
      <c r="E269" s="149">
        <f t="shared" si="2"/>
        <v>-0.03380127942</v>
      </c>
      <c r="F269" s="13">
        <f t="shared" si="3"/>
        <v>0</v>
      </c>
      <c r="G269" s="13">
        <f t="shared" si="4"/>
        <v>12</v>
      </c>
    </row>
    <row r="270">
      <c r="A270" s="12">
        <f>'Historical Var'!A276
</f>
        <v>44335</v>
      </c>
      <c r="B270" s="148">
        <f>'Historical Var'!F276
</f>
        <v>3881.37</v>
      </c>
      <c r="C270" s="149">
        <f t="shared" si="5"/>
        <v>0.001255499419</v>
      </c>
      <c r="D270" s="149">
        <f t="shared" si="1"/>
        <v>0.02556372619</v>
      </c>
      <c r="E270" s="149">
        <f t="shared" si="2"/>
        <v>-0.0338204862</v>
      </c>
      <c r="F270" s="13">
        <f t="shared" si="3"/>
        <v>0</v>
      </c>
      <c r="G270" s="13">
        <f t="shared" si="4"/>
        <v>12</v>
      </c>
    </row>
    <row r="271">
      <c r="A271" s="12">
        <f>'Historical Var'!A277
</f>
        <v>44336</v>
      </c>
      <c r="B271" s="148">
        <f>'Historical Var'!F277
</f>
        <v>3925.43</v>
      </c>
      <c r="C271" s="149">
        <f t="shared" si="5"/>
        <v>0.01128771528</v>
      </c>
      <c r="D271" s="149">
        <f t="shared" si="1"/>
        <v>0.025567998</v>
      </c>
      <c r="E271" s="149">
        <f t="shared" si="2"/>
        <v>-0.03383969298</v>
      </c>
      <c r="F271" s="13">
        <f t="shared" si="3"/>
        <v>0</v>
      </c>
      <c r="G271" s="13">
        <f t="shared" si="4"/>
        <v>12</v>
      </c>
    </row>
    <row r="272">
      <c r="A272" s="12">
        <f>'Historical Var'!A278
</f>
        <v>44337</v>
      </c>
      <c r="B272" s="148">
        <f>'Historical Var'!F278
</f>
        <v>3829.34</v>
      </c>
      <c r="C272" s="149">
        <f t="shared" si="5"/>
        <v>-0.02478343479</v>
      </c>
      <c r="D272" s="149">
        <f t="shared" si="1"/>
        <v>0.0255722698</v>
      </c>
      <c r="E272" s="149">
        <f t="shared" si="2"/>
        <v>-0.03385889976</v>
      </c>
      <c r="F272" s="13">
        <f t="shared" si="3"/>
        <v>0</v>
      </c>
      <c r="G272" s="13">
        <f t="shared" si="4"/>
        <v>12</v>
      </c>
    </row>
    <row r="273">
      <c r="A273" s="12">
        <f>'Historical Var'!A279
</f>
        <v>44339</v>
      </c>
      <c r="B273" s="148">
        <f>'Historical Var'!F279
</f>
        <v>3811.15</v>
      </c>
      <c r="C273" s="149">
        <f t="shared" si="5"/>
        <v>-0.004761483718</v>
      </c>
      <c r="D273" s="149">
        <f t="shared" si="1"/>
        <v>0.02557654161</v>
      </c>
      <c r="E273" s="149">
        <f t="shared" si="2"/>
        <v>-0.03387810654</v>
      </c>
      <c r="F273" s="13">
        <f t="shared" si="3"/>
        <v>0</v>
      </c>
      <c r="G273" s="13">
        <f t="shared" si="4"/>
        <v>12</v>
      </c>
    </row>
    <row r="274">
      <c r="A274" s="12">
        <f>'Historical Var'!A280
</f>
        <v>44340</v>
      </c>
      <c r="B274" s="148">
        <f>'Historical Var'!F280
</f>
        <v>3901.82</v>
      </c>
      <c r="C274" s="149">
        <f t="shared" si="5"/>
        <v>0.02351213008</v>
      </c>
      <c r="D274" s="149">
        <f t="shared" si="1"/>
        <v>0.02558081341</v>
      </c>
      <c r="E274" s="149">
        <f t="shared" si="2"/>
        <v>-0.03389731332</v>
      </c>
      <c r="F274" s="13">
        <f t="shared" si="3"/>
        <v>0</v>
      </c>
      <c r="G274" s="13">
        <f t="shared" si="4"/>
        <v>12</v>
      </c>
    </row>
    <row r="275">
      <c r="A275" s="12">
        <f>'Historical Var'!A281
</f>
        <v>44341</v>
      </c>
      <c r="B275" s="148">
        <f>'Historical Var'!F281
</f>
        <v>3870.29</v>
      </c>
      <c r="C275" s="149">
        <f t="shared" si="5"/>
        <v>-0.008113671313</v>
      </c>
      <c r="D275" s="149">
        <f t="shared" si="1"/>
        <v>0.02558508522</v>
      </c>
      <c r="E275" s="149">
        <f t="shared" si="2"/>
        <v>-0.0339165201</v>
      </c>
      <c r="F275" s="13">
        <f t="shared" si="3"/>
        <v>0</v>
      </c>
      <c r="G275" s="13">
        <f t="shared" si="4"/>
        <v>12</v>
      </c>
    </row>
    <row r="276">
      <c r="A276" s="12">
        <f>'Historical Var'!A282
</f>
        <v>44342</v>
      </c>
      <c r="B276" s="148">
        <f>'Historical Var'!F282
</f>
        <v>3819.72</v>
      </c>
      <c r="C276" s="149">
        <f t="shared" si="5"/>
        <v>-0.01315231813</v>
      </c>
      <c r="D276" s="149">
        <f t="shared" si="1"/>
        <v>0.02558935702</v>
      </c>
      <c r="E276" s="149">
        <f t="shared" si="2"/>
        <v>-0.03393572687</v>
      </c>
      <c r="F276" s="13">
        <f t="shared" si="3"/>
        <v>0</v>
      </c>
      <c r="G276" s="13">
        <f t="shared" si="4"/>
        <v>12</v>
      </c>
    </row>
    <row r="277">
      <c r="A277" s="12">
        <f>'Historical Var'!A283
</f>
        <v>44343</v>
      </c>
      <c r="B277" s="148">
        <f>'Historical Var'!F283
</f>
        <v>3768.47</v>
      </c>
      <c r="C277" s="149">
        <f t="shared" si="5"/>
        <v>-0.01350803796</v>
      </c>
      <c r="D277" s="149">
        <f t="shared" si="1"/>
        <v>0.02559362883</v>
      </c>
      <c r="E277" s="149">
        <f t="shared" si="2"/>
        <v>-0.03395493365</v>
      </c>
      <c r="F277" s="13">
        <f t="shared" si="3"/>
        <v>0</v>
      </c>
      <c r="G277" s="13">
        <f t="shared" si="4"/>
        <v>12</v>
      </c>
    </row>
    <row r="278">
      <c r="A278" s="12">
        <f>'Historical Var'!A284
</f>
        <v>44344</v>
      </c>
      <c r="B278" s="148">
        <f>'Historical Var'!F284
</f>
        <v>3841.94</v>
      </c>
      <c r="C278" s="149">
        <f t="shared" si="5"/>
        <v>0.01930836382</v>
      </c>
      <c r="D278" s="149">
        <f t="shared" si="1"/>
        <v>0.02559790064</v>
      </c>
      <c r="E278" s="149">
        <f t="shared" si="2"/>
        <v>-0.03397414043</v>
      </c>
      <c r="F278" s="13">
        <f t="shared" si="3"/>
        <v>0</v>
      </c>
      <c r="G278" s="13">
        <f t="shared" si="4"/>
        <v>12</v>
      </c>
    </row>
    <row r="279">
      <c r="A279" s="12">
        <f>'Historical Var'!A285
</f>
        <v>44347</v>
      </c>
      <c r="B279" s="148">
        <f>'Historical Var'!F285
</f>
        <v>3821.35</v>
      </c>
      <c r="C279" s="149">
        <f t="shared" si="5"/>
        <v>-0.005373684031</v>
      </c>
      <c r="D279" s="149">
        <f t="shared" si="1"/>
        <v>0.02560217244</v>
      </c>
      <c r="E279" s="149">
        <f t="shared" si="2"/>
        <v>-0.03399334721</v>
      </c>
      <c r="F279" s="13">
        <f t="shared" si="3"/>
        <v>0</v>
      </c>
      <c r="G279" s="13">
        <f t="shared" si="4"/>
        <v>12</v>
      </c>
    </row>
    <row r="280">
      <c r="A280" s="12">
        <f>'Historical Var'!A286
</f>
        <v>44348</v>
      </c>
      <c r="B280" s="148">
        <f>'Historical Var'!F286
</f>
        <v>3875.44</v>
      </c>
      <c r="C280" s="149">
        <f t="shared" si="5"/>
        <v>0.01405544142</v>
      </c>
      <c r="D280" s="149">
        <f t="shared" si="1"/>
        <v>0.02560644425</v>
      </c>
      <c r="E280" s="149">
        <f t="shared" si="2"/>
        <v>-0.03401255399</v>
      </c>
      <c r="F280" s="13">
        <f t="shared" si="3"/>
        <v>0</v>
      </c>
      <c r="G280" s="13">
        <f t="shared" si="4"/>
        <v>12</v>
      </c>
    </row>
    <row r="281">
      <c r="A281" s="12">
        <f>'Historical Var'!A287
</f>
        <v>44349</v>
      </c>
      <c r="B281" s="148">
        <f>'Historical Var'!F287
</f>
        <v>3898.81</v>
      </c>
      <c r="C281" s="149">
        <f t="shared" si="5"/>
        <v>0.006012173623</v>
      </c>
      <c r="D281" s="149">
        <f t="shared" si="1"/>
        <v>0.02561071605</v>
      </c>
      <c r="E281" s="149">
        <f t="shared" si="2"/>
        <v>-0.03403176077</v>
      </c>
      <c r="F281" s="13">
        <f t="shared" si="3"/>
        <v>0</v>
      </c>
      <c r="G281" s="13">
        <f t="shared" si="4"/>
        <v>12</v>
      </c>
    </row>
    <row r="282">
      <c r="A282" s="12">
        <f>'Historical Var'!A288
</f>
        <v>44350</v>
      </c>
      <c r="B282" s="148">
        <f>'Historical Var'!F288
</f>
        <v>3939.34</v>
      </c>
      <c r="C282" s="149">
        <f t="shared" si="5"/>
        <v>0.01034181822</v>
      </c>
      <c r="D282" s="149">
        <f t="shared" si="1"/>
        <v>0.02561498786</v>
      </c>
      <c r="E282" s="149">
        <f t="shared" si="2"/>
        <v>-0.03405096755</v>
      </c>
      <c r="F282" s="13">
        <f t="shared" si="3"/>
        <v>0</v>
      </c>
      <c r="G282" s="13">
        <f t="shared" si="4"/>
        <v>12</v>
      </c>
    </row>
    <row r="283">
      <c r="A283" s="12">
        <f>'Historical Var'!A289
</f>
        <v>44351</v>
      </c>
      <c r="B283" s="148">
        <f>'Historical Var'!F289
</f>
        <v>3943.34</v>
      </c>
      <c r="C283" s="149">
        <f t="shared" si="5"/>
        <v>0.00101488335</v>
      </c>
      <c r="D283" s="149">
        <f t="shared" si="1"/>
        <v>0.02561925966</v>
      </c>
      <c r="E283" s="149">
        <f t="shared" si="2"/>
        <v>-0.03407017433</v>
      </c>
      <c r="F283" s="13">
        <f t="shared" si="3"/>
        <v>0</v>
      </c>
      <c r="G283" s="13">
        <f t="shared" si="4"/>
        <v>12</v>
      </c>
    </row>
    <row r="284">
      <c r="A284" s="12">
        <f>'Historical Var'!A290
</f>
        <v>44353</v>
      </c>
      <c r="B284" s="148">
        <f>'Historical Var'!F290
</f>
        <v>3968.94</v>
      </c>
      <c r="C284" s="149">
        <f t="shared" si="5"/>
        <v>0.006470976591</v>
      </c>
      <c r="D284" s="149">
        <f t="shared" si="1"/>
        <v>0.02562353147</v>
      </c>
      <c r="E284" s="149">
        <f t="shared" si="2"/>
        <v>-0.03408938111</v>
      </c>
      <c r="F284" s="13">
        <f t="shared" si="3"/>
        <v>0</v>
      </c>
      <c r="G284" s="13">
        <f t="shared" si="4"/>
        <v>12</v>
      </c>
    </row>
    <row r="285">
      <c r="A285" s="12">
        <f>'Historical Var'!A291
</f>
        <v>44354</v>
      </c>
      <c r="B285" s="148">
        <f>'Historical Var'!F291
</f>
        <v>3962.71</v>
      </c>
      <c r="C285" s="149">
        <f t="shared" si="5"/>
        <v>-0.001570921884</v>
      </c>
      <c r="D285" s="149">
        <f t="shared" si="1"/>
        <v>0.02562780328</v>
      </c>
      <c r="E285" s="149">
        <f t="shared" si="2"/>
        <v>-0.03410858789</v>
      </c>
      <c r="F285" s="13">
        <f t="shared" si="3"/>
        <v>0</v>
      </c>
      <c r="G285" s="13">
        <f t="shared" si="4"/>
        <v>12</v>
      </c>
    </row>
    <row r="286">
      <c r="A286" s="12">
        <f>'Historical Var'!A292
</f>
        <v>44355</v>
      </c>
      <c r="B286" s="148">
        <f>'Historical Var'!F292
</f>
        <v>3974.12</v>
      </c>
      <c r="C286" s="149">
        <f t="shared" si="5"/>
        <v>0.002875205305</v>
      </c>
      <c r="D286" s="149">
        <f t="shared" si="1"/>
        <v>0.02563207508</v>
      </c>
      <c r="E286" s="149">
        <f t="shared" si="2"/>
        <v>-0.03412779467</v>
      </c>
      <c r="F286" s="13">
        <f t="shared" si="3"/>
        <v>0</v>
      </c>
      <c r="G286" s="13">
        <f t="shared" si="4"/>
        <v>12</v>
      </c>
    </row>
    <row r="287">
      <c r="A287" s="12">
        <f>'Historical Var'!A293
</f>
        <v>44356</v>
      </c>
      <c r="B287" s="148">
        <f>'Historical Var'!F293
</f>
        <v>3915.46</v>
      </c>
      <c r="C287" s="149">
        <f t="shared" si="5"/>
        <v>-0.0148705206</v>
      </c>
      <c r="D287" s="149">
        <f t="shared" si="1"/>
        <v>0.02563634689</v>
      </c>
      <c r="E287" s="149">
        <f t="shared" si="2"/>
        <v>-0.03414700145</v>
      </c>
      <c r="F287" s="13">
        <f t="shared" si="3"/>
        <v>0</v>
      </c>
      <c r="G287" s="13">
        <f t="shared" si="4"/>
        <v>12</v>
      </c>
    </row>
    <row r="288">
      <c r="A288" s="12">
        <f>'Historical Var'!A294
</f>
        <v>44357</v>
      </c>
      <c r="B288" s="148">
        <f>'Historical Var'!F294
</f>
        <v>3913.1</v>
      </c>
      <c r="C288" s="149">
        <f t="shared" si="5"/>
        <v>-0.0006029206065</v>
      </c>
      <c r="D288" s="149">
        <f t="shared" si="1"/>
        <v>0.02564061869</v>
      </c>
      <c r="E288" s="149">
        <f t="shared" si="2"/>
        <v>-0.03416620823</v>
      </c>
      <c r="F288" s="13">
        <f t="shared" si="3"/>
        <v>0</v>
      </c>
      <c r="G288" s="13">
        <f t="shared" si="4"/>
        <v>12</v>
      </c>
    </row>
    <row r="289">
      <c r="A289" s="12">
        <f>'Historical Var'!A295
</f>
        <v>44358</v>
      </c>
      <c r="B289" s="148">
        <f>'Historical Var'!F295
</f>
        <v>3940.59</v>
      </c>
      <c r="C289" s="149">
        <f t="shared" si="5"/>
        <v>0.007000559551</v>
      </c>
      <c r="D289" s="149">
        <f t="shared" si="1"/>
        <v>0.0256448905</v>
      </c>
      <c r="E289" s="149">
        <f t="shared" si="2"/>
        <v>-0.03418541501</v>
      </c>
      <c r="F289" s="13">
        <f t="shared" si="3"/>
        <v>0</v>
      </c>
      <c r="G289" s="13">
        <f t="shared" si="4"/>
        <v>12</v>
      </c>
    </row>
    <row r="290">
      <c r="A290" s="12">
        <f>'Historical Var'!A296
</f>
        <v>44360</v>
      </c>
      <c r="B290" s="148">
        <f>'Historical Var'!F296
</f>
        <v>3910.52</v>
      </c>
      <c r="C290" s="149">
        <f t="shared" si="5"/>
        <v>-0.00766010081</v>
      </c>
      <c r="D290" s="149">
        <f t="shared" si="1"/>
        <v>0.0256491623</v>
      </c>
      <c r="E290" s="149">
        <f t="shared" si="2"/>
        <v>-0.03420462179</v>
      </c>
      <c r="F290" s="13">
        <f t="shared" si="3"/>
        <v>0</v>
      </c>
      <c r="G290" s="13">
        <f t="shared" si="4"/>
        <v>12</v>
      </c>
    </row>
    <row r="291">
      <c r="A291" s="12">
        <f>'Historical Var'!A297
</f>
        <v>44361</v>
      </c>
      <c r="B291" s="148">
        <f>'Historical Var'!F297
</f>
        <v>3889.14</v>
      </c>
      <c r="C291" s="149">
        <f t="shared" si="5"/>
        <v>-0.005482303985</v>
      </c>
      <c r="D291" s="149">
        <f t="shared" si="1"/>
        <v>0.02565343411</v>
      </c>
      <c r="E291" s="149">
        <f t="shared" si="2"/>
        <v>-0.03422382857</v>
      </c>
      <c r="F291" s="13">
        <f t="shared" si="3"/>
        <v>0</v>
      </c>
      <c r="G291" s="13">
        <f t="shared" si="4"/>
        <v>12</v>
      </c>
    </row>
    <row r="292">
      <c r="A292" s="12">
        <f>'Historical Var'!A298
</f>
        <v>44362</v>
      </c>
      <c r="B292" s="148">
        <f>'Historical Var'!F298
</f>
        <v>3909.52</v>
      </c>
      <c r="C292" s="149">
        <f t="shared" si="5"/>
        <v>0.005226550816</v>
      </c>
      <c r="D292" s="149">
        <f t="shared" si="1"/>
        <v>0.02565770592</v>
      </c>
      <c r="E292" s="149">
        <f t="shared" si="2"/>
        <v>-0.03424303535</v>
      </c>
      <c r="F292" s="13">
        <f t="shared" si="3"/>
        <v>0</v>
      </c>
      <c r="G292" s="13">
        <f t="shared" si="4"/>
        <v>12</v>
      </c>
    </row>
    <row r="293">
      <c r="A293" s="12">
        <f>'Historical Var'!A299
</f>
        <v>44363</v>
      </c>
      <c r="B293" s="148">
        <f>'Historical Var'!F299
</f>
        <v>3974.54</v>
      </c>
      <c r="C293" s="149">
        <f t="shared" si="5"/>
        <v>0.01649441383</v>
      </c>
      <c r="D293" s="149">
        <f t="shared" si="1"/>
        <v>0.02566197772</v>
      </c>
      <c r="E293" s="149">
        <f t="shared" si="2"/>
        <v>-0.03426224213</v>
      </c>
      <c r="F293" s="13">
        <f t="shared" si="3"/>
        <v>0</v>
      </c>
      <c r="G293" s="13">
        <f t="shared" si="4"/>
        <v>12</v>
      </c>
    </row>
    <row r="294">
      <c r="A294" s="12">
        <f>'Historical Var'!A300
</f>
        <v>44364</v>
      </c>
      <c r="B294" s="148">
        <f>'Historical Var'!F300
</f>
        <v>3971.09</v>
      </c>
      <c r="C294" s="149">
        <f t="shared" si="5"/>
        <v>-0.0008684019308</v>
      </c>
      <c r="D294" s="149">
        <f t="shared" si="1"/>
        <v>0.02566624953</v>
      </c>
      <c r="E294" s="149">
        <f t="shared" si="2"/>
        <v>-0.03428144891</v>
      </c>
      <c r="F294" s="13">
        <f t="shared" si="3"/>
        <v>0</v>
      </c>
      <c r="G294" s="13">
        <f t="shared" si="4"/>
        <v>12</v>
      </c>
    </row>
    <row r="295">
      <c r="A295" s="12">
        <f>'Historical Var'!A301
</f>
        <v>44365</v>
      </c>
      <c r="B295" s="148">
        <f>'Historical Var'!F301
</f>
        <v>3958.55</v>
      </c>
      <c r="C295" s="149">
        <f t="shared" si="5"/>
        <v>-0.003162819612</v>
      </c>
      <c r="D295" s="149">
        <f t="shared" si="1"/>
        <v>0.02567052133</v>
      </c>
      <c r="E295" s="149">
        <f t="shared" si="2"/>
        <v>-0.03430065569</v>
      </c>
      <c r="F295" s="13">
        <f t="shared" si="3"/>
        <v>0</v>
      </c>
      <c r="G295" s="13">
        <f t="shared" si="4"/>
        <v>12</v>
      </c>
    </row>
    <row r="296">
      <c r="A296" s="12">
        <f>'Historical Var'!A302
</f>
        <v>44367</v>
      </c>
      <c r="B296" s="148">
        <f>'Historical Var'!F302
</f>
        <v>3972.89</v>
      </c>
      <c r="C296" s="149">
        <f t="shared" si="5"/>
        <v>0.003615992966</v>
      </c>
      <c r="D296" s="149">
        <f t="shared" si="1"/>
        <v>0.02567479314</v>
      </c>
      <c r="E296" s="149">
        <f t="shared" si="2"/>
        <v>-0.03431986246</v>
      </c>
      <c r="F296" s="13">
        <f t="shared" si="3"/>
        <v>0</v>
      </c>
      <c r="G296" s="13">
        <f t="shared" si="4"/>
        <v>12</v>
      </c>
    </row>
    <row r="297">
      <c r="A297" s="12">
        <f>'Historical Var'!A303
</f>
        <v>44368</v>
      </c>
      <c r="B297" s="148">
        <f>'Historical Var'!F303
</f>
        <v>4019.87</v>
      </c>
      <c r="C297" s="149">
        <f t="shared" si="5"/>
        <v>0.01175577424</v>
      </c>
      <c r="D297" s="149">
        <f t="shared" si="1"/>
        <v>0.02567906494</v>
      </c>
      <c r="E297" s="149">
        <f t="shared" si="2"/>
        <v>-0.03433906924</v>
      </c>
      <c r="F297" s="13">
        <f t="shared" si="3"/>
        <v>0</v>
      </c>
      <c r="G297" s="13">
        <f t="shared" si="4"/>
        <v>12</v>
      </c>
    </row>
    <row r="298">
      <c r="A298" s="12">
        <f>'Historical Var'!A304
</f>
        <v>44369</v>
      </c>
      <c r="B298" s="148">
        <f>'Historical Var'!F304
</f>
        <v>4077.91</v>
      </c>
      <c r="C298" s="149">
        <f t="shared" si="5"/>
        <v>0.01433503847</v>
      </c>
      <c r="D298" s="149">
        <f t="shared" si="1"/>
        <v>0.02568333675</v>
      </c>
      <c r="E298" s="149">
        <f t="shared" si="2"/>
        <v>-0.03435827602</v>
      </c>
      <c r="F298" s="13">
        <f t="shared" si="3"/>
        <v>0</v>
      </c>
      <c r="G298" s="13">
        <f t="shared" si="4"/>
        <v>12</v>
      </c>
    </row>
    <row r="299">
      <c r="A299" s="12">
        <f>'Historical Var'!A305
</f>
        <v>44370</v>
      </c>
      <c r="B299" s="148">
        <f>'Historical Var'!F305
</f>
        <v>4073.94</v>
      </c>
      <c r="C299" s="149">
        <f t="shared" si="5"/>
        <v>-0.0009740121111</v>
      </c>
      <c r="D299" s="149">
        <f t="shared" si="1"/>
        <v>0.02568760856</v>
      </c>
      <c r="E299" s="149">
        <f t="shared" si="2"/>
        <v>-0.0343774828</v>
      </c>
      <c r="F299" s="13">
        <f t="shared" si="3"/>
        <v>0</v>
      </c>
      <c r="G299" s="13">
        <f t="shared" si="4"/>
        <v>12</v>
      </c>
    </row>
    <row r="300">
      <c r="A300" s="12">
        <f>'Historical Var'!A306
</f>
        <v>44371</v>
      </c>
      <c r="B300" s="148">
        <f>'Historical Var'!F306
</f>
        <v>4079.95</v>
      </c>
      <c r="C300" s="149">
        <f t="shared" si="5"/>
        <v>0.001474143283</v>
      </c>
      <c r="D300" s="149">
        <f t="shared" si="1"/>
        <v>0.02569188036</v>
      </c>
      <c r="E300" s="149">
        <f t="shared" si="2"/>
        <v>-0.03439668958</v>
      </c>
      <c r="F300" s="13">
        <f t="shared" si="3"/>
        <v>0</v>
      </c>
      <c r="G300" s="13">
        <f t="shared" si="4"/>
        <v>12</v>
      </c>
    </row>
    <row r="301">
      <c r="A301" s="12">
        <f>'Historical Var'!A307
</f>
        <v>44372</v>
      </c>
      <c r="B301" s="148">
        <f>'Historical Var'!F307
</f>
        <v>4097.17</v>
      </c>
      <c r="C301" s="149">
        <f t="shared" si="5"/>
        <v>0.004211758041</v>
      </c>
      <c r="D301" s="149">
        <f t="shared" si="1"/>
        <v>0.02569615217</v>
      </c>
      <c r="E301" s="149">
        <f t="shared" si="2"/>
        <v>-0.03441589636</v>
      </c>
      <c r="F301" s="13">
        <f t="shared" si="3"/>
        <v>0</v>
      </c>
      <c r="G301" s="13">
        <f t="shared" si="4"/>
        <v>12</v>
      </c>
    </row>
    <row r="302">
      <c r="A302" s="12">
        <f>'Historical Var'!A308
</f>
        <v>44374</v>
      </c>
      <c r="B302" s="148">
        <f>'Historical Var'!F308
</f>
        <v>4128.8</v>
      </c>
      <c r="C302" s="149">
        <f t="shared" si="5"/>
        <v>0.007690316373</v>
      </c>
      <c r="D302" s="149">
        <f t="shared" si="1"/>
        <v>0.02570042397</v>
      </c>
      <c r="E302" s="149">
        <f t="shared" si="2"/>
        <v>-0.03443510314</v>
      </c>
      <c r="F302" s="13">
        <f t="shared" si="3"/>
        <v>0</v>
      </c>
      <c r="G302" s="13">
        <f t="shared" si="4"/>
        <v>12</v>
      </c>
    </row>
    <row r="303">
      <c r="A303" s="12">
        <f>'Historical Var'!A309
</f>
        <v>44375</v>
      </c>
      <c r="B303" s="148">
        <f>'Historical Var'!F309
</f>
        <v>4127.99</v>
      </c>
      <c r="C303" s="149">
        <f t="shared" si="5"/>
        <v>-0.0001962021567</v>
      </c>
      <c r="D303" s="149">
        <f t="shared" si="1"/>
        <v>0.02570469578</v>
      </c>
      <c r="E303" s="149">
        <f t="shared" si="2"/>
        <v>-0.03445430992</v>
      </c>
      <c r="F303" s="13">
        <f t="shared" si="3"/>
        <v>0</v>
      </c>
      <c r="G303" s="13">
        <f t="shared" si="4"/>
        <v>12</v>
      </c>
    </row>
    <row r="304">
      <c r="A304" s="12">
        <f>'Historical Var'!A310
</f>
        <v>44376</v>
      </c>
      <c r="B304" s="148">
        <f>'Historical Var'!F310
</f>
        <v>4141.59</v>
      </c>
      <c r="C304" s="149">
        <f t="shared" si="5"/>
        <v>0.003289166381</v>
      </c>
      <c r="D304" s="149">
        <f t="shared" si="1"/>
        <v>0.02570896758</v>
      </c>
      <c r="E304" s="149">
        <f t="shared" si="2"/>
        <v>-0.0344735167</v>
      </c>
      <c r="F304" s="13">
        <f t="shared" si="3"/>
        <v>0</v>
      </c>
      <c r="G304" s="13">
        <f t="shared" si="4"/>
        <v>12</v>
      </c>
    </row>
    <row r="305">
      <c r="A305" s="12">
        <f>'Historical Var'!A311
</f>
        <v>44377</v>
      </c>
      <c r="B305" s="148">
        <f>'Historical Var'!F311
</f>
        <v>4124.66</v>
      </c>
      <c r="C305" s="149">
        <f t="shared" si="5"/>
        <v>-0.00409617993</v>
      </c>
      <c r="D305" s="149">
        <f t="shared" si="1"/>
        <v>0.02571323939</v>
      </c>
      <c r="E305" s="149">
        <f t="shared" si="2"/>
        <v>-0.03449272348</v>
      </c>
      <c r="F305" s="13">
        <f t="shared" si="3"/>
        <v>0</v>
      </c>
      <c r="G305" s="13">
        <f t="shared" si="4"/>
        <v>12</v>
      </c>
    </row>
    <row r="306">
      <c r="A306" s="12">
        <f>'Historical Var'!A312
</f>
        <v>44378</v>
      </c>
      <c r="B306" s="148">
        <f>'Historical Var'!F312
</f>
        <v>4170.42</v>
      </c>
      <c r="C306" s="149">
        <f t="shared" si="5"/>
        <v>0.01103315802</v>
      </c>
      <c r="D306" s="149">
        <f t="shared" si="1"/>
        <v>0.0257175112</v>
      </c>
      <c r="E306" s="149">
        <f t="shared" si="2"/>
        <v>-0.03451193026</v>
      </c>
      <c r="F306" s="13">
        <f t="shared" si="3"/>
        <v>0</v>
      </c>
      <c r="G306" s="13">
        <f t="shared" si="4"/>
        <v>12</v>
      </c>
    </row>
    <row r="307">
      <c r="A307" s="12">
        <f>'Historical Var'!A313
</f>
        <v>44379</v>
      </c>
      <c r="B307" s="148">
        <f>'Historical Var'!F313
</f>
        <v>4185.47</v>
      </c>
      <c r="C307" s="149">
        <f t="shared" si="5"/>
        <v>0.003602253327</v>
      </c>
      <c r="D307" s="149">
        <f t="shared" si="1"/>
        <v>0.025721783</v>
      </c>
      <c r="E307" s="149">
        <f t="shared" si="2"/>
        <v>-0.03453113704</v>
      </c>
      <c r="F307" s="13">
        <f t="shared" si="3"/>
        <v>0</v>
      </c>
      <c r="G307" s="13">
        <f t="shared" si="4"/>
        <v>12</v>
      </c>
    </row>
    <row r="308">
      <c r="A308" s="12">
        <f>'Historical Var'!A314
</f>
        <v>44382</v>
      </c>
      <c r="B308" s="148">
        <f>'Historical Var'!F314
</f>
        <v>4163.26</v>
      </c>
      <c r="C308" s="149">
        <f t="shared" si="5"/>
        <v>-0.005320582267</v>
      </c>
      <c r="D308" s="149">
        <f t="shared" si="1"/>
        <v>0.02572605481</v>
      </c>
      <c r="E308" s="149">
        <f t="shared" si="2"/>
        <v>-0.03455034382</v>
      </c>
      <c r="F308" s="13">
        <f t="shared" si="3"/>
        <v>0</v>
      </c>
      <c r="G308" s="13">
        <f t="shared" si="4"/>
        <v>12</v>
      </c>
    </row>
    <row r="309">
      <c r="A309" s="12">
        <f>'Historical Var'!A315
</f>
        <v>44383</v>
      </c>
      <c r="B309" s="148">
        <f>'Historical Var'!F315
</f>
        <v>4134.94</v>
      </c>
      <c r="C309" s="149">
        <f t="shared" si="5"/>
        <v>-0.006825603131</v>
      </c>
      <c r="D309" s="149">
        <f t="shared" si="1"/>
        <v>0.02573032661</v>
      </c>
      <c r="E309" s="149">
        <f t="shared" si="2"/>
        <v>-0.0345695506</v>
      </c>
      <c r="F309" s="13">
        <f t="shared" si="3"/>
        <v>0</v>
      </c>
      <c r="G309" s="13">
        <f t="shared" si="4"/>
        <v>12</v>
      </c>
    </row>
    <row r="310">
      <c r="A310" s="12">
        <f>'Historical Var'!A316
</f>
        <v>44384</v>
      </c>
      <c r="B310" s="148">
        <f>'Historical Var'!F316
</f>
        <v>4173.42</v>
      </c>
      <c r="C310" s="149">
        <f t="shared" si="5"/>
        <v>0.009263025469</v>
      </c>
      <c r="D310" s="149">
        <f t="shared" si="1"/>
        <v>0.02573459842</v>
      </c>
      <c r="E310" s="149">
        <f t="shared" si="2"/>
        <v>-0.03458875738</v>
      </c>
      <c r="F310" s="13">
        <f t="shared" si="3"/>
        <v>0</v>
      </c>
      <c r="G310" s="13">
        <f t="shared" si="4"/>
        <v>12</v>
      </c>
    </row>
    <row r="311">
      <c r="A311" s="12">
        <f>'Historical Var'!A317
</f>
        <v>44385</v>
      </c>
      <c r="B311" s="148">
        <f>'Historical Var'!F317
</f>
        <v>4134.98</v>
      </c>
      <c r="C311" s="149">
        <f t="shared" si="5"/>
        <v>-0.009253351857</v>
      </c>
      <c r="D311" s="149">
        <f t="shared" si="1"/>
        <v>0.02573887022</v>
      </c>
      <c r="E311" s="149">
        <f t="shared" si="2"/>
        <v>-0.03460796416</v>
      </c>
      <c r="F311" s="13">
        <f t="shared" si="3"/>
        <v>0</v>
      </c>
      <c r="G311" s="13">
        <f t="shared" si="4"/>
        <v>12</v>
      </c>
    </row>
    <row r="312">
      <c r="A312" s="12">
        <f>'Historical Var'!A318
</f>
        <v>44386</v>
      </c>
      <c r="B312" s="148">
        <f>'Historical Var'!F318
</f>
        <v>4180.17</v>
      </c>
      <c r="C312" s="149">
        <f t="shared" si="5"/>
        <v>0.01086942386</v>
      </c>
      <c r="D312" s="149">
        <f t="shared" si="1"/>
        <v>0.02574314203</v>
      </c>
      <c r="E312" s="149">
        <f t="shared" si="2"/>
        <v>-0.03462717094</v>
      </c>
      <c r="F312" s="13">
        <f t="shared" si="3"/>
        <v>0</v>
      </c>
      <c r="G312" s="13">
        <f t="shared" si="4"/>
        <v>12</v>
      </c>
    </row>
    <row r="313">
      <c r="A313" s="12">
        <f>'Historical Var'!A319
</f>
        <v>44388</v>
      </c>
      <c r="B313" s="148">
        <f>'Historical Var'!F319
</f>
        <v>4187.62</v>
      </c>
      <c r="C313" s="149">
        <f t="shared" si="5"/>
        <v>0.001780637891</v>
      </c>
      <c r="D313" s="149">
        <f t="shared" si="1"/>
        <v>0.02574741384</v>
      </c>
      <c r="E313" s="149">
        <f t="shared" si="2"/>
        <v>-0.03464637772</v>
      </c>
      <c r="F313" s="13">
        <f t="shared" si="3"/>
        <v>0</v>
      </c>
      <c r="G313" s="13">
        <f t="shared" si="4"/>
        <v>12</v>
      </c>
    </row>
    <row r="314">
      <c r="A314" s="12">
        <f>'Historical Var'!A320
</f>
        <v>44389</v>
      </c>
      <c r="B314" s="148">
        <f>'Historical Var'!F320
</f>
        <v>4186.72</v>
      </c>
      <c r="C314" s="149">
        <f t="shared" si="5"/>
        <v>-0.0002149423127</v>
      </c>
      <c r="D314" s="149">
        <f t="shared" si="1"/>
        <v>0.02575168564</v>
      </c>
      <c r="E314" s="149">
        <f t="shared" si="2"/>
        <v>-0.0346655845</v>
      </c>
      <c r="F314" s="13">
        <f t="shared" si="3"/>
        <v>0</v>
      </c>
      <c r="G314" s="13">
        <f t="shared" si="4"/>
        <v>12</v>
      </c>
    </row>
    <row r="315">
      <c r="A315" s="12">
        <f>'Historical Var'!A321
</f>
        <v>44390</v>
      </c>
      <c r="B315" s="148">
        <f>'Historical Var'!F321
</f>
        <v>4183.18</v>
      </c>
      <c r="C315" s="149">
        <f t="shared" si="5"/>
        <v>-0.0008458882928</v>
      </c>
      <c r="D315" s="149">
        <f t="shared" si="1"/>
        <v>0.02575595745</v>
      </c>
      <c r="E315" s="149">
        <f t="shared" si="2"/>
        <v>-0.03468479128</v>
      </c>
      <c r="F315" s="13">
        <f t="shared" si="3"/>
        <v>0</v>
      </c>
      <c r="G315" s="13">
        <f t="shared" si="4"/>
        <v>12</v>
      </c>
    </row>
    <row r="316">
      <c r="A316" s="12">
        <f>'Historical Var'!A322
</f>
        <v>44391</v>
      </c>
      <c r="B316" s="148">
        <f>'Historical Var'!F322
</f>
        <v>4211.47</v>
      </c>
      <c r="C316" s="149">
        <f t="shared" si="5"/>
        <v>0.006740032544</v>
      </c>
      <c r="D316" s="149">
        <f t="shared" si="1"/>
        <v>0.02576022925</v>
      </c>
      <c r="E316" s="149">
        <f t="shared" si="2"/>
        <v>-0.03470399805</v>
      </c>
      <c r="F316" s="13">
        <f t="shared" si="3"/>
        <v>0</v>
      </c>
      <c r="G316" s="13">
        <f t="shared" si="4"/>
        <v>12</v>
      </c>
    </row>
    <row r="317">
      <c r="A317" s="12">
        <f>'Historical Var'!A323
</f>
        <v>44392</v>
      </c>
      <c r="B317" s="148">
        <f>'Historical Var'!F323
</f>
        <v>4181.17</v>
      </c>
      <c r="C317" s="149">
        <f t="shared" si="5"/>
        <v>-0.007220643718</v>
      </c>
      <c r="D317" s="149">
        <f t="shared" si="1"/>
        <v>0.02576450106</v>
      </c>
      <c r="E317" s="149">
        <f t="shared" si="2"/>
        <v>-0.03472320483</v>
      </c>
      <c r="F317" s="13">
        <f t="shared" si="3"/>
        <v>0</v>
      </c>
      <c r="G317" s="13">
        <f t="shared" si="4"/>
        <v>12</v>
      </c>
    </row>
    <row r="318">
      <c r="A318" s="12">
        <f>'Historical Var'!A324
</f>
        <v>44393</v>
      </c>
      <c r="B318" s="148">
        <f>'Historical Var'!F324
</f>
        <v>4192.66</v>
      </c>
      <c r="C318" s="149">
        <f t="shared" si="5"/>
        <v>0.002744265697</v>
      </c>
      <c r="D318" s="149">
        <f t="shared" si="1"/>
        <v>0.02576877286</v>
      </c>
      <c r="E318" s="149">
        <f t="shared" si="2"/>
        <v>-0.03474241161</v>
      </c>
      <c r="F318" s="13">
        <f t="shared" si="3"/>
        <v>0</v>
      </c>
      <c r="G318" s="13">
        <f t="shared" si="4"/>
        <v>12</v>
      </c>
    </row>
    <row r="319">
      <c r="A319" s="12">
        <f>'Historical Var'!A325
</f>
        <v>44395</v>
      </c>
      <c r="B319" s="148">
        <f>'Historical Var'!F325
</f>
        <v>4164.66</v>
      </c>
      <c r="C319" s="149">
        <f t="shared" si="5"/>
        <v>-0.00670073774</v>
      </c>
      <c r="D319" s="149">
        <f t="shared" si="1"/>
        <v>0.02577304467</v>
      </c>
      <c r="E319" s="149">
        <f t="shared" si="2"/>
        <v>-0.03476161839</v>
      </c>
      <c r="F319" s="13">
        <f t="shared" si="3"/>
        <v>0</v>
      </c>
      <c r="G319" s="13">
        <f t="shared" si="4"/>
        <v>12</v>
      </c>
    </row>
    <row r="320">
      <c r="A320" s="12">
        <f>'Historical Var'!A326
</f>
        <v>44396</v>
      </c>
      <c r="B320" s="148">
        <f>'Historical Var'!F326
</f>
        <v>4167.59</v>
      </c>
      <c r="C320" s="149">
        <f t="shared" si="5"/>
        <v>0.0007032914569</v>
      </c>
      <c r="D320" s="149">
        <f t="shared" si="1"/>
        <v>0.02577731648</v>
      </c>
      <c r="E320" s="149">
        <f t="shared" si="2"/>
        <v>-0.03478082517</v>
      </c>
      <c r="F320" s="13">
        <f t="shared" si="3"/>
        <v>0</v>
      </c>
      <c r="G320" s="13">
        <f t="shared" si="4"/>
        <v>12</v>
      </c>
    </row>
    <row r="321">
      <c r="A321" s="12">
        <f>'Historical Var'!A327
</f>
        <v>44397</v>
      </c>
      <c r="B321" s="148">
        <f>'Historical Var'!F327
</f>
        <v>4201.62</v>
      </c>
      <c r="C321" s="149">
        <f t="shared" si="5"/>
        <v>0.008132234116</v>
      </c>
      <c r="D321" s="149">
        <f t="shared" si="1"/>
        <v>0.02578158828</v>
      </c>
      <c r="E321" s="149">
        <f t="shared" si="2"/>
        <v>-0.03480003195</v>
      </c>
      <c r="F321" s="13">
        <f t="shared" si="3"/>
        <v>0</v>
      </c>
      <c r="G321" s="13">
        <f t="shared" si="4"/>
        <v>12</v>
      </c>
    </row>
    <row r="322">
      <c r="A322" s="12">
        <f>'Historical Var'!A328
</f>
        <v>44398</v>
      </c>
      <c r="B322" s="148">
        <f>'Historical Var'!F328
</f>
        <v>4232.6</v>
      </c>
      <c r="C322" s="149">
        <f t="shared" si="5"/>
        <v>0.007346296238</v>
      </c>
      <c r="D322" s="149">
        <f t="shared" si="1"/>
        <v>0.02578586009</v>
      </c>
      <c r="E322" s="149">
        <f t="shared" si="2"/>
        <v>-0.03481923873</v>
      </c>
      <c r="F322" s="13">
        <f t="shared" si="3"/>
        <v>0</v>
      </c>
      <c r="G322" s="13">
        <f t="shared" si="4"/>
        <v>12</v>
      </c>
    </row>
    <row r="323">
      <c r="A323" s="12">
        <f>'Historical Var'!A329
</f>
        <v>44399</v>
      </c>
      <c r="B323" s="148">
        <f>'Historical Var'!F329
</f>
        <v>4188.43</v>
      </c>
      <c r="C323" s="149">
        <f t="shared" si="5"/>
        <v>-0.0104904994</v>
      </c>
      <c r="D323" s="149">
        <f t="shared" si="1"/>
        <v>0.02579013189</v>
      </c>
      <c r="E323" s="149">
        <f t="shared" si="2"/>
        <v>-0.03483844551</v>
      </c>
      <c r="F323" s="13">
        <f t="shared" si="3"/>
        <v>0</v>
      </c>
      <c r="G323" s="13">
        <f t="shared" si="4"/>
        <v>12</v>
      </c>
    </row>
    <row r="324">
      <c r="A324" s="12">
        <f>'Historical Var'!A330
</f>
        <v>44400</v>
      </c>
      <c r="B324" s="148">
        <f>'Historical Var'!F330
</f>
        <v>4152.1</v>
      </c>
      <c r="C324" s="149">
        <f t="shared" si="5"/>
        <v>-0.008711731693</v>
      </c>
      <c r="D324" s="149">
        <f t="shared" si="1"/>
        <v>0.0257944037</v>
      </c>
      <c r="E324" s="149">
        <f t="shared" si="2"/>
        <v>-0.03485765229</v>
      </c>
      <c r="F324" s="13">
        <f t="shared" si="3"/>
        <v>0</v>
      </c>
      <c r="G324" s="13">
        <f t="shared" si="4"/>
        <v>12</v>
      </c>
    </row>
    <row r="325">
      <c r="A325" s="12">
        <f>'Historical Var'!A331
</f>
        <v>44402</v>
      </c>
      <c r="B325" s="148">
        <f>'Historical Var'!F331
</f>
        <v>4063.04</v>
      </c>
      <c r="C325" s="149">
        <f t="shared" si="5"/>
        <v>-0.02168276845</v>
      </c>
      <c r="D325" s="149">
        <f t="shared" si="1"/>
        <v>0.0257986755</v>
      </c>
      <c r="E325" s="149">
        <f t="shared" si="2"/>
        <v>-0.03487685907</v>
      </c>
      <c r="F325" s="13">
        <f t="shared" si="3"/>
        <v>0</v>
      </c>
      <c r="G325" s="13">
        <f t="shared" si="4"/>
        <v>12</v>
      </c>
    </row>
    <row r="326">
      <c r="A326" s="12">
        <f>'Historical Var'!A332
</f>
        <v>44403</v>
      </c>
      <c r="B326" s="148">
        <f>'Historical Var'!F332
</f>
        <v>4112.5</v>
      </c>
      <c r="C326" s="149">
        <f t="shared" si="5"/>
        <v>0.01209965419</v>
      </c>
      <c r="D326" s="149">
        <f t="shared" si="1"/>
        <v>0.02580294731</v>
      </c>
      <c r="E326" s="149">
        <f t="shared" si="2"/>
        <v>-0.03489606585</v>
      </c>
      <c r="F326" s="13">
        <f t="shared" si="3"/>
        <v>0</v>
      </c>
      <c r="G326" s="13">
        <f t="shared" si="4"/>
        <v>12</v>
      </c>
    </row>
    <row r="327">
      <c r="A327" s="12">
        <f>'Historical Var'!A333
</f>
        <v>44404</v>
      </c>
      <c r="B327" s="148">
        <f>'Historical Var'!F333
</f>
        <v>4173.85</v>
      </c>
      <c r="C327" s="149">
        <f t="shared" si="5"/>
        <v>0.01480775517</v>
      </c>
      <c r="D327" s="149">
        <f t="shared" si="1"/>
        <v>0.02580721912</v>
      </c>
      <c r="E327" s="149">
        <f t="shared" si="2"/>
        <v>-0.03491527263</v>
      </c>
      <c r="F327" s="13">
        <f t="shared" si="3"/>
        <v>0</v>
      </c>
      <c r="G327" s="13">
        <f t="shared" si="4"/>
        <v>12</v>
      </c>
    </row>
    <row r="328">
      <c r="A328" s="12">
        <f>'Historical Var'!A334
</f>
        <v>44405</v>
      </c>
      <c r="B328" s="148">
        <f>'Historical Var'!F334
</f>
        <v>4163.29</v>
      </c>
      <c r="C328" s="149">
        <f t="shared" si="5"/>
        <v>-0.002533244169</v>
      </c>
      <c r="D328" s="149">
        <f t="shared" si="1"/>
        <v>0.02581149092</v>
      </c>
      <c r="E328" s="149">
        <f t="shared" si="2"/>
        <v>-0.03493447941</v>
      </c>
      <c r="F328" s="13">
        <f t="shared" si="3"/>
        <v>0</v>
      </c>
      <c r="G328" s="13">
        <f t="shared" si="4"/>
        <v>12</v>
      </c>
    </row>
    <row r="329">
      <c r="A329" s="12">
        <f>'Historical Var'!A335
</f>
        <v>44406</v>
      </c>
      <c r="B329" s="148">
        <f>'Historical Var'!F335
</f>
        <v>4127.83</v>
      </c>
      <c r="C329" s="149">
        <f t="shared" si="5"/>
        <v>-0.008553781928</v>
      </c>
      <c r="D329" s="149">
        <f t="shared" si="1"/>
        <v>0.02581576273</v>
      </c>
      <c r="E329" s="149">
        <f t="shared" si="2"/>
        <v>-0.03495368619</v>
      </c>
      <c r="F329" s="13">
        <f t="shared" si="3"/>
        <v>0</v>
      </c>
      <c r="G329" s="13">
        <f t="shared" si="4"/>
        <v>12</v>
      </c>
    </row>
    <row r="330">
      <c r="A330" s="12">
        <f>'Historical Var'!A336
</f>
        <v>44407</v>
      </c>
      <c r="B330" s="148">
        <f>'Historical Var'!F336
</f>
        <v>4115.68</v>
      </c>
      <c r="C330" s="149">
        <f t="shared" si="5"/>
        <v>-0.002947775595</v>
      </c>
      <c r="D330" s="149">
        <f t="shared" si="1"/>
        <v>0.02582003453</v>
      </c>
      <c r="E330" s="149">
        <f t="shared" si="2"/>
        <v>-0.03497289297</v>
      </c>
      <c r="F330" s="13">
        <f t="shared" si="3"/>
        <v>0</v>
      </c>
      <c r="G330" s="13">
        <f t="shared" si="4"/>
        <v>12</v>
      </c>
    </row>
    <row r="331">
      <c r="A331" s="12">
        <f>'Historical Var'!A337
</f>
        <v>44410</v>
      </c>
      <c r="B331" s="148">
        <f>'Historical Var'!F337
</f>
        <v>4159.12</v>
      </c>
      <c r="C331" s="149">
        <f t="shared" si="5"/>
        <v>0.01049944387</v>
      </c>
      <c r="D331" s="149">
        <f t="shared" si="1"/>
        <v>0.02583436977</v>
      </c>
      <c r="E331" s="149">
        <f t="shared" si="2"/>
        <v>-0.03499275606</v>
      </c>
      <c r="F331" s="13">
        <f t="shared" si="3"/>
        <v>0</v>
      </c>
      <c r="G331" s="13">
        <f t="shared" si="4"/>
        <v>12</v>
      </c>
    </row>
    <row r="332">
      <c r="A332" s="12">
        <f>'Historical Var'!A338
</f>
        <v>44411</v>
      </c>
      <c r="B332" s="148">
        <f>'Historical Var'!F338
</f>
        <v>4155.86</v>
      </c>
      <c r="C332" s="149">
        <f t="shared" si="5"/>
        <v>-0.0007841270014</v>
      </c>
      <c r="D332" s="149">
        <f t="shared" si="1"/>
        <v>0.025848705</v>
      </c>
      <c r="E332" s="149">
        <f t="shared" si="2"/>
        <v>-0.03501261916</v>
      </c>
      <c r="F332" s="13">
        <f t="shared" si="3"/>
        <v>0</v>
      </c>
      <c r="G332" s="13">
        <f t="shared" si="4"/>
        <v>12</v>
      </c>
    </row>
    <row r="333">
      <c r="A333" s="12">
        <f>'Historical Var'!A339
</f>
        <v>44412</v>
      </c>
      <c r="B333" s="148">
        <f>'Historical Var'!F339
</f>
        <v>4197.05</v>
      </c>
      <c r="C333" s="149">
        <f t="shared" si="5"/>
        <v>0.009862511119</v>
      </c>
      <c r="D333" s="149">
        <f t="shared" si="1"/>
        <v>0.02586304024</v>
      </c>
      <c r="E333" s="149">
        <f t="shared" si="2"/>
        <v>-0.03503248225</v>
      </c>
      <c r="F333" s="13">
        <f t="shared" si="3"/>
        <v>0</v>
      </c>
      <c r="G333" s="13">
        <f t="shared" si="4"/>
        <v>12</v>
      </c>
    </row>
    <row r="334">
      <c r="A334" s="12">
        <f>'Historical Var'!A340
</f>
        <v>44413</v>
      </c>
      <c r="B334" s="148">
        <f>'Historical Var'!F340
</f>
        <v>4188.13</v>
      </c>
      <c r="C334" s="149">
        <f t="shared" si="5"/>
        <v>-0.002127563956</v>
      </c>
      <c r="D334" s="149">
        <f t="shared" si="1"/>
        <v>0.02587737547</v>
      </c>
      <c r="E334" s="149">
        <f t="shared" si="2"/>
        <v>-0.03505234534</v>
      </c>
      <c r="F334" s="13">
        <f t="shared" si="3"/>
        <v>0</v>
      </c>
      <c r="G334" s="13">
        <f t="shared" si="4"/>
        <v>12</v>
      </c>
    </row>
    <row r="335">
      <c r="A335" s="12">
        <f>'Historical Var'!A341
</f>
        <v>44414</v>
      </c>
      <c r="B335" s="148">
        <f>'Historical Var'!F341
</f>
        <v>4195.99</v>
      </c>
      <c r="C335" s="149">
        <f t="shared" si="5"/>
        <v>0.001874973713</v>
      </c>
      <c r="D335" s="149">
        <f t="shared" si="1"/>
        <v>0.02589171071</v>
      </c>
      <c r="E335" s="149">
        <f t="shared" si="2"/>
        <v>-0.03507220844</v>
      </c>
      <c r="F335" s="13">
        <f t="shared" si="3"/>
        <v>0</v>
      </c>
      <c r="G335" s="13">
        <f t="shared" si="4"/>
        <v>12</v>
      </c>
    </row>
    <row r="336">
      <c r="A336" s="12">
        <f>'Historical Var'!A342
</f>
        <v>44417</v>
      </c>
      <c r="B336" s="148">
        <f>'Historical Var'!F342
</f>
        <v>4200.88</v>
      </c>
      <c r="C336" s="149">
        <f t="shared" si="5"/>
        <v>0.001164719843</v>
      </c>
      <c r="D336" s="149">
        <f t="shared" si="1"/>
        <v>0.02590604594</v>
      </c>
      <c r="E336" s="149">
        <f t="shared" si="2"/>
        <v>-0.03509207153</v>
      </c>
      <c r="F336" s="13">
        <f t="shared" si="3"/>
        <v>0</v>
      </c>
      <c r="G336" s="13">
        <f t="shared" si="4"/>
        <v>12</v>
      </c>
    </row>
    <row r="337">
      <c r="A337" s="12">
        <f>'Historical Var'!A343
</f>
        <v>44418</v>
      </c>
      <c r="B337" s="148">
        <f>'Historical Var'!F343
</f>
        <v>4204.11</v>
      </c>
      <c r="C337" s="149">
        <f t="shared" si="5"/>
        <v>0.0007685910772</v>
      </c>
      <c r="D337" s="149">
        <f t="shared" si="1"/>
        <v>0.02592038118</v>
      </c>
      <c r="E337" s="149">
        <f t="shared" si="2"/>
        <v>-0.03511193462</v>
      </c>
      <c r="F337" s="13">
        <f t="shared" si="3"/>
        <v>0</v>
      </c>
      <c r="G337" s="13">
        <f t="shared" si="4"/>
        <v>12</v>
      </c>
    </row>
    <row r="338">
      <c r="A338" s="12">
        <f>'Historical Var'!A344
</f>
        <v>44419</v>
      </c>
      <c r="B338" s="148">
        <f>'Historical Var'!F344
</f>
        <v>4202.04</v>
      </c>
      <c r="C338" s="149">
        <f t="shared" si="5"/>
        <v>-0.000492496575</v>
      </c>
      <c r="D338" s="149">
        <f t="shared" si="1"/>
        <v>0.02593471641</v>
      </c>
      <c r="E338" s="149">
        <f t="shared" si="2"/>
        <v>-0.03513179772</v>
      </c>
      <c r="F338" s="13">
        <f t="shared" si="3"/>
        <v>0</v>
      </c>
      <c r="G338" s="13">
        <f t="shared" si="4"/>
        <v>12</v>
      </c>
    </row>
    <row r="339">
      <c r="A339" s="12">
        <f>'Historical Var'!A345
</f>
        <v>44420</v>
      </c>
      <c r="B339" s="148">
        <f>'Historical Var'!F345
</f>
        <v>4208.12</v>
      </c>
      <c r="C339" s="149">
        <f t="shared" si="5"/>
        <v>0.001445870485</v>
      </c>
      <c r="D339" s="149">
        <f t="shared" si="1"/>
        <v>0.02594905165</v>
      </c>
      <c r="E339" s="149">
        <f t="shared" si="2"/>
        <v>-0.03515166081</v>
      </c>
      <c r="F339" s="13">
        <f t="shared" si="3"/>
        <v>0</v>
      </c>
      <c r="G339" s="13">
        <f t="shared" si="4"/>
        <v>12</v>
      </c>
    </row>
    <row r="340">
      <c r="A340" s="12">
        <f>'Historical Var'!A346
</f>
        <v>44421</v>
      </c>
      <c r="B340" s="148">
        <f>'Historical Var'!F346
</f>
        <v>4192.85</v>
      </c>
      <c r="C340" s="149">
        <f t="shared" si="5"/>
        <v>-0.003635298499</v>
      </c>
      <c r="D340" s="149">
        <f t="shared" si="1"/>
        <v>0.02596338688</v>
      </c>
      <c r="E340" s="149">
        <f t="shared" si="2"/>
        <v>-0.0351715239</v>
      </c>
      <c r="F340" s="13">
        <f t="shared" si="3"/>
        <v>0</v>
      </c>
      <c r="G340" s="13">
        <f t="shared" si="4"/>
        <v>12</v>
      </c>
    </row>
    <row r="341">
      <c r="A341" s="12">
        <f>'Historical Var'!A347
</f>
        <v>44423</v>
      </c>
      <c r="B341" s="148">
        <f>'Historical Var'!F347
</f>
        <v>4229.89</v>
      </c>
      <c r="C341" s="149">
        <f t="shared" si="5"/>
        <v>0.008795294352</v>
      </c>
      <c r="D341" s="149">
        <f t="shared" si="1"/>
        <v>0.02597772212</v>
      </c>
      <c r="E341" s="149">
        <f t="shared" si="2"/>
        <v>-0.035191387</v>
      </c>
      <c r="F341" s="13">
        <f t="shared" si="3"/>
        <v>0</v>
      </c>
      <c r="G341" s="13">
        <f t="shared" si="4"/>
        <v>12</v>
      </c>
    </row>
    <row r="342">
      <c r="A342" s="12">
        <f>'Historical Var'!A348
</f>
        <v>44424</v>
      </c>
      <c r="B342" s="148">
        <f>'Historical Var'!F348
</f>
        <v>4226.52</v>
      </c>
      <c r="C342" s="149">
        <f t="shared" si="5"/>
        <v>-0.0007970285685</v>
      </c>
      <c r="D342" s="149">
        <f t="shared" si="1"/>
        <v>0.02599205735</v>
      </c>
      <c r="E342" s="149">
        <f t="shared" si="2"/>
        <v>-0.03521125009</v>
      </c>
      <c r="F342" s="13">
        <f t="shared" si="3"/>
        <v>0</v>
      </c>
      <c r="G342" s="13">
        <f t="shared" si="4"/>
        <v>12</v>
      </c>
    </row>
    <row r="343">
      <c r="A343" s="12">
        <f>'Historical Var'!A349
</f>
        <v>44425</v>
      </c>
      <c r="B343" s="148">
        <f>'Historical Var'!F349
</f>
        <v>4227.26</v>
      </c>
      <c r="C343" s="149">
        <f t="shared" si="5"/>
        <v>0.0001750696143</v>
      </c>
      <c r="D343" s="149">
        <f t="shared" si="1"/>
        <v>0.02600639259</v>
      </c>
      <c r="E343" s="149">
        <f t="shared" si="2"/>
        <v>-0.03523111318</v>
      </c>
      <c r="F343" s="13">
        <f t="shared" si="3"/>
        <v>0</v>
      </c>
      <c r="G343" s="13">
        <f t="shared" si="4"/>
        <v>12</v>
      </c>
    </row>
    <row r="344">
      <c r="A344" s="12">
        <f>'Historical Var'!A350
</f>
        <v>44426</v>
      </c>
      <c r="B344" s="148">
        <f>'Historical Var'!F350
</f>
        <v>4219.55</v>
      </c>
      <c r="C344" s="149">
        <f t="shared" si="5"/>
        <v>-0.001825541747</v>
      </c>
      <c r="D344" s="149">
        <f t="shared" si="1"/>
        <v>0.02602072782</v>
      </c>
      <c r="E344" s="149">
        <f t="shared" si="2"/>
        <v>-0.03525097628</v>
      </c>
      <c r="F344" s="13">
        <f t="shared" si="3"/>
        <v>0</v>
      </c>
      <c r="G344" s="13">
        <f t="shared" si="4"/>
        <v>12</v>
      </c>
    </row>
    <row r="345">
      <c r="A345" s="12">
        <f>'Historical Var'!A351
</f>
        <v>44427</v>
      </c>
      <c r="B345" s="148">
        <f>'Historical Var'!F351
</f>
        <v>4239.18</v>
      </c>
      <c r="C345" s="149">
        <f t="shared" si="5"/>
        <v>0.004641367023</v>
      </c>
      <c r="D345" s="149">
        <f t="shared" si="1"/>
        <v>0.02603506306</v>
      </c>
      <c r="E345" s="149">
        <f t="shared" si="2"/>
        <v>-0.03527083937</v>
      </c>
      <c r="F345" s="13">
        <f t="shared" si="3"/>
        <v>0</v>
      </c>
      <c r="G345" s="13">
        <f t="shared" si="4"/>
        <v>12</v>
      </c>
    </row>
    <row r="346">
      <c r="A346" s="12">
        <f>'Historical Var'!A352
</f>
        <v>44428</v>
      </c>
      <c r="B346" s="148">
        <f>'Historical Var'!F352
</f>
        <v>4247.44</v>
      </c>
      <c r="C346" s="149">
        <f t="shared" si="5"/>
        <v>0.001946594194</v>
      </c>
      <c r="D346" s="149">
        <f t="shared" si="1"/>
        <v>0.02604939829</v>
      </c>
      <c r="E346" s="149">
        <f t="shared" si="2"/>
        <v>-0.03529070247</v>
      </c>
      <c r="F346" s="13">
        <f t="shared" si="3"/>
        <v>0</v>
      </c>
      <c r="G346" s="13">
        <f t="shared" si="4"/>
        <v>12</v>
      </c>
    </row>
    <row r="347">
      <c r="A347" s="12">
        <f>'Historical Var'!A353
</f>
        <v>44430</v>
      </c>
      <c r="B347" s="148">
        <f>'Historical Var'!F353
</f>
        <v>4255.15</v>
      </c>
      <c r="C347" s="149">
        <f t="shared" si="5"/>
        <v>0.00181356554</v>
      </c>
      <c r="D347" s="149">
        <f t="shared" si="1"/>
        <v>0.02606373353</v>
      </c>
      <c r="E347" s="149">
        <f t="shared" si="2"/>
        <v>-0.03531056556</v>
      </c>
      <c r="F347" s="13">
        <f t="shared" si="3"/>
        <v>0</v>
      </c>
      <c r="G347" s="13">
        <f t="shared" si="4"/>
        <v>12</v>
      </c>
    </row>
    <row r="348">
      <c r="A348" s="12">
        <f>'Historical Var'!A354
</f>
        <v>44431</v>
      </c>
      <c r="B348" s="148">
        <f>'Historical Var'!F354
</f>
        <v>4246.59</v>
      </c>
      <c r="C348" s="149">
        <f t="shared" si="5"/>
        <v>-0.00201370611</v>
      </c>
      <c r="D348" s="149">
        <f t="shared" si="1"/>
        <v>0.02607806876</v>
      </c>
      <c r="E348" s="149">
        <f t="shared" si="2"/>
        <v>-0.03533042865</v>
      </c>
      <c r="F348" s="13">
        <f t="shared" si="3"/>
        <v>0</v>
      </c>
      <c r="G348" s="13">
        <f t="shared" si="4"/>
        <v>12</v>
      </c>
    </row>
    <row r="349">
      <c r="A349" s="12">
        <f>'Historical Var'!A355
</f>
        <v>44432</v>
      </c>
      <c r="B349" s="148">
        <f>'Historical Var'!F355
</f>
        <v>4223.7</v>
      </c>
      <c r="C349" s="149">
        <f t="shared" si="5"/>
        <v>-0.005404786783</v>
      </c>
      <c r="D349" s="149">
        <f t="shared" si="1"/>
        <v>0.026092404</v>
      </c>
      <c r="E349" s="149">
        <f t="shared" si="2"/>
        <v>-0.03535029175</v>
      </c>
      <c r="F349" s="13">
        <f t="shared" si="3"/>
        <v>0</v>
      </c>
      <c r="G349" s="13">
        <f t="shared" si="4"/>
        <v>12</v>
      </c>
    </row>
    <row r="350">
      <c r="A350" s="12">
        <f>'Historical Var'!A356
</f>
        <v>44433</v>
      </c>
      <c r="B350" s="148">
        <f>'Historical Var'!F356
</f>
        <v>4221.86</v>
      </c>
      <c r="C350" s="149">
        <f t="shared" si="5"/>
        <v>-0.0004357319181</v>
      </c>
      <c r="D350" s="149">
        <f t="shared" si="1"/>
        <v>0.02610673923</v>
      </c>
      <c r="E350" s="149">
        <f t="shared" si="2"/>
        <v>-0.03537015484</v>
      </c>
      <c r="F350" s="13">
        <f t="shared" si="3"/>
        <v>0</v>
      </c>
      <c r="G350" s="13">
        <f t="shared" si="4"/>
        <v>12</v>
      </c>
    </row>
    <row r="351">
      <c r="A351" s="12">
        <f>'Historical Var'!A357
</f>
        <v>44434</v>
      </c>
      <c r="B351" s="148">
        <f>'Historical Var'!F357
</f>
        <v>4166.45</v>
      </c>
      <c r="C351" s="149">
        <f t="shared" si="5"/>
        <v>-0.01321143495</v>
      </c>
      <c r="D351" s="149">
        <f t="shared" si="1"/>
        <v>0.02612107447</v>
      </c>
      <c r="E351" s="149">
        <f t="shared" si="2"/>
        <v>-0.03539001793</v>
      </c>
      <c r="F351" s="13">
        <f t="shared" si="3"/>
        <v>0</v>
      </c>
      <c r="G351" s="13">
        <f t="shared" si="4"/>
        <v>12</v>
      </c>
    </row>
    <row r="352">
      <c r="A352" s="12">
        <f>'Historical Var'!A358
</f>
        <v>44435</v>
      </c>
      <c r="B352" s="148">
        <f>'Historical Var'!F358
</f>
        <v>4224.79</v>
      </c>
      <c r="C352" s="149">
        <f t="shared" si="5"/>
        <v>0.01390520114</v>
      </c>
      <c r="D352" s="149">
        <f t="shared" si="1"/>
        <v>0.0261354097</v>
      </c>
      <c r="E352" s="149">
        <f t="shared" si="2"/>
        <v>-0.03540988103</v>
      </c>
      <c r="F352" s="13">
        <f t="shared" si="3"/>
        <v>0</v>
      </c>
      <c r="G352" s="13">
        <f t="shared" si="4"/>
        <v>12</v>
      </c>
    </row>
    <row r="353">
      <c r="A353" s="12">
        <f>'Historical Var'!A359
</f>
        <v>44437</v>
      </c>
      <c r="B353" s="148">
        <f>'Historical Var'!F359
</f>
        <v>4246.44</v>
      </c>
      <c r="C353" s="149">
        <f t="shared" si="5"/>
        <v>0.005111429423</v>
      </c>
      <c r="D353" s="149">
        <f t="shared" si="1"/>
        <v>0.02614974494</v>
      </c>
      <c r="E353" s="149">
        <f t="shared" si="2"/>
        <v>-0.03542974412</v>
      </c>
      <c r="F353" s="13">
        <f t="shared" si="3"/>
        <v>0</v>
      </c>
      <c r="G353" s="13">
        <f t="shared" si="4"/>
        <v>12</v>
      </c>
    </row>
    <row r="354">
      <c r="A354" s="12">
        <f>'Historical Var'!A360
</f>
        <v>44438</v>
      </c>
      <c r="B354" s="148">
        <f>'Historical Var'!F360
</f>
        <v>4241.84</v>
      </c>
      <c r="C354" s="149">
        <f t="shared" si="5"/>
        <v>-0.001083847482</v>
      </c>
      <c r="D354" s="149">
        <f t="shared" si="1"/>
        <v>0.02616408017</v>
      </c>
      <c r="E354" s="149">
        <f t="shared" si="2"/>
        <v>-0.03544960721</v>
      </c>
      <c r="F354" s="13">
        <f t="shared" si="3"/>
        <v>0</v>
      </c>
      <c r="G354" s="13">
        <f t="shared" si="4"/>
        <v>12</v>
      </c>
    </row>
    <row r="355">
      <c r="A355" s="12">
        <f>'Historical Var'!A361
</f>
        <v>44439</v>
      </c>
      <c r="B355" s="148">
        <f>'Historical Var'!F361
</f>
        <v>4266.49</v>
      </c>
      <c r="C355" s="149">
        <f t="shared" si="5"/>
        <v>0.005794337777</v>
      </c>
      <c r="D355" s="149">
        <f t="shared" si="1"/>
        <v>0.02617841541</v>
      </c>
      <c r="E355" s="149">
        <f t="shared" si="2"/>
        <v>-0.03546947031</v>
      </c>
      <c r="F355" s="13">
        <f t="shared" si="3"/>
        <v>0</v>
      </c>
      <c r="G355" s="13">
        <f t="shared" si="4"/>
        <v>12</v>
      </c>
    </row>
    <row r="356">
      <c r="A356" s="12">
        <f>'Historical Var'!A362
</f>
        <v>44440</v>
      </c>
      <c r="B356" s="148">
        <f>'Historical Var'!F362
</f>
        <v>4280.7</v>
      </c>
      <c r="C356" s="149">
        <f t="shared" si="5"/>
        <v>0.003325072472</v>
      </c>
      <c r="D356" s="149">
        <f t="shared" si="1"/>
        <v>0.02619275064</v>
      </c>
      <c r="E356" s="149">
        <f t="shared" si="2"/>
        <v>-0.0354893334</v>
      </c>
      <c r="F356" s="13">
        <f t="shared" si="3"/>
        <v>0</v>
      </c>
      <c r="G356" s="13">
        <f t="shared" si="4"/>
        <v>12</v>
      </c>
    </row>
    <row r="357">
      <c r="A357" s="12">
        <f>'Historical Var'!A363
</f>
        <v>44441</v>
      </c>
      <c r="B357" s="148">
        <f>'Historical Var'!F363
</f>
        <v>4290.61</v>
      </c>
      <c r="C357" s="149">
        <f t="shared" si="5"/>
        <v>0.002312366351</v>
      </c>
      <c r="D357" s="149">
        <f t="shared" si="1"/>
        <v>0.02620708587</v>
      </c>
      <c r="E357" s="149">
        <f t="shared" si="2"/>
        <v>-0.03550919649</v>
      </c>
      <c r="F357" s="13">
        <f t="shared" si="3"/>
        <v>0</v>
      </c>
      <c r="G357" s="13">
        <f t="shared" si="4"/>
        <v>12</v>
      </c>
    </row>
    <row r="358">
      <c r="A358" s="12">
        <f>'Historical Var'!A364
</f>
        <v>44442</v>
      </c>
      <c r="B358" s="148">
        <f>'Historical Var'!F364
</f>
        <v>4291.8</v>
      </c>
      <c r="C358" s="149">
        <f t="shared" si="5"/>
        <v>0.0002773113863</v>
      </c>
      <c r="D358" s="149">
        <f t="shared" si="1"/>
        <v>0.02622142111</v>
      </c>
      <c r="E358" s="149">
        <f t="shared" si="2"/>
        <v>-0.03552905959</v>
      </c>
      <c r="F358" s="13">
        <f t="shared" si="3"/>
        <v>0</v>
      </c>
      <c r="G358" s="13">
        <f t="shared" si="4"/>
        <v>12</v>
      </c>
    </row>
    <row r="359">
      <c r="A359" s="12">
        <f>'Historical Var'!A365
</f>
        <v>44445</v>
      </c>
      <c r="B359" s="148">
        <f>'Historical Var'!F365
</f>
        <v>4297.5</v>
      </c>
      <c r="C359" s="149">
        <f t="shared" si="5"/>
        <v>0.001327232915</v>
      </c>
      <c r="D359" s="149">
        <f t="shared" si="1"/>
        <v>0.02623575634</v>
      </c>
      <c r="E359" s="149">
        <f t="shared" si="2"/>
        <v>-0.03554892268</v>
      </c>
      <c r="F359" s="13">
        <f t="shared" si="3"/>
        <v>0</v>
      </c>
      <c r="G359" s="13">
        <f t="shared" si="4"/>
        <v>12</v>
      </c>
    </row>
    <row r="360">
      <c r="A360" s="12">
        <f>'Historical Var'!A366
</f>
        <v>44446</v>
      </c>
      <c r="B360" s="148">
        <f>'Historical Var'!F366
</f>
        <v>4319.94</v>
      </c>
      <c r="C360" s="149">
        <f t="shared" si="5"/>
        <v>0.005208054996</v>
      </c>
      <c r="D360" s="149">
        <f t="shared" si="1"/>
        <v>0.02625009158</v>
      </c>
      <c r="E360" s="149">
        <f t="shared" si="2"/>
        <v>-0.03556878578</v>
      </c>
      <c r="F360" s="13">
        <f t="shared" si="3"/>
        <v>0</v>
      </c>
      <c r="G360" s="13">
        <f t="shared" si="4"/>
        <v>12</v>
      </c>
    </row>
    <row r="361">
      <c r="A361" s="12">
        <f>'Historical Var'!A367
</f>
        <v>44447</v>
      </c>
      <c r="B361" s="148">
        <f>'Historical Var'!F367
</f>
        <v>4352.34</v>
      </c>
      <c r="C361" s="149">
        <f t="shared" si="5"/>
        <v>0.007472118231</v>
      </c>
      <c r="D361" s="149">
        <f t="shared" si="1"/>
        <v>0.02626442681</v>
      </c>
      <c r="E361" s="149">
        <f t="shared" si="2"/>
        <v>-0.03558864887</v>
      </c>
      <c r="F361" s="13">
        <f t="shared" si="3"/>
        <v>0</v>
      </c>
      <c r="G361" s="13">
        <f t="shared" si="4"/>
        <v>12</v>
      </c>
    </row>
    <row r="362">
      <c r="A362" s="12">
        <f>'Historical Var'!A368
</f>
        <v>44448</v>
      </c>
      <c r="B362" s="148">
        <f>'Historical Var'!F368
</f>
        <v>4343.54</v>
      </c>
      <c r="C362" s="149">
        <f t="shared" si="5"/>
        <v>-0.002023947663</v>
      </c>
      <c r="D362" s="149">
        <f t="shared" si="1"/>
        <v>0.02627876205</v>
      </c>
      <c r="E362" s="149">
        <f t="shared" si="2"/>
        <v>-0.03560851196</v>
      </c>
      <c r="F362" s="13">
        <f t="shared" si="3"/>
        <v>0</v>
      </c>
      <c r="G362" s="13">
        <f t="shared" si="4"/>
        <v>12</v>
      </c>
    </row>
    <row r="363">
      <c r="A363" s="12">
        <f>'Historical Var'!A369
</f>
        <v>44449</v>
      </c>
      <c r="B363" s="148">
        <f>'Historical Var'!F369
</f>
        <v>4358.13</v>
      </c>
      <c r="C363" s="149">
        <f t="shared" si="5"/>
        <v>0.003353382436</v>
      </c>
      <c r="D363" s="149">
        <f t="shared" si="1"/>
        <v>0.02629309728</v>
      </c>
      <c r="E363" s="149">
        <f t="shared" si="2"/>
        <v>-0.03562837506</v>
      </c>
      <c r="F363" s="13">
        <f t="shared" si="3"/>
        <v>0</v>
      </c>
      <c r="G363" s="13">
        <f t="shared" si="4"/>
        <v>12</v>
      </c>
    </row>
    <row r="364">
      <c r="A364" s="12">
        <f>'Historical Var'!A370
</f>
        <v>44451</v>
      </c>
      <c r="B364" s="148">
        <f>'Historical Var'!F370
</f>
        <v>4320.82</v>
      </c>
      <c r="C364" s="149">
        <f t="shared" si="5"/>
        <v>-0.008597867217</v>
      </c>
      <c r="D364" s="149">
        <f t="shared" si="1"/>
        <v>0.02630743252</v>
      </c>
      <c r="E364" s="149">
        <f t="shared" si="2"/>
        <v>-0.03564823815</v>
      </c>
      <c r="F364" s="13">
        <f t="shared" si="3"/>
        <v>0</v>
      </c>
      <c r="G364" s="13">
        <f t="shared" si="4"/>
        <v>12</v>
      </c>
    </row>
    <row r="365">
      <c r="A365" s="12">
        <f>'Historical Var'!A371
</f>
        <v>44452</v>
      </c>
      <c r="B365" s="148">
        <f>'Historical Var'!F371
</f>
        <v>4369.55</v>
      </c>
      <c r="C365" s="149">
        <f t="shared" si="5"/>
        <v>0.01121482992</v>
      </c>
      <c r="D365" s="149">
        <f t="shared" si="1"/>
        <v>0.02632176775</v>
      </c>
      <c r="E365" s="149">
        <f t="shared" si="2"/>
        <v>-0.03566810124</v>
      </c>
      <c r="F365" s="13">
        <f t="shared" si="3"/>
        <v>0</v>
      </c>
      <c r="G365" s="13">
        <f t="shared" si="4"/>
        <v>12</v>
      </c>
    </row>
    <row r="366">
      <c r="A366" s="12">
        <f>'Historical Var'!A372
</f>
        <v>44453</v>
      </c>
      <c r="B366" s="148">
        <f>'Historical Var'!F372
</f>
        <v>4384.63</v>
      </c>
      <c r="C366" s="149">
        <f t="shared" si="5"/>
        <v>0.003445214724</v>
      </c>
      <c r="D366" s="149">
        <f t="shared" si="1"/>
        <v>0.02633610299</v>
      </c>
      <c r="E366" s="149">
        <f t="shared" si="2"/>
        <v>-0.03568796434</v>
      </c>
      <c r="F366" s="13">
        <f t="shared" si="3"/>
        <v>0</v>
      </c>
      <c r="G366" s="13">
        <f t="shared" si="4"/>
        <v>12</v>
      </c>
    </row>
    <row r="367">
      <c r="A367" s="12">
        <f>'Historical Var'!A373
</f>
        <v>44454</v>
      </c>
      <c r="B367" s="148">
        <f>'Historical Var'!F373
</f>
        <v>4369.21</v>
      </c>
      <c r="C367" s="149">
        <f t="shared" si="5"/>
        <v>-0.003523028968</v>
      </c>
      <c r="D367" s="149">
        <f t="shared" si="1"/>
        <v>0.02635043822</v>
      </c>
      <c r="E367" s="149">
        <f t="shared" si="2"/>
        <v>-0.03570782743</v>
      </c>
      <c r="F367" s="13">
        <f t="shared" si="3"/>
        <v>0</v>
      </c>
      <c r="G367" s="13">
        <f t="shared" si="4"/>
        <v>12</v>
      </c>
    </row>
    <row r="368">
      <c r="A368" s="12">
        <f>'Historical Var'!A374
</f>
        <v>44455</v>
      </c>
      <c r="B368" s="148">
        <f>'Historical Var'!F374
</f>
        <v>4374.3</v>
      </c>
      <c r="C368" s="149">
        <f t="shared" si="5"/>
        <v>0.001164292275</v>
      </c>
      <c r="D368" s="149">
        <f t="shared" si="1"/>
        <v>0.02636477346</v>
      </c>
      <c r="E368" s="149">
        <f t="shared" si="2"/>
        <v>-0.03572769052</v>
      </c>
      <c r="F368" s="13">
        <f t="shared" si="3"/>
        <v>0</v>
      </c>
      <c r="G368" s="13">
        <f t="shared" si="4"/>
        <v>12</v>
      </c>
    </row>
    <row r="369">
      <c r="A369" s="12">
        <f>'Historical Var'!A375
</f>
        <v>44456</v>
      </c>
      <c r="B369" s="148">
        <f>'Historical Var'!F375
</f>
        <v>4360.03</v>
      </c>
      <c r="C369" s="149">
        <f t="shared" si="5"/>
        <v>-0.003267568937</v>
      </c>
      <c r="D369" s="149">
        <f t="shared" si="1"/>
        <v>0.02637910869</v>
      </c>
      <c r="E369" s="149">
        <f t="shared" si="2"/>
        <v>-0.03574755362</v>
      </c>
      <c r="F369" s="13">
        <f t="shared" si="3"/>
        <v>0</v>
      </c>
      <c r="G369" s="13">
        <f t="shared" si="4"/>
        <v>12</v>
      </c>
    </row>
    <row r="370">
      <c r="A370" s="12">
        <f>'Historical Var'!A376
</f>
        <v>44458</v>
      </c>
      <c r="B370" s="148">
        <f>'Historical Var'!F376
</f>
        <v>4327.16</v>
      </c>
      <c r="C370" s="149">
        <f t="shared" si="5"/>
        <v>-0.007567500392</v>
      </c>
      <c r="D370" s="149">
        <f t="shared" si="1"/>
        <v>0.02639344393</v>
      </c>
      <c r="E370" s="149">
        <f t="shared" si="2"/>
        <v>-0.03576741671</v>
      </c>
      <c r="F370" s="13">
        <f t="shared" si="3"/>
        <v>0</v>
      </c>
      <c r="G370" s="13">
        <f t="shared" si="4"/>
        <v>12</v>
      </c>
    </row>
    <row r="371">
      <c r="A371" s="12">
        <f>'Historical Var'!A377
</f>
        <v>44459</v>
      </c>
      <c r="B371" s="148">
        <f>'Historical Var'!F377
</f>
        <v>4258.63</v>
      </c>
      <c r="C371" s="149">
        <f t="shared" si="5"/>
        <v>-0.01596392537</v>
      </c>
      <c r="D371" s="149">
        <f t="shared" si="1"/>
        <v>0.02640777916</v>
      </c>
      <c r="E371" s="149">
        <f t="shared" si="2"/>
        <v>-0.03578727981</v>
      </c>
      <c r="F371" s="13">
        <f t="shared" si="3"/>
        <v>0</v>
      </c>
      <c r="G371" s="13">
        <f t="shared" si="4"/>
        <v>12</v>
      </c>
    </row>
    <row r="372">
      <c r="A372" s="12">
        <f>'Historical Var'!A378
</f>
        <v>44460</v>
      </c>
      <c r="B372" s="148">
        <f>'Historical Var'!F378
</f>
        <v>4323.21</v>
      </c>
      <c r="C372" s="149">
        <f t="shared" si="5"/>
        <v>0.01505066957</v>
      </c>
      <c r="D372" s="149">
        <f t="shared" si="1"/>
        <v>0.0264221144</v>
      </c>
      <c r="E372" s="149">
        <f t="shared" si="2"/>
        <v>-0.0358071429</v>
      </c>
      <c r="F372" s="13">
        <f t="shared" si="3"/>
        <v>0</v>
      </c>
      <c r="G372" s="13">
        <f t="shared" si="4"/>
        <v>12</v>
      </c>
    </row>
    <row r="373">
      <c r="A373" s="12">
        <f>'Historical Var'!A379
</f>
        <v>44461</v>
      </c>
      <c r="B373" s="148">
        <f>'Historical Var'!F379
</f>
        <v>4358.69</v>
      </c>
      <c r="C373" s="149">
        <f t="shared" si="5"/>
        <v>0.008173371616</v>
      </c>
      <c r="D373" s="149">
        <f t="shared" si="1"/>
        <v>0.02643644963</v>
      </c>
      <c r="E373" s="149">
        <f t="shared" si="2"/>
        <v>-0.03582700599</v>
      </c>
      <c r="F373" s="13">
        <f t="shared" si="3"/>
        <v>0</v>
      </c>
      <c r="G373" s="13">
        <f t="shared" si="4"/>
        <v>12</v>
      </c>
    </row>
    <row r="374">
      <c r="A374" s="12">
        <f>'Historical Var'!A380
</f>
        <v>44462</v>
      </c>
      <c r="B374" s="148">
        <f>'Historical Var'!F380
</f>
        <v>4367.48</v>
      </c>
      <c r="C374" s="149">
        <f t="shared" si="5"/>
        <v>0.002014630238</v>
      </c>
      <c r="D374" s="149">
        <f t="shared" si="1"/>
        <v>0.02645078487</v>
      </c>
      <c r="E374" s="149">
        <f t="shared" si="2"/>
        <v>-0.03584686909</v>
      </c>
      <c r="F374" s="13">
        <f t="shared" si="3"/>
        <v>0</v>
      </c>
      <c r="G374" s="13">
        <f t="shared" si="4"/>
        <v>12</v>
      </c>
    </row>
    <row r="375">
      <c r="A375" s="12">
        <f>'Historical Var'!A381
</f>
        <v>44463</v>
      </c>
      <c r="B375" s="148">
        <f>'Historical Var'!F381
</f>
        <v>4411.8</v>
      </c>
      <c r="C375" s="149">
        <f t="shared" si="5"/>
        <v>0.01009658571</v>
      </c>
      <c r="D375" s="149">
        <f t="shared" si="1"/>
        <v>0.0264651201</v>
      </c>
      <c r="E375" s="149">
        <f t="shared" si="2"/>
        <v>-0.03586673218</v>
      </c>
      <c r="F375" s="13">
        <f t="shared" si="3"/>
        <v>0</v>
      </c>
      <c r="G375" s="13">
        <f t="shared" si="4"/>
        <v>12</v>
      </c>
    </row>
    <row r="376">
      <c r="A376" s="12">
        <f>'Historical Var'!A382
</f>
        <v>44465</v>
      </c>
      <c r="B376" s="148">
        <f>'Historical Var'!F382
</f>
        <v>4422.23</v>
      </c>
      <c r="C376" s="149">
        <f t="shared" si="5"/>
        <v>0.002361324299</v>
      </c>
      <c r="D376" s="149">
        <f t="shared" si="1"/>
        <v>0.02647945534</v>
      </c>
      <c r="E376" s="149">
        <f t="shared" si="2"/>
        <v>-0.03588659527</v>
      </c>
      <c r="F376" s="13">
        <f t="shared" si="3"/>
        <v>0</v>
      </c>
      <c r="G376" s="13">
        <f t="shared" si="4"/>
        <v>12</v>
      </c>
    </row>
    <row r="377">
      <c r="A377" s="12">
        <f>'Historical Var'!A383
</f>
        <v>44466</v>
      </c>
      <c r="B377" s="148">
        <f>'Historical Var'!F383
</f>
        <v>4401.46</v>
      </c>
      <c r="C377" s="149">
        <f t="shared" si="5"/>
        <v>-0.00470778968</v>
      </c>
      <c r="D377" s="149">
        <f t="shared" si="1"/>
        <v>0.02649379057</v>
      </c>
      <c r="E377" s="149">
        <f t="shared" si="2"/>
        <v>-0.03590645837</v>
      </c>
      <c r="F377" s="13">
        <f t="shared" si="3"/>
        <v>0</v>
      </c>
      <c r="G377" s="13">
        <f t="shared" si="4"/>
        <v>12</v>
      </c>
    </row>
    <row r="378">
      <c r="A378" s="12">
        <f>'Historical Var'!A384
</f>
        <v>44467</v>
      </c>
      <c r="B378" s="148">
        <f>'Historical Var'!F384
</f>
        <v>4400.65</v>
      </c>
      <c r="C378" s="149">
        <f t="shared" si="5"/>
        <v>-0.0001840467802</v>
      </c>
      <c r="D378" s="149">
        <f t="shared" si="1"/>
        <v>0.02650812581</v>
      </c>
      <c r="E378" s="149">
        <f t="shared" si="2"/>
        <v>-0.03592632146</v>
      </c>
      <c r="F378" s="13">
        <f t="shared" si="3"/>
        <v>0</v>
      </c>
      <c r="G378" s="13">
        <f t="shared" si="4"/>
        <v>12</v>
      </c>
    </row>
    <row r="379">
      <c r="A379" s="12">
        <f>'Historical Var'!A385
</f>
        <v>44468</v>
      </c>
      <c r="B379" s="148">
        <f>'Historical Var'!F385
</f>
        <v>4419.15</v>
      </c>
      <c r="C379" s="149">
        <f t="shared" si="5"/>
        <v>0.004195112617</v>
      </c>
      <c r="D379" s="149">
        <f t="shared" si="1"/>
        <v>0.02652246104</v>
      </c>
      <c r="E379" s="149">
        <f t="shared" si="2"/>
        <v>-0.03594618455</v>
      </c>
      <c r="F379" s="13">
        <f t="shared" si="3"/>
        <v>0</v>
      </c>
      <c r="G379" s="13">
        <f t="shared" si="4"/>
        <v>12</v>
      </c>
    </row>
    <row r="380">
      <c r="A380" s="12">
        <f>'Historical Var'!A386
</f>
        <v>44469</v>
      </c>
      <c r="B380" s="148">
        <f>'Historical Var'!F386
</f>
        <v>4395.26</v>
      </c>
      <c r="C380" s="149">
        <f t="shared" si="5"/>
        <v>-0.005420682382</v>
      </c>
      <c r="D380" s="149">
        <f t="shared" si="1"/>
        <v>0.02653679628</v>
      </c>
      <c r="E380" s="149">
        <f t="shared" si="2"/>
        <v>-0.03596604765</v>
      </c>
      <c r="F380" s="13">
        <f t="shared" si="3"/>
        <v>0</v>
      </c>
      <c r="G380" s="13">
        <f t="shared" si="4"/>
        <v>12</v>
      </c>
    </row>
    <row r="381">
      <c r="A381" s="12">
        <f>'Historical Var'!A387
</f>
        <v>44470</v>
      </c>
      <c r="B381" s="148">
        <f>'Historical Var'!F387
</f>
        <v>4387.11</v>
      </c>
      <c r="C381" s="149">
        <f t="shared" si="5"/>
        <v>-0.001855991569</v>
      </c>
      <c r="D381" s="149">
        <f t="shared" si="1"/>
        <v>0.02655113151</v>
      </c>
      <c r="E381" s="149">
        <f t="shared" si="2"/>
        <v>-0.03598591074</v>
      </c>
      <c r="F381" s="13">
        <f t="shared" si="3"/>
        <v>0</v>
      </c>
      <c r="G381" s="13">
        <f t="shared" si="4"/>
        <v>12</v>
      </c>
    </row>
    <row r="382">
      <c r="A382" s="12">
        <f>'Historical Var'!A388
</f>
        <v>44472</v>
      </c>
      <c r="B382" s="148">
        <f>'Historical Var'!F388
</f>
        <v>4423.15</v>
      </c>
      <c r="C382" s="149">
        <f t="shared" si="5"/>
        <v>0.008181415992</v>
      </c>
      <c r="D382" s="149">
        <f t="shared" si="1"/>
        <v>0.02656546675</v>
      </c>
      <c r="E382" s="149">
        <f t="shared" si="2"/>
        <v>-0.03600577383</v>
      </c>
      <c r="F382" s="13">
        <f t="shared" si="3"/>
        <v>0</v>
      </c>
      <c r="G382" s="13">
        <f t="shared" si="4"/>
        <v>12</v>
      </c>
    </row>
    <row r="383">
      <c r="A383" s="12">
        <f>'Historical Var'!A389
</f>
        <v>44473</v>
      </c>
      <c r="B383" s="148">
        <f>'Historical Var'!F389
</f>
        <v>4402.68</v>
      </c>
      <c r="C383" s="149">
        <f t="shared" si="5"/>
        <v>-0.004638665532</v>
      </c>
      <c r="D383" s="149">
        <f t="shared" si="1"/>
        <v>0.02657980198</v>
      </c>
      <c r="E383" s="149">
        <f t="shared" si="2"/>
        <v>-0.03602563693</v>
      </c>
      <c r="F383" s="13">
        <f t="shared" si="3"/>
        <v>0</v>
      </c>
      <c r="G383" s="13">
        <f t="shared" si="4"/>
        <v>12</v>
      </c>
    </row>
    <row r="384">
      <c r="A384" s="12">
        <f>'Historical Var'!A390
</f>
        <v>44474</v>
      </c>
      <c r="B384" s="148">
        <f>'Historical Var'!F390
</f>
        <v>4429.1</v>
      </c>
      <c r="C384" s="149">
        <f t="shared" si="5"/>
        <v>0.005982956734</v>
      </c>
      <c r="D384" s="149">
        <f t="shared" si="1"/>
        <v>0.02659413722</v>
      </c>
      <c r="E384" s="149">
        <f t="shared" si="2"/>
        <v>-0.03604550002</v>
      </c>
      <c r="F384" s="13">
        <f t="shared" si="3"/>
        <v>0</v>
      </c>
      <c r="G384" s="13">
        <f t="shared" si="4"/>
        <v>12</v>
      </c>
    </row>
    <row r="385">
      <c r="A385" s="12">
        <f>'Historical Var'!A391
</f>
        <v>44475</v>
      </c>
      <c r="B385" s="148">
        <f>'Historical Var'!F391
</f>
        <v>4436.52</v>
      </c>
      <c r="C385" s="149">
        <f t="shared" si="5"/>
        <v>0.001673882195</v>
      </c>
      <c r="D385" s="149">
        <f t="shared" si="1"/>
        <v>0.02660847245</v>
      </c>
      <c r="E385" s="149">
        <f t="shared" si="2"/>
        <v>-0.03606536312</v>
      </c>
      <c r="F385" s="13">
        <f t="shared" si="3"/>
        <v>0</v>
      </c>
      <c r="G385" s="13">
        <f t="shared" si="4"/>
        <v>12</v>
      </c>
    </row>
    <row r="386">
      <c r="A386" s="12">
        <f>'Historical Var'!A392
</f>
        <v>44476</v>
      </c>
      <c r="B386" s="148">
        <f>'Historical Var'!F392
</f>
        <v>4432.35</v>
      </c>
      <c r="C386" s="149">
        <f t="shared" si="5"/>
        <v>-0.0009403678952</v>
      </c>
      <c r="D386" s="149">
        <f t="shared" si="1"/>
        <v>0.02662280769</v>
      </c>
      <c r="E386" s="149">
        <f t="shared" si="2"/>
        <v>-0.03608522621</v>
      </c>
      <c r="F386" s="13">
        <f t="shared" si="3"/>
        <v>0</v>
      </c>
      <c r="G386" s="13">
        <f t="shared" si="4"/>
        <v>12</v>
      </c>
    </row>
    <row r="387">
      <c r="A387" s="12">
        <f>'Historical Var'!A393
</f>
        <v>44477</v>
      </c>
      <c r="B387" s="148">
        <f>'Historical Var'!F393
</f>
        <v>4436.75</v>
      </c>
      <c r="C387" s="149">
        <f t="shared" si="5"/>
        <v>0.0009922089865</v>
      </c>
      <c r="D387" s="149">
        <f t="shared" si="1"/>
        <v>0.02663714292</v>
      </c>
      <c r="E387" s="149">
        <f t="shared" si="2"/>
        <v>-0.0361050893</v>
      </c>
      <c r="F387" s="13">
        <f t="shared" si="3"/>
        <v>0</v>
      </c>
      <c r="G387" s="13">
        <f t="shared" si="4"/>
        <v>12</v>
      </c>
    </row>
    <row r="388">
      <c r="A388" s="12">
        <f>'Historical Var'!A394
</f>
        <v>44480</v>
      </c>
      <c r="B388" s="148">
        <f>'Historical Var'!F394
</f>
        <v>4447.7</v>
      </c>
      <c r="C388" s="149">
        <f t="shared" si="5"/>
        <v>0.002464982198</v>
      </c>
      <c r="D388" s="149">
        <f t="shared" si="1"/>
        <v>0.02665147816</v>
      </c>
      <c r="E388" s="149">
        <f t="shared" si="2"/>
        <v>-0.0361249524</v>
      </c>
      <c r="F388" s="13">
        <f t="shared" si="3"/>
        <v>0</v>
      </c>
      <c r="G388" s="13">
        <f t="shared" si="4"/>
        <v>12</v>
      </c>
    </row>
    <row r="389">
      <c r="A389" s="12">
        <f>'Historical Var'!A395
</f>
        <v>44481</v>
      </c>
      <c r="B389" s="148">
        <f>'Historical Var'!F395
</f>
        <v>4460.84</v>
      </c>
      <c r="C389" s="149">
        <f t="shared" si="5"/>
        <v>0.002949980475</v>
      </c>
      <c r="D389" s="149">
        <f t="shared" si="1"/>
        <v>0.02666581339</v>
      </c>
      <c r="E389" s="149">
        <f t="shared" si="2"/>
        <v>-0.03614481549</v>
      </c>
      <c r="F389" s="13">
        <f t="shared" si="3"/>
        <v>0</v>
      </c>
      <c r="G389" s="13">
        <f t="shared" si="4"/>
        <v>12</v>
      </c>
    </row>
    <row r="390">
      <c r="A390" s="12">
        <f>'Historical Var'!A396
</f>
        <v>44482</v>
      </c>
      <c r="B390" s="148">
        <f>'Historical Var'!F396
</f>
        <v>4468</v>
      </c>
      <c r="C390" s="149">
        <f t="shared" si="5"/>
        <v>0.001603792102</v>
      </c>
      <c r="D390" s="149">
        <f t="shared" si="1"/>
        <v>0.02668014863</v>
      </c>
      <c r="E390" s="149">
        <f t="shared" si="2"/>
        <v>-0.03616467858</v>
      </c>
      <c r="F390" s="13">
        <f t="shared" si="3"/>
        <v>0</v>
      </c>
      <c r="G390" s="13">
        <f t="shared" si="4"/>
        <v>12</v>
      </c>
    </row>
    <row r="391">
      <c r="A391" s="12">
        <f>'Historical Var'!A397
</f>
        <v>44483</v>
      </c>
      <c r="B391" s="148">
        <f>'Historical Var'!F397
</f>
        <v>4479.66</v>
      </c>
      <c r="C391" s="149">
        <f t="shared" si="5"/>
        <v>0.002606269483</v>
      </c>
      <c r="D391" s="149">
        <f t="shared" si="1"/>
        <v>0.02669448386</v>
      </c>
      <c r="E391" s="149">
        <f t="shared" si="2"/>
        <v>-0.03618454168</v>
      </c>
      <c r="F391" s="13">
        <f t="shared" si="3"/>
        <v>0</v>
      </c>
      <c r="G391" s="13">
        <f t="shared" si="4"/>
        <v>12</v>
      </c>
    </row>
    <row r="392">
      <c r="A392" s="12">
        <f>'Historical Var'!A398
</f>
        <v>44484</v>
      </c>
      <c r="B392" s="148">
        <f>'Historical Var'!F398
</f>
        <v>4448.08</v>
      </c>
      <c r="C392" s="149">
        <f t="shared" si="5"/>
        <v>-0.007074608292</v>
      </c>
      <c r="D392" s="149">
        <f t="shared" si="1"/>
        <v>0.0267088191</v>
      </c>
      <c r="E392" s="149">
        <f t="shared" si="2"/>
        <v>-0.03620440477</v>
      </c>
      <c r="F392" s="13">
        <f t="shared" si="3"/>
        <v>0</v>
      </c>
      <c r="G392" s="13">
        <f t="shared" si="4"/>
        <v>12</v>
      </c>
    </row>
    <row r="393">
      <c r="A393" s="12">
        <f>'Historical Var'!A399
</f>
        <v>44486</v>
      </c>
      <c r="B393" s="148">
        <f>'Historical Var'!F399
</f>
        <v>4400.27</v>
      </c>
      <c r="C393" s="149">
        <f t="shared" si="5"/>
        <v>-0.01080663972</v>
      </c>
      <c r="D393" s="149">
        <f t="shared" si="1"/>
        <v>0.02672315433</v>
      </c>
      <c r="E393" s="149">
        <f t="shared" si="2"/>
        <v>-0.03622426786</v>
      </c>
      <c r="F393" s="13">
        <f t="shared" si="3"/>
        <v>0</v>
      </c>
      <c r="G393" s="13">
        <f t="shared" si="4"/>
        <v>12</v>
      </c>
    </row>
    <row r="394">
      <c r="A394" s="12">
        <f>'Historical Var'!A400
</f>
        <v>44487</v>
      </c>
      <c r="B394" s="148">
        <f>'Historical Var'!F400
</f>
        <v>4405.8</v>
      </c>
      <c r="C394" s="149">
        <f t="shared" si="5"/>
        <v>0.001255952026</v>
      </c>
      <c r="D394" s="149">
        <f t="shared" si="1"/>
        <v>0.02673748956</v>
      </c>
      <c r="E394" s="149">
        <f t="shared" si="2"/>
        <v>-0.03624413096</v>
      </c>
      <c r="F394" s="13">
        <f t="shared" si="3"/>
        <v>0</v>
      </c>
      <c r="G394" s="13">
        <f t="shared" si="4"/>
        <v>12</v>
      </c>
    </row>
    <row r="395">
      <c r="A395" s="12">
        <f>'Historical Var'!A401
</f>
        <v>44488</v>
      </c>
      <c r="B395" s="148">
        <f>'Historical Var'!F401
</f>
        <v>4441.67</v>
      </c>
      <c r="C395" s="149">
        <f t="shared" si="5"/>
        <v>0.008108577149</v>
      </c>
      <c r="D395" s="149">
        <f t="shared" si="1"/>
        <v>0.0267518248</v>
      </c>
      <c r="E395" s="149">
        <f t="shared" si="2"/>
        <v>-0.03626399405</v>
      </c>
      <c r="F395" s="13">
        <f t="shared" si="3"/>
        <v>0</v>
      </c>
      <c r="G395" s="13">
        <f t="shared" si="4"/>
        <v>12</v>
      </c>
    </row>
    <row r="396">
      <c r="A396" s="12">
        <f>'Historical Var'!A402
</f>
        <v>44489</v>
      </c>
      <c r="B396" s="148">
        <f>'Historical Var'!F402
</f>
        <v>4479.54</v>
      </c>
      <c r="C396" s="149">
        <f t="shared" si="5"/>
        <v>0.008489930731</v>
      </c>
      <c r="D396" s="149">
        <f t="shared" si="1"/>
        <v>0.02676616003</v>
      </c>
      <c r="E396" s="149">
        <f t="shared" si="2"/>
        <v>-0.03628385714</v>
      </c>
      <c r="F396" s="13">
        <f t="shared" si="3"/>
        <v>0</v>
      </c>
      <c r="G396" s="13">
        <f t="shared" si="4"/>
        <v>12</v>
      </c>
    </row>
    <row r="397">
      <c r="A397" s="12">
        <f>'Historical Var'!A403
</f>
        <v>44490</v>
      </c>
      <c r="B397" s="148">
        <f>'Historical Var'!F403
</f>
        <v>4486.23</v>
      </c>
      <c r="C397" s="149">
        <f t="shared" si="5"/>
        <v>0.00149234282</v>
      </c>
      <c r="D397" s="149">
        <f t="shared" si="1"/>
        <v>0.02678049527</v>
      </c>
      <c r="E397" s="149">
        <f t="shared" si="2"/>
        <v>-0.03630372024</v>
      </c>
      <c r="F397" s="13">
        <f t="shared" si="3"/>
        <v>0</v>
      </c>
      <c r="G397" s="13">
        <f t="shared" si="4"/>
        <v>12</v>
      </c>
    </row>
    <row r="398">
      <c r="A398" s="12">
        <f>'Historical Var'!A404
</f>
        <v>44491</v>
      </c>
      <c r="B398" s="148">
        <f>'Historical Var'!F404
</f>
        <v>4496.19</v>
      </c>
      <c r="C398" s="149">
        <f t="shared" si="5"/>
        <v>0.002217666082</v>
      </c>
      <c r="D398" s="149">
        <f t="shared" si="1"/>
        <v>0.0267948305</v>
      </c>
      <c r="E398" s="149">
        <f t="shared" si="2"/>
        <v>-0.03632358333</v>
      </c>
      <c r="F398" s="13">
        <f t="shared" si="3"/>
        <v>0</v>
      </c>
      <c r="G398" s="13">
        <f t="shared" si="4"/>
        <v>12</v>
      </c>
    </row>
    <row r="399">
      <c r="A399" s="12">
        <f>'Historical Var'!A405
</f>
        <v>44493</v>
      </c>
      <c r="B399" s="148">
        <f>'Historical Var'!F405
</f>
        <v>4469.91</v>
      </c>
      <c r="C399" s="149">
        <f t="shared" si="5"/>
        <v>-0.00586209729</v>
      </c>
      <c r="D399" s="149">
        <f t="shared" si="1"/>
        <v>0.02680916574</v>
      </c>
      <c r="E399" s="149">
        <f t="shared" si="2"/>
        <v>-0.03634344643</v>
      </c>
      <c r="F399" s="13">
        <f t="shared" si="3"/>
        <v>0</v>
      </c>
      <c r="G399" s="13">
        <f t="shared" si="4"/>
        <v>12</v>
      </c>
    </row>
    <row r="400">
      <c r="A400" s="12">
        <f>'Historical Var'!A406
</f>
        <v>44494</v>
      </c>
      <c r="B400" s="148">
        <f>'Historical Var'!F406
</f>
        <v>4509.37</v>
      </c>
      <c r="C400" s="149">
        <f t="shared" si="5"/>
        <v>0.008789179984</v>
      </c>
      <c r="D400" s="149">
        <f t="shared" si="1"/>
        <v>0.02682350097</v>
      </c>
      <c r="E400" s="149">
        <f t="shared" si="2"/>
        <v>-0.03636330952</v>
      </c>
      <c r="F400" s="13">
        <f t="shared" si="3"/>
        <v>0</v>
      </c>
      <c r="G400" s="13">
        <f t="shared" si="4"/>
        <v>12</v>
      </c>
    </row>
    <row r="401">
      <c r="A401" s="12">
        <f>'Historical Var'!A407
</f>
        <v>44495</v>
      </c>
      <c r="B401" s="148">
        <f>'Historical Var'!F407
</f>
        <v>4528.79</v>
      </c>
      <c r="C401" s="149">
        <f t="shared" si="5"/>
        <v>0.004297341469</v>
      </c>
      <c r="D401" s="149">
        <f t="shared" si="1"/>
        <v>0.02683783621</v>
      </c>
      <c r="E401" s="149">
        <f t="shared" si="2"/>
        <v>-0.03638317261</v>
      </c>
      <c r="F401" s="13">
        <f t="shared" si="3"/>
        <v>0</v>
      </c>
      <c r="G401" s="13">
        <f t="shared" si="4"/>
        <v>12</v>
      </c>
    </row>
    <row r="402">
      <c r="A402" s="12">
        <f>'Historical Var'!A408
</f>
        <v>44496</v>
      </c>
      <c r="B402" s="148">
        <f>'Historical Var'!F408
</f>
        <v>4522.68</v>
      </c>
      <c r="C402" s="149">
        <f t="shared" si="5"/>
        <v>-0.001350057157</v>
      </c>
      <c r="D402" s="149">
        <f t="shared" si="1"/>
        <v>0.02685217144</v>
      </c>
      <c r="E402" s="149">
        <f t="shared" si="2"/>
        <v>-0.03640303571</v>
      </c>
      <c r="F402" s="13">
        <f t="shared" si="3"/>
        <v>0</v>
      </c>
      <c r="G402" s="13">
        <f t="shared" si="4"/>
        <v>12</v>
      </c>
    </row>
    <row r="403">
      <c r="A403" s="12">
        <f>'Historical Var'!A409
</f>
        <v>44497</v>
      </c>
      <c r="B403" s="148">
        <f>'Historical Var'!F409
</f>
        <v>4524.09</v>
      </c>
      <c r="C403" s="149">
        <f t="shared" si="5"/>
        <v>0.0003117134649</v>
      </c>
      <c r="D403" s="149">
        <f t="shared" si="1"/>
        <v>0.02686650668</v>
      </c>
      <c r="E403" s="149">
        <f t="shared" si="2"/>
        <v>-0.0364228988</v>
      </c>
      <c r="F403" s="13">
        <f t="shared" si="3"/>
        <v>0</v>
      </c>
      <c r="G403" s="13">
        <f t="shared" si="4"/>
        <v>12</v>
      </c>
    </row>
    <row r="404">
      <c r="A404" s="12">
        <f>'Historical Var'!A410
</f>
        <v>44498</v>
      </c>
      <c r="B404" s="148">
        <f>'Historical Var'!F410
</f>
        <v>4536.95</v>
      </c>
      <c r="C404" s="149">
        <f t="shared" si="5"/>
        <v>0.002838528168</v>
      </c>
      <c r="D404" s="149">
        <f t="shared" si="1"/>
        <v>0.02688084191</v>
      </c>
      <c r="E404" s="149">
        <f t="shared" si="2"/>
        <v>-0.03644276189</v>
      </c>
      <c r="F404" s="13">
        <f t="shared" si="3"/>
        <v>0</v>
      </c>
      <c r="G404" s="13">
        <f t="shared" si="4"/>
        <v>12</v>
      </c>
    </row>
    <row r="405">
      <c r="A405" s="12">
        <f>'Historical Var'!A411
</f>
        <v>44500</v>
      </c>
      <c r="B405" s="148">
        <f>'Historical Var'!F411
</f>
        <v>4535.43</v>
      </c>
      <c r="C405" s="149">
        <f t="shared" si="5"/>
        <v>-0.0003350829692</v>
      </c>
      <c r="D405" s="149">
        <f t="shared" si="1"/>
        <v>0.02689517715</v>
      </c>
      <c r="E405" s="149">
        <f t="shared" si="2"/>
        <v>-0.03646262499</v>
      </c>
      <c r="F405" s="13">
        <f t="shared" si="3"/>
        <v>0</v>
      </c>
      <c r="G405" s="13">
        <f t="shared" si="4"/>
        <v>12</v>
      </c>
    </row>
    <row r="406">
      <c r="A406" s="12">
        <f>'Historical Var'!A412
</f>
        <v>44501</v>
      </c>
      <c r="B406" s="148">
        <f>'Historical Var'!F412
</f>
        <v>4520.03</v>
      </c>
      <c r="C406" s="149">
        <f t="shared" si="5"/>
        <v>-0.003401266163</v>
      </c>
      <c r="D406" s="149">
        <f t="shared" si="1"/>
        <v>0.02690951238</v>
      </c>
      <c r="E406" s="149">
        <f t="shared" si="2"/>
        <v>-0.03648248808</v>
      </c>
      <c r="F406" s="13">
        <f t="shared" si="3"/>
        <v>0</v>
      </c>
      <c r="G406" s="13">
        <f t="shared" si="4"/>
        <v>12</v>
      </c>
    </row>
    <row r="407">
      <c r="A407" s="12">
        <f>'Historical Var'!A413
</f>
        <v>44502</v>
      </c>
      <c r="B407" s="148">
        <f>'Historical Var'!F413
</f>
        <v>4514.07</v>
      </c>
      <c r="C407" s="149">
        <f t="shared" si="5"/>
        <v>-0.001319445405</v>
      </c>
      <c r="D407" s="149">
        <f t="shared" si="1"/>
        <v>0.02692384762</v>
      </c>
      <c r="E407" s="149">
        <f t="shared" si="2"/>
        <v>-0.03650235117</v>
      </c>
      <c r="F407" s="13">
        <f t="shared" si="3"/>
        <v>0</v>
      </c>
      <c r="G407" s="13">
        <f t="shared" si="4"/>
        <v>12</v>
      </c>
    </row>
    <row r="408">
      <c r="A408" s="12">
        <f>'Historical Var'!A414
</f>
        <v>44503</v>
      </c>
      <c r="B408" s="148">
        <f>'Historical Var'!F414
</f>
        <v>4493.28</v>
      </c>
      <c r="C408" s="149">
        <f t="shared" si="5"/>
        <v>-0.004616238276</v>
      </c>
      <c r="D408" s="149">
        <f t="shared" si="1"/>
        <v>0.02693818285</v>
      </c>
      <c r="E408" s="149">
        <f t="shared" si="2"/>
        <v>-0.03652221427</v>
      </c>
      <c r="F408" s="13">
        <f t="shared" si="3"/>
        <v>0</v>
      </c>
      <c r="G408" s="13">
        <f t="shared" si="4"/>
        <v>12</v>
      </c>
    </row>
    <row r="409">
      <c r="A409" s="12">
        <f>'Historical Var'!A415
</f>
        <v>44504</v>
      </c>
      <c r="B409" s="148">
        <f>'Historical Var'!F415
</f>
        <v>4458.58</v>
      </c>
      <c r="C409" s="149">
        <f t="shared" si="5"/>
        <v>-0.007752617623</v>
      </c>
      <c r="D409" s="149">
        <f t="shared" si="1"/>
        <v>0.02695251809</v>
      </c>
      <c r="E409" s="149">
        <f t="shared" si="2"/>
        <v>-0.03654207736</v>
      </c>
      <c r="F409" s="13">
        <f t="shared" si="3"/>
        <v>0</v>
      </c>
      <c r="G409" s="13">
        <f t="shared" si="4"/>
        <v>12</v>
      </c>
    </row>
    <row r="410">
      <c r="A410" s="12">
        <f>'Historical Var'!A416
</f>
        <v>44505</v>
      </c>
      <c r="B410" s="148">
        <f>'Historical Var'!F416
</f>
        <v>4468.73</v>
      </c>
      <c r="C410" s="149">
        <f t="shared" si="5"/>
        <v>0.002273922239</v>
      </c>
      <c r="D410" s="149">
        <f t="shared" si="1"/>
        <v>0.02696685332</v>
      </c>
      <c r="E410" s="149">
        <f t="shared" si="2"/>
        <v>-0.03656194046</v>
      </c>
      <c r="F410" s="13">
        <f t="shared" si="3"/>
        <v>0</v>
      </c>
      <c r="G410" s="13">
        <f t="shared" si="4"/>
        <v>12</v>
      </c>
    </row>
    <row r="411">
      <c r="A411" s="12">
        <f>'Historical Var'!A417
</f>
        <v>44507</v>
      </c>
      <c r="B411" s="148">
        <f>'Historical Var'!F417
</f>
        <v>4443.05</v>
      </c>
      <c r="C411" s="149">
        <f t="shared" si="5"/>
        <v>-0.005763174378</v>
      </c>
      <c r="D411" s="149">
        <f t="shared" si="1"/>
        <v>0.02698118856</v>
      </c>
      <c r="E411" s="149">
        <f t="shared" si="2"/>
        <v>-0.03658180355</v>
      </c>
      <c r="F411" s="13">
        <f t="shared" si="3"/>
        <v>0</v>
      </c>
      <c r="G411" s="13">
        <f t="shared" si="4"/>
        <v>12</v>
      </c>
    </row>
    <row r="412">
      <c r="A412" s="12">
        <f>'Historical Var'!A418
</f>
        <v>44508</v>
      </c>
      <c r="B412" s="148">
        <f>'Historical Var'!F418
</f>
        <v>4480.7</v>
      </c>
      <c r="C412" s="149">
        <f t="shared" si="5"/>
        <v>0.008438206673</v>
      </c>
      <c r="D412" s="149">
        <f t="shared" si="1"/>
        <v>0.02699552379</v>
      </c>
      <c r="E412" s="149">
        <f t="shared" si="2"/>
        <v>-0.03660166664</v>
      </c>
      <c r="F412" s="13">
        <f t="shared" si="3"/>
        <v>0</v>
      </c>
      <c r="G412" s="13">
        <f t="shared" si="4"/>
        <v>12</v>
      </c>
    </row>
    <row r="413">
      <c r="A413" s="12">
        <f>'Historical Var'!A419
</f>
        <v>44509</v>
      </c>
      <c r="B413" s="148">
        <f>'Historical Var'!F419
</f>
        <v>4473.76</v>
      </c>
      <c r="C413" s="149">
        <f t="shared" si="5"/>
        <v>-0.001550065864</v>
      </c>
      <c r="D413" s="149">
        <f t="shared" si="1"/>
        <v>0.02700985903</v>
      </c>
      <c r="E413" s="149">
        <f t="shared" si="2"/>
        <v>-0.03662152974</v>
      </c>
      <c r="F413" s="13">
        <f t="shared" si="3"/>
        <v>0</v>
      </c>
      <c r="G413" s="13">
        <f t="shared" si="4"/>
        <v>12</v>
      </c>
    </row>
    <row r="414">
      <c r="A414" s="12">
        <f>'Historical Var'!A420
</f>
        <v>44510</v>
      </c>
      <c r="B414" s="148">
        <f>'Historical Var'!F420
</f>
        <v>4432.99</v>
      </c>
      <c r="C414" s="149">
        <f t="shared" si="5"/>
        <v>-0.009154918405</v>
      </c>
      <c r="D414" s="149">
        <f t="shared" si="1"/>
        <v>0.02702419426</v>
      </c>
      <c r="E414" s="149">
        <f t="shared" si="2"/>
        <v>-0.03664139283</v>
      </c>
      <c r="F414" s="13">
        <f t="shared" si="3"/>
        <v>0</v>
      </c>
      <c r="G414" s="13">
        <f t="shared" si="4"/>
        <v>12</v>
      </c>
    </row>
    <row r="415">
      <c r="A415" s="12">
        <f>'Historical Var'!A421
</f>
        <v>44511</v>
      </c>
      <c r="B415" s="148">
        <f>'Historical Var'!F421
</f>
        <v>4357.73</v>
      </c>
      <c r="C415" s="149">
        <f t="shared" si="5"/>
        <v>-0.01712302037</v>
      </c>
      <c r="D415" s="149">
        <f t="shared" si="1"/>
        <v>0.0270385295</v>
      </c>
      <c r="E415" s="149">
        <f t="shared" si="2"/>
        <v>-0.03666125592</v>
      </c>
      <c r="F415" s="13">
        <f t="shared" si="3"/>
        <v>0</v>
      </c>
      <c r="G415" s="13">
        <f t="shared" si="4"/>
        <v>12</v>
      </c>
    </row>
    <row r="416">
      <c r="A416" s="12">
        <f>'Historical Var'!A422
</f>
        <v>44512</v>
      </c>
      <c r="B416" s="148">
        <f>'Historical Var'!F422
</f>
        <v>4354.18</v>
      </c>
      <c r="C416" s="149">
        <f t="shared" si="5"/>
        <v>-0.0008149763247</v>
      </c>
      <c r="D416" s="149">
        <f t="shared" si="1"/>
        <v>0.02705286473</v>
      </c>
      <c r="E416" s="149">
        <f t="shared" si="2"/>
        <v>-0.03668111902</v>
      </c>
      <c r="F416" s="13">
        <f t="shared" si="3"/>
        <v>0</v>
      </c>
      <c r="G416" s="13">
        <f t="shared" si="4"/>
        <v>12</v>
      </c>
    </row>
    <row r="417">
      <c r="A417" s="12">
        <f>'Historical Var'!A423
</f>
        <v>44514</v>
      </c>
      <c r="B417" s="148">
        <f>'Historical Var'!F423
</f>
        <v>4395.64</v>
      </c>
      <c r="C417" s="149">
        <f t="shared" si="5"/>
        <v>0.009476837305</v>
      </c>
      <c r="D417" s="149">
        <f t="shared" si="1"/>
        <v>0.02706719997</v>
      </c>
      <c r="E417" s="149">
        <f t="shared" si="2"/>
        <v>-0.03670098211</v>
      </c>
      <c r="F417" s="13">
        <f t="shared" si="3"/>
        <v>0</v>
      </c>
      <c r="G417" s="13">
        <f t="shared" si="4"/>
        <v>12</v>
      </c>
    </row>
    <row r="418">
      <c r="A418" s="12">
        <f>'Historical Var'!A424
</f>
        <v>44515</v>
      </c>
      <c r="B418" s="148">
        <f>'Historical Var'!F424
</f>
        <v>4448.98</v>
      </c>
      <c r="C418" s="149">
        <f t="shared" si="5"/>
        <v>0.01206171586</v>
      </c>
      <c r="D418" s="149">
        <f t="shared" si="1"/>
        <v>0.0270815352</v>
      </c>
      <c r="E418" s="149">
        <f t="shared" si="2"/>
        <v>-0.0367208452</v>
      </c>
      <c r="F418" s="13">
        <f t="shared" si="3"/>
        <v>0</v>
      </c>
      <c r="G418" s="13">
        <f t="shared" si="4"/>
        <v>12</v>
      </c>
    </row>
    <row r="419">
      <c r="A419" s="12">
        <f>'Historical Var'!A425
</f>
        <v>44516</v>
      </c>
      <c r="B419" s="148">
        <f>'Historical Var'!F425
</f>
        <v>4455.48</v>
      </c>
      <c r="C419" s="149">
        <f t="shared" si="5"/>
        <v>0.001459942805</v>
      </c>
      <c r="D419" s="149">
        <f t="shared" si="1"/>
        <v>0.02709587044</v>
      </c>
      <c r="E419" s="149">
        <f t="shared" si="2"/>
        <v>-0.0367407083</v>
      </c>
      <c r="F419" s="13">
        <f t="shared" si="3"/>
        <v>0</v>
      </c>
      <c r="G419" s="13">
        <f t="shared" si="4"/>
        <v>12</v>
      </c>
    </row>
    <row r="420">
      <c r="A420" s="12">
        <f>'Historical Var'!A426
</f>
        <v>44517</v>
      </c>
      <c r="B420" s="148">
        <f>'Historical Var'!F426
</f>
        <v>4443.11</v>
      </c>
      <c r="C420" s="149">
        <f t="shared" si="5"/>
        <v>-0.002780217533</v>
      </c>
      <c r="D420" s="149">
        <f t="shared" si="1"/>
        <v>0.02711020567</v>
      </c>
      <c r="E420" s="149">
        <f t="shared" si="2"/>
        <v>-0.03676057139</v>
      </c>
      <c r="F420" s="13">
        <f t="shared" si="3"/>
        <v>0</v>
      </c>
      <c r="G420" s="13">
        <f t="shared" si="4"/>
        <v>12</v>
      </c>
    </row>
    <row r="421">
      <c r="A421" s="12">
        <f>'Historical Var'!A427
</f>
        <v>44518</v>
      </c>
      <c r="B421" s="148">
        <f>'Historical Var'!F427
</f>
        <v>4352.63</v>
      </c>
      <c r="C421" s="149">
        <f t="shared" si="5"/>
        <v>-0.02057432159</v>
      </c>
      <c r="D421" s="149">
        <f t="shared" si="1"/>
        <v>0.02712454091</v>
      </c>
      <c r="E421" s="149">
        <f t="shared" si="2"/>
        <v>-0.03678043448</v>
      </c>
      <c r="F421" s="13">
        <f t="shared" si="3"/>
        <v>0</v>
      </c>
      <c r="G421" s="13">
        <f t="shared" si="4"/>
        <v>12</v>
      </c>
    </row>
    <row r="422">
      <c r="A422" s="12">
        <f>'Historical Var'!A428
</f>
        <v>44519</v>
      </c>
      <c r="B422" s="148">
        <f>'Historical Var'!F428
</f>
        <v>4359.46</v>
      </c>
      <c r="C422" s="149">
        <f t="shared" si="5"/>
        <v>0.001567936373</v>
      </c>
      <c r="D422" s="149">
        <f t="shared" si="1"/>
        <v>0.02713887614</v>
      </c>
      <c r="E422" s="149">
        <f t="shared" si="2"/>
        <v>-0.03680029758</v>
      </c>
      <c r="F422" s="13">
        <f t="shared" si="3"/>
        <v>0</v>
      </c>
      <c r="G422" s="13">
        <f t="shared" si="4"/>
        <v>12</v>
      </c>
    </row>
    <row r="423">
      <c r="A423" s="12">
        <f>'Historical Var'!A429
</f>
        <v>44521</v>
      </c>
      <c r="B423" s="148">
        <f>'Historical Var'!F429
</f>
        <v>4307.54</v>
      </c>
      <c r="C423" s="149">
        <f t="shared" si="5"/>
        <v>-0.01198122097</v>
      </c>
      <c r="D423" s="149">
        <f t="shared" si="1"/>
        <v>0.02715321138</v>
      </c>
      <c r="E423" s="149">
        <f t="shared" si="2"/>
        <v>-0.03682016067</v>
      </c>
      <c r="F423" s="13">
        <f t="shared" si="3"/>
        <v>0</v>
      </c>
      <c r="G423" s="13">
        <f t="shared" si="4"/>
        <v>12</v>
      </c>
    </row>
    <row r="424">
      <c r="A424" s="12">
        <f>'Historical Var'!A430
</f>
        <v>44522</v>
      </c>
      <c r="B424" s="148">
        <f>'Historical Var'!F430
</f>
        <v>4357.05</v>
      </c>
      <c r="C424" s="149">
        <f t="shared" si="5"/>
        <v>0.01142824735</v>
      </c>
      <c r="D424" s="149">
        <f t="shared" si="1"/>
        <v>0.02716754661</v>
      </c>
      <c r="E424" s="149">
        <f t="shared" si="2"/>
        <v>-0.03684002377</v>
      </c>
      <c r="F424" s="13">
        <f t="shared" si="3"/>
        <v>0</v>
      </c>
      <c r="G424" s="13">
        <f t="shared" si="4"/>
        <v>12</v>
      </c>
    </row>
    <row r="425">
      <c r="A425" s="12">
        <f>'Historical Var'!A431
</f>
        <v>44523</v>
      </c>
      <c r="B425" s="148">
        <f>'Historical Var'!F431
</f>
        <v>4300.46</v>
      </c>
      <c r="C425" s="149">
        <f t="shared" si="5"/>
        <v>-0.01307322913</v>
      </c>
      <c r="D425" s="149">
        <f t="shared" si="1"/>
        <v>0.02718188185</v>
      </c>
      <c r="E425" s="149">
        <f t="shared" si="2"/>
        <v>-0.03685988686</v>
      </c>
      <c r="F425" s="13">
        <f t="shared" si="3"/>
        <v>0</v>
      </c>
      <c r="G425" s="13">
        <f t="shared" si="4"/>
        <v>12</v>
      </c>
    </row>
    <row r="426">
      <c r="A426" s="12">
        <f>'Historical Var'!A432
</f>
        <v>44524</v>
      </c>
      <c r="B426" s="148">
        <f>'Historical Var'!F432
</f>
        <v>4345.72</v>
      </c>
      <c r="C426" s="149">
        <f t="shared" si="5"/>
        <v>0.01046945898</v>
      </c>
      <c r="D426" s="149">
        <f t="shared" si="1"/>
        <v>0.02719621708</v>
      </c>
      <c r="E426" s="149">
        <f t="shared" si="2"/>
        <v>-0.03687974995</v>
      </c>
      <c r="F426" s="13">
        <f t="shared" si="3"/>
        <v>0</v>
      </c>
      <c r="G426" s="13">
        <f t="shared" si="4"/>
        <v>12</v>
      </c>
    </row>
    <row r="427">
      <c r="A427" s="12">
        <f>'Historical Var'!A433
</f>
        <v>44525</v>
      </c>
      <c r="B427" s="148">
        <f>'Historical Var'!F433
</f>
        <v>4363.55</v>
      </c>
      <c r="C427" s="149">
        <f t="shared" si="5"/>
        <v>0.004094493548</v>
      </c>
      <c r="D427" s="149">
        <f t="shared" si="1"/>
        <v>0.02721055232</v>
      </c>
      <c r="E427" s="149">
        <f t="shared" si="2"/>
        <v>-0.03689961305</v>
      </c>
      <c r="F427" s="13">
        <f t="shared" si="3"/>
        <v>0</v>
      </c>
      <c r="G427" s="13">
        <f t="shared" si="4"/>
        <v>12</v>
      </c>
    </row>
    <row r="428">
      <c r="A428" s="12">
        <f>'Historical Var'!A434
</f>
        <v>44526</v>
      </c>
      <c r="B428" s="148">
        <f>'Historical Var'!F434
</f>
        <v>4399.76</v>
      </c>
      <c r="C428" s="149">
        <f t="shared" si="5"/>
        <v>0.008264047735</v>
      </c>
      <c r="D428" s="149">
        <f t="shared" si="1"/>
        <v>0.02722488755</v>
      </c>
      <c r="E428" s="149">
        <f t="shared" si="2"/>
        <v>-0.03691947614</v>
      </c>
      <c r="F428" s="13">
        <f t="shared" si="3"/>
        <v>0</v>
      </c>
      <c r="G428" s="13">
        <f t="shared" si="4"/>
        <v>12</v>
      </c>
    </row>
    <row r="429">
      <c r="A429" s="12">
        <f>'Historical Var'!A435
</f>
        <v>44528</v>
      </c>
      <c r="B429" s="148">
        <f>'Historical Var'!F435
</f>
        <v>4391.36</v>
      </c>
      <c r="C429" s="149">
        <f t="shared" si="5"/>
        <v>-0.001911019883</v>
      </c>
      <c r="D429" s="149">
        <f t="shared" si="1"/>
        <v>0.02723922278</v>
      </c>
      <c r="E429" s="149">
        <f t="shared" si="2"/>
        <v>-0.03693933923</v>
      </c>
      <c r="F429" s="13">
        <f t="shared" si="3"/>
        <v>0</v>
      </c>
      <c r="G429" s="13">
        <f t="shared" si="4"/>
        <v>12</v>
      </c>
    </row>
    <row r="430">
      <c r="A430" s="12">
        <f>'Historical Var'!A436
</f>
        <v>44529</v>
      </c>
      <c r="B430" s="148">
        <f>'Historical Var'!F436
</f>
        <v>4361.19</v>
      </c>
      <c r="C430" s="149">
        <f t="shared" si="5"/>
        <v>-0.006894018199</v>
      </c>
      <c r="D430" s="149">
        <f t="shared" si="1"/>
        <v>0.02725355802</v>
      </c>
      <c r="E430" s="149">
        <f t="shared" si="2"/>
        <v>-0.03695920233</v>
      </c>
      <c r="F430" s="13">
        <f t="shared" si="3"/>
        <v>0</v>
      </c>
      <c r="G430" s="13">
        <f t="shared" si="4"/>
        <v>12</v>
      </c>
    </row>
    <row r="431">
      <c r="A431" s="12">
        <f>'Historical Var'!A437
</f>
        <v>44530</v>
      </c>
      <c r="B431" s="148">
        <f>'Historical Var'!F437
</f>
        <v>4350.64</v>
      </c>
      <c r="C431" s="149">
        <f t="shared" si="5"/>
        <v>-0.002421995185</v>
      </c>
      <c r="D431" s="149">
        <f t="shared" si="1"/>
        <v>0.02727527479</v>
      </c>
      <c r="E431" s="149">
        <f t="shared" si="2"/>
        <v>-0.03698500904</v>
      </c>
      <c r="F431" s="13">
        <f t="shared" si="3"/>
        <v>0</v>
      </c>
      <c r="G431" s="13">
        <f t="shared" si="4"/>
        <v>12</v>
      </c>
    </row>
    <row r="432">
      <c r="A432" s="12">
        <f>'Historical Var'!A438
</f>
        <v>44531</v>
      </c>
      <c r="B432" s="148">
        <f>'Historical Var'!F438
</f>
        <v>4363.8</v>
      </c>
      <c r="C432" s="149">
        <f t="shared" si="5"/>
        <v>0.003020276691</v>
      </c>
      <c r="D432" s="149">
        <f t="shared" si="1"/>
        <v>0.02729699156</v>
      </c>
      <c r="E432" s="149">
        <f t="shared" si="2"/>
        <v>-0.03701081574</v>
      </c>
      <c r="F432" s="13">
        <f t="shared" si="3"/>
        <v>0</v>
      </c>
      <c r="G432" s="13">
        <f t="shared" si="4"/>
        <v>12</v>
      </c>
    </row>
    <row r="433">
      <c r="A433" s="12">
        <f>'Historical Var'!A439
</f>
        <v>44532</v>
      </c>
      <c r="B433" s="148">
        <f>'Historical Var'!F439
</f>
        <v>4438.23</v>
      </c>
      <c r="C433" s="149">
        <f t="shared" si="5"/>
        <v>0.01691241091</v>
      </c>
      <c r="D433" s="149">
        <f t="shared" si="1"/>
        <v>0.02731870833</v>
      </c>
      <c r="E433" s="149">
        <f t="shared" si="2"/>
        <v>-0.03703662245</v>
      </c>
      <c r="F433" s="13">
        <f t="shared" si="3"/>
        <v>0</v>
      </c>
      <c r="G433" s="13">
        <f t="shared" si="4"/>
        <v>12</v>
      </c>
    </row>
    <row r="434">
      <c r="A434" s="12">
        <f>'Historical Var'!A440
</f>
        <v>44533</v>
      </c>
      <c r="B434" s="148">
        <f>'Historical Var'!F440
</f>
        <v>4471.37</v>
      </c>
      <c r="C434" s="149">
        <f t="shared" si="5"/>
        <v>0.007439201049</v>
      </c>
      <c r="D434" s="149">
        <f t="shared" si="1"/>
        <v>0.0273404251</v>
      </c>
      <c r="E434" s="149">
        <f t="shared" si="2"/>
        <v>-0.03706242916</v>
      </c>
      <c r="F434" s="13">
        <f t="shared" si="3"/>
        <v>0</v>
      </c>
      <c r="G434" s="13">
        <f t="shared" si="4"/>
        <v>12</v>
      </c>
    </row>
    <row r="435">
      <c r="A435" s="12">
        <f>'Historical Var'!A441
</f>
        <v>44535</v>
      </c>
      <c r="B435" s="148">
        <f>'Historical Var'!F441
</f>
        <v>4486.48</v>
      </c>
      <c r="C435" s="149">
        <f t="shared" si="5"/>
        <v>0.003373580565</v>
      </c>
      <c r="D435" s="149">
        <f t="shared" si="1"/>
        <v>0.02736214187</v>
      </c>
      <c r="E435" s="149">
        <f t="shared" si="2"/>
        <v>-0.03708823587</v>
      </c>
      <c r="F435" s="13">
        <f t="shared" si="3"/>
        <v>0</v>
      </c>
      <c r="G435" s="13">
        <f t="shared" si="4"/>
        <v>12</v>
      </c>
    </row>
    <row r="436">
      <c r="A436" s="12">
        <f>'Historical Var'!A442
</f>
        <v>44536</v>
      </c>
      <c r="B436" s="148">
        <f>'Historical Var'!F442
</f>
        <v>4519.63</v>
      </c>
      <c r="C436" s="149">
        <f t="shared" si="5"/>
        <v>0.007361702158</v>
      </c>
      <c r="D436" s="149">
        <f t="shared" si="1"/>
        <v>0.02738385864</v>
      </c>
      <c r="E436" s="149">
        <f t="shared" si="2"/>
        <v>-0.03711404258</v>
      </c>
      <c r="F436" s="13">
        <f t="shared" si="3"/>
        <v>0</v>
      </c>
      <c r="G436" s="13">
        <f t="shared" si="4"/>
        <v>12</v>
      </c>
    </row>
    <row r="437">
      <c r="A437" s="12">
        <f>'Historical Var'!A443
</f>
        <v>44537</v>
      </c>
      <c r="B437" s="148">
        <f>'Historical Var'!F443
</f>
        <v>4536.19</v>
      </c>
      <c r="C437" s="149">
        <f t="shared" si="5"/>
        <v>0.003657320587</v>
      </c>
      <c r="D437" s="149">
        <f t="shared" si="1"/>
        <v>0.02740557541</v>
      </c>
      <c r="E437" s="149">
        <f t="shared" si="2"/>
        <v>-0.03713984929</v>
      </c>
      <c r="F437" s="13">
        <f t="shared" si="3"/>
        <v>0</v>
      </c>
      <c r="G437" s="13">
        <f t="shared" si="4"/>
        <v>12</v>
      </c>
    </row>
    <row r="438">
      <c r="A438" s="12">
        <f>'Historical Var'!A444
</f>
        <v>44538</v>
      </c>
      <c r="B438" s="148">
        <f>'Historical Var'!F444
</f>
        <v>4549.78</v>
      </c>
      <c r="C438" s="149">
        <f t="shared" si="5"/>
        <v>0.002991427472</v>
      </c>
      <c r="D438" s="149">
        <f t="shared" si="1"/>
        <v>0.02742729218</v>
      </c>
      <c r="E438" s="149">
        <f t="shared" si="2"/>
        <v>-0.037165656</v>
      </c>
      <c r="F438" s="13">
        <f t="shared" si="3"/>
        <v>0</v>
      </c>
      <c r="G438" s="13">
        <f t="shared" si="4"/>
        <v>12</v>
      </c>
    </row>
    <row r="439">
      <c r="A439" s="12">
        <f>'Historical Var'!A445
</f>
        <v>44539</v>
      </c>
      <c r="B439" s="148">
        <f>'Historical Var'!F445
</f>
        <v>4544.9</v>
      </c>
      <c r="C439" s="149">
        <f t="shared" si="5"/>
        <v>-0.001073154958</v>
      </c>
      <c r="D439" s="149">
        <f t="shared" si="1"/>
        <v>0.02744900895</v>
      </c>
      <c r="E439" s="149">
        <f t="shared" si="2"/>
        <v>-0.03719146271</v>
      </c>
      <c r="F439" s="13">
        <f t="shared" si="3"/>
        <v>0</v>
      </c>
      <c r="G439" s="13">
        <f t="shared" si="4"/>
        <v>12</v>
      </c>
    </row>
    <row r="440">
      <c r="A440" s="12">
        <f>'Historical Var'!A446
</f>
        <v>44540</v>
      </c>
      <c r="B440" s="148">
        <f>'Historical Var'!F446
</f>
        <v>4566.48</v>
      </c>
      <c r="C440" s="149">
        <f t="shared" si="5"/>
        <v>0.004736942231</v>
      </c>
      <c r="D440" s="149">
        <f t="shared" si="1"/>
        <v>0.02747072572</v>
      </c>
      <c r="E440" s="149">
        <f t="shared" si="2"/>
        <v>-0.03721726941</v>
      </c>
      <c r="F440" s="13">
        <f t="shared" si="3"/>
        <v>0</v>
      </c>
      <c r="G440" s="13">
        <f t="shared" si="4"/>
        <v>12</v>
      </c>
    </row>
    <row r="441">
      <c r="A441" s="12">
        <f>'Historical Var'!A447
</f>
        <v>44542</v>
      </c>
      <c r="B441" s="148">
        <f>'Historical Var'!F447
</f>
        <v>4574.79</v>
      </c>
      <c r="C441" s="149">
        <f t="shared" si="5"/>
        <v>0.001818128617</v>
      </c>
      <c r="D441" s="149">
        <f t="shared" si="1"/>
        <v>0.02749244249</v>
      </c>
      <c r="E441" s="149">
        <f t="shared" si="2"/>
        <v>-0.03724307612</v>
      </c>
      <c r="F441" s="13">
        <f t="shared" si="3"/>
        <v>0</v>
      </c>
      <c r="G441" s="13">
        <f t="shared" si="4"/>
        <v>12</v>
      </c>
    </row>
    <row r="442">
      <c r="A442" s="12">
        <f>'Historical Var'!A448
</f>
        <v>44543</v>
      </c>
      <c r="B442" s="148">
        <f>'Historical Var'!F448
</f>
        <v>4551.68</v>
      </c>
      <c r="C442" s="149">
        <f t="shared" si="5"/>
        <v>-0.005064400451</v>
      </c>
      <c r="D442" s="149">
        <f t="shared" si="1"/>
        <v>0.02751415926</v>
      </c>
      <c r="E442" s="149">
        <f t="shared" si="2"/>
        <v>-0.03726888283</v>
      </c>
      <c r="F442" s="13">
        <f t="shared" si="3"/>
        <v>0</v>
      </c>
      <c r="G442" s="13">
        <f t="shared" si="4"/>
        <v>12</v>
      </c>
    </row>
    <row r="443">
      <c r="A443" s="12">
        <f>'Historical Var'!A449
</f>
        <v>44544</v>
      </c>
      <c r="B443" s="148">
        <f>'Historical Var'!F449
</f>
        <v>4596.42</v>
      </c>
      <c r="C443" s="149">
        <f t="shared" si="5"/>
        <v>0.00978134404</v>
      </c>
      <c r="D443" s="149">
        <f t="shared" si="1"/>
        <v>0.02753587603</v>
      </c>
      <c r="E443" s="149">
        <f t="shared" si="2"/>
        <v>-0.03729468954</v>
      </c>
      <c r="F443" s="13">
        <f t="shared" si="3"/>
        <v>0</v>
      </c>
      <c r="G443" s="13">
        <f t="shared" si="4"/>
        <v>12</v>
      </c>
    </row>
    <row r="444">
      <c r="A444" s="12">
        <f>'Historical Var'!A450
</f>
        <v>44545</v>
      </c>
      <c r="B444" s="148">
        <f>'Historical Var'!F450
</f>
        <v>4605.38</v>
      </c>
      <c r="C444" s="149">
        <f t="shared" si="5"/>
        <v>0.001947445681</v>
      </c>
      <c r="D444" s="149">
        <f t="shared" si="1"/>
        <v>0.0275575928</v>
      </c>
      <c r="E444" s="149">
        <f t="shared" si="2"/>
        <v>-0.03732049625</v>
      </c>
      <c r="F444" s="13">
        <f t="shared" si="3"/>
        <v>0</v>
      </c>
      <c r="G444" s="13">
        <f t="shared" si="4"/>
        <v>12</v>
      </c>
    </row>
    <row r="445">
      <c r="A445" s="12">
        <f>'Historical Var'!A451
</f>
        <v>44546</v>
      </c>
      <c r="B445" s="148">
        <f>'Historical Var'!F451
</f>
        <v>4613.67</v>
      </c>
      <c r="C445" s="149">
        <f t="shared" si="5"/>
        <v>0.001798450433</v>
      </c>
      <c r="D445" s="149">
        <f t="shared" si="1"/>
        <v>0.02757930957</v>
      </c>
      <c r="E445" s="149">
        <f t="shared" si="2"/>
        <v>-0.03734630296</v>
      </c>
      <c r="F445" s="13">
        <f t="shared" si="3"/>
        <v>0</v>
      </c>
      <c r="G445" s="13">
        <f t="shared" si="4"/>
        <v>12</v>
      </c>
    </row>
    <row r="446">
      <c r="A446" s="12">
        <f>'Historical Var'!A452
</f>
        <v>44547</v>
      </c>
      <c r="B446" s="148">
        <f>'Historical Var'!F452
</f>
        <v>4630.65</v>
      </c>
      <c r="C446" s="149">
        <f t="shared" si="5"/>
        <v>0.003673611276</v>
      </c>
      <c r="D446" s="149">
        <f t="shared" si="1"/>
        <v>0.02760102634</v>
      </c>
      <c r="E446" s="149">
        <f t="shared" si="2"/>
        <v>-0.03737210967</v>
      </c>
      <c r="F446" s="13">
        <f t="shared" si="3"/>
        <v>0</v>
      </c>
      <c r="G446" s="13">
        <f t="shared" si="4"/>
        <v>12</v>
      </c>
    </row>
    <row r="447">
      <c r="A447" s="12">
        <f>'Historical Var'!A453
</f>
        <v>44549</v>
      </c>
      <c r="B447" s="148">
        <f>'Historical Var'!F453
</f>
        <v>4660.57</v>
      </c>
      <c r="C447" s="149">
        <f t="shared" si="5"/>
        <v>0.00644051124</v>
      </c>
      <c r="D447" s="149">
        <f t="shared" si="1"/>
        <v>0.02762274311</v>
      </c>
      <c r="E447" s="149">
        <f t="shared" si="2"/>
        <v>-0.03739791638</v>
      </c>
      <c r="F447" s="13">
        <f t="shared" si="3"/>
        <v>0</v>
      </c>
      <c r="G447" s="13">
        <f t="shared" si="4"/>
        <v>12</v>
      </c>
    </row>
    <row r="448">
      <c r="A448" s="12">
        <f>'Historical Var'!A454
</f>
        <v>44550</v>
      </c>
      <c r="B448" s="148">
        <f>'Historical Var'!F454
</f>
        <v>4680.06</v>
      </c>
      <c r="C448" s="149">
        <f t="shared" si="5"/>
        <v>0.004173172106</v>
      </c>
      <c r="D448" s="149">
        <f t="shared" si="1"/>
        <v>0.02764445988</v>
      </c>
      <c r="E448" s="149">
        <f t="shared" si="2"/>
        <v>-0.03742372308</v>
      </c>
      <c r="F448" s="13">
        <f t="shared" si="3"/>
        <v>0</v>
      </c>
      <c r="G448" s="13">
        <f t="shared" si="4"/>
        <v>12</v>
      </c>
    </row>
    <row r="449">
      <c r="A449" s="12">
        <f>'Historical Var'!A455
</f>
        <v>44551</v>
      </c>
      <c r="B449" s="148">
        <f>'Historical Var'!F455
</f>
        <v>4697.53</v>
      </c>
      <c r="C449" s="149">
        <f t="shared" si="5"/>
        <v>0.003725908301</v>
      </c>
      <c r="D449" s="149">
        <f t="shared" si="1"/>
        <v>0.02766617666</v>
      </c>
      <c r="E449" s="149">
        <f t="shared" si="2"/>
        <v>-0.03744952979</v>
      </c>
      <c r="F449" s="13">
        <f t="shared" si="3"/>
        <v>0</v>
      </c>
      <c r="G449" s="13">
        <f t="shared" si="4"/>
        <v>12</v>
      </c>
    </row>
    <row r="450">
      <c r="A450" s="12">
        <f>'Historical Var'!A456
</f>
        <v>44552</v>
      </c>
      <c r="B450" s="148">
        <f>'Historical Var'!F456
</f>
        <v>4701.7</v>
      </c>
      <c r="C450" s="149">
        <f t="shared" si="5"/>
        <v>0.0008873067844</v>
      </c>
      <c r="D450" s="149">
        <f t="shared" si="1"/>
        <v>0.02768789343</v>
      </c>
      <c r="E450" s="149">
        <f t="shared" si="2"/>
        <v>-0.0374753365</v>
      </c>
      <c r="F450" s="13">
        <f t="shared" si="3"/>
        <v>0</v>
      </c>
      <c r="G450" s="13">
        <f t="shared" si="4"/>
        <v>12</v>
      </c>
    </row>
    <row r="451">
      <c r="A451" s="12">
        <f>'Historical Var'!A457
</f>
        <v>44553</v>
      </c>
      <c r="B451" s="148">
        <f>'Historical Var'!F457
</f>
        <v>4685.25</v>
      </c>
      <c r="C451" s="149">
        <f t="shared" si="5"/>
        <v>-0.003504869386</v>
      </c>
      <c r="D451" s="149">
        <f t="shared" si="1"/>
        <v>0.0277096102</v>
      </c>
      <c r="E451" s="149">
        <f t="shared" si="2"/>
        <v>-0.03750114321</v>
      </c>
      <c r="F451" s="13">
        <f t="shared" si="3"/>
        <v>0</v>
      </c>
      <c r="G451" s="13">
        <f t="shared" si="4"/>
        <v>12</v>
      </c>
    </row>
    <row r="452">
      <c r="A452" s="12">
        <f>'Historical Var'!A458
</f>
        <v>44556</v>
      </c>
      <c r="B452" s="148">
        <f>'Historical Var'!F458
</f>
        <v>4646.71</v>
      </c>
      <c r="C452" s="149">
        <f t="shared" si="5"/>
        <v>-0.008259833757</v>
      </c>
      <c r="D452" s="149">
        <f t="shared" si="1"/>
        <v>0.02773132697</v>
      </c>
      <c r="E452" s="149">
        <f t="shared" si="2"/>
        <v>-0.03752694992</v>
      </c>
      <c r="F452" s="13">
        <f t="shared" si="3"/>
        <v>0</v>
      </c>
      <c r="G452" s="13">
        <f t="shared" si="4"/>
        <v>12</v>
      </c>
    </row>
    <row r="453">
      <c r="A453" s="12">
        <f>'Historical Var'!A459
</f>
        <v>44557</v>
      </c>
      <c r="B453" s="148">
        <f>'Historical Var'!F459
</f>
        <v>4649.27</v>
      </c>
      <c r="C453" s="149">
        <f t="shared" si="5"/>
        <v>0.0005507757256</v>
      </c>
      <c r="D453" s="149">
        <f t="shared" si="1"/>
        <v>0.02775304374</v>
      </c>
      <c r="E453" s="149">
        <f t="shared" si="2"/>
        <v>-0.03755275663</v>
      </c>
      <c r="F453" s="13">
        <f t="shared" si="3"/>
        <v>0</v>
      </c>
      <c r="G453" s="13">
        <f t="shared" si="4"/>
        <v>12</v>
      </c>
    </row>
    <row r="454">
      <c r="A454" s="12">
        <f>'Historical Var'!A460
</f>
        <v>44558</v>
      </c>
      <c r="B454" s="148">
        <f>'Historical Var'!F460
</f>
        <v>4682.85</v>
      </c>
      <c r="C454" s="149">
        <f t="shared" si="5"/>
        <v>0.007196680911</v>
      </c>
      <c r="D454" s="149">
        <f t="shared" si="1"/>
        <v>0.02777476051</v>
      </c>
      <c r="E454" s="149">
        <f t="shared" si="2"/>
        <v>-0.03757856334</v>
      </c>
      <c r="F454" s="13">
        <f t="shared" si="3"/>
        <v>0</v>
      </c>
      <c r="G454" s="13">
        <f t="shared" si="4"/>
        <v>12</v>
      </c>
    </row>
    <row r="455">
      <c r="A455" s="12">
        <f>'Historical Var'!A461
</f>
        <v>44559</v>
      </c>
      <c r="B455" s="148">
        <f>'Historical Var'!F461
</f>
        <v>4682.81</v>
      </c>
      <c r="C455" s="149">
        <f t="shared" si="5"/>
        <v>-0.000008541843287</v>
      </c>
      <c r="D455" s="149">
        <f t="shared" si="1"/>
        <v>0.02779647728</v>
      </c>
      <c r="E455" s="149">
        <f t="shared" si="2"/>
        <v>-0.03760437004</v>
      </c>
      <c r="F455" s="13">
        <f t="shared" si="3"/>
        <v>0</v>
      </c>
      <c r="G455" s="13">
        <f t="shared" si="4"/>
        <v>12</v>
      </c>
    </row>
    <row r="456">
      <c r="A456" s="12">
        <f>'Historical Var'!A462
</f>
        <v>44560</v>
      </c>
      <c r="B456" s="148">
        <f>'Historical Var'!F462
</f>
        <v>4700.9</v>
      </c>
      <c r="C456" s="149">
        <f t="shared" si="5"/>
        <v>0.00385562265</v>
      </c>
      <c r="D456" s="149">
        <f t="shared" si="1"/>
        <v>0.02781819405</v>
      </c>
      <c r="E456" s="149">
        <f t="shared" si="2"/>
        <v>-0.03763017675</v>
      </c>
      <c r="F456" s="13">
        <f t="shared" si="3"/>
        <v>0</v>
      </c>
      <c r="G456" s="13">
        <f t="shared" si="4"/>
        <v>12</v>
      </c>
    </row>
    <row r="457">
      <c r="A457" s="12">
        <f>'Historical Var'!A463
</f>
        <v>44561</v>
      </c>
      <c r="B457" s="148">
        <f>'Historical Var'!F463
</f>
        <v>4688.67</v>
      </c>
      <c r="C457" s="149">
        <f t="shared" si="5"/>
        <v>-0.002605019594</v>
      </c>
      <c r="D457" s="149">
        <f t="shared" si="1"/>
        <v>0.02783991082</v>
      </c>
      <c r="E457" s="149">
        <f t="shared" si="2"/>
        <v>-0.03765598346</v>
      </c>
      <c r="F457" s="13">
        <f t="shared" si="3"/>
        <v>0</v>
      </c>
      <c r="G457" s="13">
        <f t="shared" si="4"/>
        <v>12</v>
      </c>
    </row>
    <row r="458">
      <c r="A458" s="12">
        <f>'Historical Var'!A464
</f>
        <v>44563</v>
      </c>
      <c r="B458" s="148">
        <f>'Historical Var'!F464
</f>
        <v>4706.64</v>
      </c>
      <c r="C458" s="149">
        <f t="shared" si="5"/>
        <v>0.003825317507</v>
      </c>
      <c r="D458" s="149">
        <f t="shared" si="1"/>
        <v>0.02786162759</v>
      </c>
      <c r="E458" s="149">
        <f t="shared" si="2"/>
        <v>-0.03768179017</v>
      </c>
      <c r="F458" s="13">
        <f t="shared" si="3"/>
        <v>0</v>
      </c>
      <c r="G458" s="13">
        <f t="shared" si="4"/>
        <v>12</v>
      </c>
    </row>
    <row r="459">
      <c r="A459" s="12">
        <f>'Historical Var'!A465
</f>
        <v>44564</v>
      </c>
      <c r="B459" s="148">
        <f>'Historical Var'!F465
</f>
        <v>4697.96</v>
      </c>
      <c r="C459" s="149">
        <f t="shared" si="5"/>
        <v>-0.001845905719</v>
      </c>
      <c r="D459" s="149">
        <f t="shared" si="1"/>
        <v>0.02788334436</v>
      </c>
      <c r="E459" s="149">
        <f t="shared" si="2"/>
        <v>-0.03770759688</v>
      </c>
      <c r="F459" s="13">
        <f t="shared" si="3"/>
        <v>0</v>
      </c>
      <c r="G459" s="13">
        <f t="shared" si="4"/>
        <v>12</v>
      </c>
    </row>
    <row r="460">
      <c r="A460" s="12">
        <f>'Historical Var'!A466
</f>
        <v>44565</v>
      </c>
      <c r="B460" s="148">
        <f>'Historical Var'!F466
</f>
        <v>4682.95</v>
      </c>
      <c r="C460" s="149">
        <f t="shared" si="5"/>
        <v>-0.003200118711</v>
      </c>
      <c r="D460" s="149">
        <f t="shared" si="1"/>
        <v>0.02790506113</v>
      </c>
      <c r="E460" s="149">
        <f t="shared" si="2"/>
        <v>-0.03773340359</v>
      </c>
      <c r="F460" s="13">
        <f t="shared" si="3"/>
        <v>0</v>
      </c>
      <c r="G460" s="13">
        <f t="shared" si="4"/>
        <v>12</v>
      </c>
    </row>
    <row r="461">
      <c r="A461" s="12">
        <f>'Historical Var'!A467
</f>
        <v>44566</v>
      </c>
      <c r="B461" s="148">
        <f>'Historical Var'!F467
</f>
        <v>4690.7</v>
      </c>
      <c r="C461" s="149">
        <f t="shared" si="5"/>
        <v>0.001653571824</v>
      </c>
      <c r="D461" s="149">
        <f t="shared" si="1"/>
        <v>0.0279267779</v>
      </c>
      <c r="E461" s="149">
        <f t="shared" si="2"/>
        <v>-0.0377592103</v>
      </c>
      <c r="F461" s="13">
        <f t="shared" si="3"/>
        <v>0</v>
      </c>
      <c r="G461" s="13">
        <f t="shared" si="4"/>
        <v>12</v>
      </c>
    </row>
    <row r="462">
      <c r="A462" s="12">
        <f>'Historical Var'!A468
</f>
        <v>44567</v>
      </c>
      <c r="B462" s="148">
        <f>'Historical Var'!F468
</f>
        <v>4701.46</v>
      </c>
      <c r="C462" s="149">
        <f t="shared" si="5"/>
        <v>0.002291273723</v>
      </c>
      <c r="D462" s="149">
        <f t="shared" si="1"/>
        <v>0.02794849467</v>
      </c>
      <c r="E462" s="149">
        <f t="shared" si="2"/>
        <v>-0.03778501701</v>
      </c>
      <c r="F462" s="13">
        <f t="shared" si="3"/>
        <v>0</v>
      </c>
      <c r="G462" s="13">
        <f t="shared" si="4"/>
        <v>12</v>
      </c>
    </row>
    <row r="463">
      <c r="A463" s="12">
        <f>'Historical Var'!A469
</f>
        <v>44568</v>
      </c>
      <c r="B463" s="148">
        <f>'Historical Var'!F469
</f>
        <v>4594.62</v>
      </c>
      <c r="C463" s="149">
        <f t="shared" si="5"/>
        <v>-0.02298704497</v>
      </c>
      <c r="D463" s="149">
        <f t="shared" si="1"/>
        <v>0.02797021144</v>
      </c>
      <c r="E463" s="149">
        <f t="shared" si="2"/>
        <v>-0.03781082371</v>
      </c>
      <c r="F463" s="13">
        <f t="shared" si="3"/>
        <v>0</v>
      </c>
      <c r="G463" s="13">
        <f t="shared" si="4"/>
        <v>12</v>
      </c>
    </row>
    <row r="464">
      <c r="A464" s="12">
        <f>'Historical Var'!A470
</f>
        <v>44570</v>
      </c>
      <c r="B464" s="148">
        <f>'Historical Var'!F470
</f>
        <v>4655.27</v>
      </c>
      <c r="C464" s="149">
        <f t="shared" si="5"/>
        <v>0.01311385739</v>
      </c>
      <c r="D464" s="149">
        <f t="shared" si="1"/>
        <v>0.02799192821</v>
      </c>
      <c r="E464" s="149">
        <f t="shared" si="2"/>
        <v>-0.03783663042</v>
      </c>
      <c r="F464" s="13">
        <f t="shared" si="3"/>
        <v>0</v>
      </c>
      <c r="G464" s="13">
        <f t="shared" si="4"/>
        <v>12</v>
      </c>
    </row>
    <row r="465">
      <c r="A465" s="12">
        <f>'Historical Var'!A471
</f>
        <v>44571</v>
      </c>
      <c r="B465" s="148">
        <f>'Historical Var'!F471
</f>
        <v>4567</v>
      </c>
      <c r="C465" s="149">
        <f t="shared" si="5"/>
        <v>-0.01914337699</v>
      </c>
      <c r="D465" s="149">
        <f t="shared" si="1"/>
        <v>0.02801364498</v>
      </c>
      <c r="E465" s="149">
        <f t="shared" si="2"/>
        <v>-0.03786243713</v>
      </c>
      <c r="F465" s="13">
        <f t="shared" si="3"/>
        <v>0</v>
      </c>
      <c r="G465" s="13">
        <f t="shared" si="4"/>
        <v>12</v>
      </c>
    </row>
    <row r="466">
      <c r="A466" s="12">
        <f>'Historical Var'!A472
</f>
        <v>44572</v>
      </c>
      <c r="B466" s="148">
        <f>'Historical Var'!F472
</f>
        <v>4513.04</v>
      </c>
      <c r="C466" s="149">
        <f t="shared" si="5"/>
        <v>-0.01188555011</v>
      </c>
      <c r="D466" s="149">
        <f t="shared" si="1"/>
        <v>0.02803536175</v>
      </c>
      <c r="E466" s="149">
        <f t="shared" si="2"/>
        <v>-0.03788824384</v>
      </c>
      <c r="F466" s="13">
        <f t="shared" si="3"/>
        <v>0</v>
      </c>
      <c r="G466" s="13">
        <f t="shared" si="4"/>
        <v>12</v>
      </c>
    </row>
    <row r="467">
      <c r="A467" s="12">
        <f>'Historical Var'!A473
</f>
        <v>44573</v>
      </c>
      <c r="B467" s="148">
        <f>'Historical Var'!F473
</f>
        <v>4577.1</v>
      </c>
      <c r="C467" s="149">
        <f t="shared" si="5"/>
        <v>0.01409462572</v>
      </c>
      <c r="D467" s="149">
        <f t="shared" si="1"/>
        <v>0.02805707852</v>
      </c>
      <c r="E467" s="149">
        <f t="shared" si="2"/>
        <v>-0.03791405055</v>
      </c>
      <c r="F467" s="13">
        <f t="shared" si="3"/>
        <v>0</v>
      </c>
      <c r="G467" s="13">
        <f t="shared" si="4"/>
        <v>12</v>
      </c>
    </row>
    <row r="468">
      <c r="A468" s="12">
        <f>'Historical Var'!A474
</f>
        <v>44574</v>
      </c>
      <c r="B468" s="148">
        <f>'Historical Var'!F474
</f>
        <v>4538.43</v>
      </c>
      <c r="C468" s="149">
        <f t="shared" si="5"/>
        <v>-0.008484472538</v>
      </c>
      <c r="D468" s="149">
        <f t="shared" si="1"/>
        <v>0.02807879529</v>
      </c>
      <c r="E468" s="149">
        <f t="shared" si="2"/>
        <v>-0.03793985726</v>
      </c>
      <c r="F468" s="13">
        <f t="shared" si="3"/>
        <v>0</v>
      </c>
      <c r="G468" s="13">
        <f t="shared" si="4"/>
        <v>12</v>
      </c>
    </row>
    <row r="469">
      <c r="A469" s="12">
        <f>'Historical Var'!A475
</f>
        <v>44575</v>
      </c>
      <c r="B469" s="148">
        <f>'Historical Var'!F475
</f>
        <v>4591.67</v>
      </c>
      <c r="C469" s="149">
        <f t="shared" si="5"/>
        <v>0.01166265506</v>
      </c>
      <c r="D469" s="149">
        <f t="shared" si="1"/>
        <v>0.02810051206</v>
      </c>
      <c r="E469" s="149">
        <f t="shared" si="2"/>
        <v>-0.03796566397</v>
      </c>
      <c r="F469" s="13">
        <f t="shared" si="3"/>
        <v>0</v>
      </c>
      <c r="G469" s="13">
        <f t="shared" si="4"/>
        <v>12</v>
      </c>
    </row>
    <row r="470">
      <c r="A470" s="12">
        <f>'Historical Var'!A476
</f>
        <v>44578</v>
      </c>
      <c r="B470" s="148">
        <f>'Historical Var'!F476
</f>
        <v>4686.75</v>
      </c>
      <c r="C470" s="149">
        <f t="shared" si="5"/>
        <v>0.02049558617</v>
      </c>
      <c r="D470" s="149">
        <f t="shared" si="1"/>
        <v>0.02812222883</v>
      </c>
      <c r="E470" s="149">
        <f t="shared" si="2"/>
        <v>-0.03799147068</v>
      </c>
      <c r="F470" s="13">
        <f t="shared" si="3"/>
        <v>0</v>
      </c>
      <c r="G470" s="13">
        <f t="shared" si="4"/>
        <v>12</v>
      </c>
    </row>
    <row r="471">
      <c r="A471" s="12">
        <f>'Historical Var'!A477
</f>
        <v>44579</v>
      </c>
      <c r="B471" s="148">
        <f>'Historical Var'!F477
</f>
        <v>4701.21</v>
      </c>
      <c r="C471" s="149">
        <f t="shared" si="5"/>
        <v>0.003080543896</v>
      </c>
      <c r="D471" s="149">
        <f t="shared" si="1"/>
        <v>0.0281439456</v>
      </c>
      <c r="E471" s="149">
        <f t="shared" si="2"/>
        <v>-0.03801727738</v>
      </c>
      <c r="F471" s="13">
        <f t="shared" si="3"/>
        <v>0</v>
      </c>
      <c r="G471" s="13">
        <f t="shared" si="4"/>
        <v>12</v>
      </c>
    </row>
    <row r="472">
      <c r="A472" s="12">
        <f>'Historical Var'!A478
</f>
        <v>44580</v>
      </c>
      <c r="B472" s="148">
        <f>'Historical Var'!F478
</f>
        <v>4667.45</v>
      </c>
      <c r="C472" s="149">
        <f t="shared" si="5"/>
        <v>-0.007207038387</v>
      </c>
      <c r="D472" s="149">
        <f t="shared" si="1"/>
        <v>0.02816566237</v>
      </c>
      <c r="E472" s="149">
        <f t="shared" si="2"/>
        <v>-0.03804308409</v>
      </c>
      <c r="F472" s="13">
        <f t="shared" si="3"/>
        <v>0</v>
      </c>
      <c r="G472" s="13">
        <f t="shared" si="4"/>
        <v>12</v>
      </c>
    </row>
    <row r="473">
      <c r="A473" s="12">
        <f>'Historical Var'!A479
</f>
        <v>44581</v>
      </c>
      <c r="B473" s="148">
        <f>'Historical Var'!F479
</f>
        <v>4712.02</v>
      </c>
      <c r="C473" s="149">
        <f t="shared" si="5"/>
        <v>0.009503806819</v>
      </c>
      <c r="D473" s="149">
        <f t="shared" si="1"/>
        <v>0.02818737914</v>
      </c>
      <c r="E473" s="149">
        <f t="shared" si="2"/>
        <v>-0.0380688908</v>
      </c>
      <c r="F473" s="13">
        <f t="shared" si="3"/>
        <v>0</v>
      </c>
      <c r="G473" s="13">
        <f t="shared" si="4"/>
        <v>12</v>
      </c>
    </row>
    <row r="474">
      <c r="A474" s="12">
        <f>'Historical Var'!A480
</f>
        <v>44582</v>
      </c>
      <c r="B474" s="148">
        <f>'Historical Var'!F480
</f>
        <v>4669.15</v>
      </c>
      <c r="C474" s="149">
        <f t="shared" si="5"/>
        <v>-0.009139648556</v>
      </c>
      <c r="D474" s="149">
        <f t="shared" si="1"/>
        <v>0.02820909591</v>
      </c>
      <c r="E474" s="149">
        <f t="shared" si="2"/>
        <v>-0.03809469751</v>
      </c>
      <c r="F474" s="13">
        <f t="shared" si="3"/>
        <v>0</v>
      </c>
      <c r="G474" s="13">
        <f t="shared" si="4"/>
        <v>12</v>
      </c>
    </row>
    <row r="475">
      <c r="A475" s="12">
        <f>'Historical Var'!A481
</f>
        <v>44584</v>
      </c>
      <c r="B475" s="148">
        <f>'Historical Var'!F481
</f>
        <v>4634.09</v>
      </c>
      <c r="C475" s="149">
        <f t="shared" si="5"/>
        <v>-0.007537194779</v>
      </c>
      <c r="D475" s="149">
        <f t="shared" si="1"/>
        <v>0.02823081268</v>
      </c>
      <c r="E475" s="149">
        <f t="shared" si="2"/>
        <v>-0.03812050422</v>
      </c>
      <c r="F475" s="13">
        <f t="shared" si="3"/>
        <v>0</v>
      </c>
      <c r="G475" s="13">
        <f t="shared" si="4"/>
        <v>12</v>
      </c>
    </row>
    <row r="476">
      <c r="A476" s="12">
        <f>'Historical Var'!A482
</f>
        <v>44585</v>
      </c>
      <c r="B476" s="148">
        <f>'Historical Var'!F482
</f>
        <v>4709.84</v>
      </c>
      <c r="C476" s="149">
        <f t="shared" si="5"/>
        <v>0.01621408969</v>
      </c>
      <c r="D476" s="149">
        <f t="shared" si="1"/>
        <v>0.02825252945</v>
      </c>
      <c r="E476" s="149">
        <f t="shared" si="2"/>
        <v>-0.03814631093</v>
      </c>
      <c r="F476" s="13">
        <f t="shared" si="3"/>
        <v>0</v>
      </c>
      <c r="G476" s="13">
        <f t="shared" si="4"/>
        <v>12</v>
      </c>
    </row>
    <row r="477">
      <c r="A477" s="12">
        <f>'Historical Var'!A483
</f>
        <v>44586</v>
      </c>
      <c r="B477" s="148">
        <f>'Historical Var'!F483
</f>
        <v>4668.67</v>
      </c>
      <c r="C477" s="149">
        <f t="shared" si="5"/>
        <v>-0.008779702631</v>
      </c>
      <c r="D477" s="149">
        <f t="shared" si="1"/>
        <v>0.02827424622</v>
      </c>
      <c r="E477" s="149">
        <f t="shared" si="2"/>
        <v>-0.03817211764</v>
      </c>
      <c r="F477" s="13">
        <f t="shared" si="3"/>
        <v>0</v>
      </c>
      <c r="G477" s="13">
        <f t="shared" si="4"/>
        <v>12</v>
      </c>
    </row>
    <row r="478">
      <c r="A478" s="12">
        <f>'Historical Var'!A484
</f>
        <v>44587</v>
      </c>
      <c r="B478" s="148">
        <f>'Historical Var'!F484
</f>
        <v>4620.64</v>
      </c>
      <c r="C478" s="149">
        <f t="shared" si="5"/>
        <v>-0.01034101091</v>
      </c>
      <c r="D478" s="149">
        <f t="shared" si="1"/>
        <v>0.02829596299</v>
      </c>
      <c r="E478" s="149">
        <f t="shared" si="2"/>
        <v>-0.03819792435</v>
      </c>
      <c r="F478" s="13">
        <f t="shared" si="3"/>
        <v>0</v>
      </c>
      <c r="G478" s="13">
        <f t="shared" si="4"/>
        <v>12</v>
      </c>
    </row>
    <row r="479">
      <c r="A479" s="12">
        <f>'Historical Var'!A485
</f>
        <v>44588</v>
      </c>
      <c r="B479" s="148">
        <f>'Historical Var'!F485
</f>
        <v>4568.02</v>
      </c>
      <c r="C479" s="149">
        <f t="shared" si="5"/>
        <v>-0.01145337301</v>
      </c>
      <c r="D479" s="149">
        <f t="shared" si="1"/>
        <v>0.02831767976</v>
      </c>
      <c r="E479" s="149">
        <f t="shared" si="2"/>
        <v>-0.03822373105</v>
      </c>
      <c r="F479" s="13">
        <f t="shared" si="3"/>
        <v>0</v>
      </c>
      <c r="G479" s="13">
        <f t="shared" si="4"/>
        <v>12</v>
      </c>
    </row>
    <row r="480">
      <c r="A480" s="12">
        <f>'Historical Var'!A486
</f>
        <v>44589</v>
      </c>
      <c r="B480" s="148">
        <f>'Historical Var'!F486
</f>
        <v>4649.23</v>
      </c>
      <c r="C480" s="149">
        <f t="shared" si="5"/>
        <v>0.01762176386</v>
      </c>
      <c r="D480" s="149">
        <f t="shared" si="1"/>
        <v>0.02833939653</v>
      </c>
      <c r="E480" s="149">
        <f t="shared" si="2"/>
        <v>-0.03824953776</v>
      </c>
      <c r="F480" s="13">
        <f t="shared" si="3"/>
        <v>0</v>
      </c>
      <c r="G480" s="13">
        <f t="shared" si="4"/>
        <v>12</v>
      </c>
    </row>
    <row r="481">
      <c r="A481" s="12">
        <f>'Historical Var'!A487
</f>
        <v>44591</v>
      </c>
      <c r="B481" s="148">
        <f>'Historical Var'!F487
</f>
        <v>4696.56</v>
      </c>
      <c r="C481" s="149">
        <f t="shared" si="5"/>
        <v>0.01012871135</v>
      </c>
      <c r="D481" s="149">
        <f t="shared" si="1"/>
        <v>0.0283611133</v>
      </c>
      <c r="E481" s="149">
        <f t="shared" si="2"/>
        <v>-0.03827534447</v>
      </c>
      <c r="F481" s="13">
        <f t="shared" si="3"/>
        <v>0</v>
      </c>
      <c r="G481" s="13">
        <f t="shared" si="4"/>
        <v>12</v>
      </c>
    </row>
    <row r="482">
      <c r="A482" s="12">
        <f>'Historical Var'!A488
</f>
        <v>44592</v>
      </c>
      <c r="B482" s="148">
        <f>'Historical Var'!F488
</f>
        <v>4725.78</v>
      </c>
      <c r="C482" s="149">
        <f t="shared" si="5"/>
        <v>0.006202300845</v>
      </c>
      <c r="D482" s="149">
        <f t="shared" si="1"/>
        <v>0.02838283007</v>
      </c>
      <c r="E482" s="149">
        <f t="shared" si="2"/>
        <v>-0.03830115118</v>
      </c>
      <c r="F482" s="13">
        <f t="shared" si="3"/>
        <v>0</v>
      </c>
      <c r="G482" s="13">
        <f t="shared" si="4"/>
        <v>12</v>
      </c>
    </row>
    <row r="483">
      <c r="A483" s="12">
        <f>'Historical Var'!A489
</f>
        <v>44593</v>
      </c>
      <c r="B483" s="148">
        <f>'Historical Var'!F489
</f>
        <v>4791.19</v>
      </c>
      <c r="C483" s="149">
        <f t="shared" si="5"/>
        <v>0.01374618812</v>
      </c>
      <c r="D483" s="149">
        <f t="shared" si="1"/>
        <v>0.02840454684</v>
      </c>
      <c r="E483" s="149">
        <f t="shared" si="2"/>
        <v>-0.03832695789</v>
      </c>
      <c r="F483" s="13">
        <f t="shared" si="3"/>
        <v>0</v>
      </c>
      <c r="G483" s="13">
        <f t="shared" si="4"/>
        <v>12</v>
      </c>
    </row>
    <row r="484">
      <c r="A484" s="12">
        <f>'Historical Var'!A490
</f>
        <v>44594</v>
      </c>
      <c r="B484" s="148">
        <f>'Historical Var'!F490
</f>
        <v>4786.36</v>
      </c>
      <c r="C484" s="149">
        <f t="shared" si="5"/>
        <v>-0.001008608759</v>
      </c>
      <c r="D484" s="149">
        <f t="shared" si="1"/>
        <v>0.02842626361</v>
      </c>
      <c r="E484" s="149">
        <f t="shared" si="2"/>
        <v>-0.0383527646</v>
      </c>
      <c r="F484" s="13">
        <f t="shared" si="3"/>
        <v>0</v>
      </c>
      <c r="G484" s="13">
        <f t="shared" si="4"/>
        <v>12</v>
      </c>
    </row>
    <row r="485">
      <c r="A485" s="12">
        <f>'Historical Var'!A491
</f>
        <v>44595</v>
      </c>
      <c r="B485" s="148">
        <f>'Historical Var'!F491
</f>
        <v>4793.06</v>
      </c>
      <c r="C485" s="149">
        <f t="shared" si="5"/>
        <v>0.001398832308</v>
      </c>
      <c r="D485" s="149">
        <f t="shared" si="1"/>
        <v>0.02844798039</v>
      </c>
      <c r="E485" s="149">
        <f t="shared" si="2"/>
        <v>-0.03837857131</v>
      </c>
      <c r="F485" s="13">
        <f t="shared" si="3"/>
        <v>0</v>
      </c>
      <c r="G485" s="13">
        <f t="shared" si="4"/>
        <v>12</v>
      </c>
    </row>
    <row r="486">
      <c r="A486" s="12">
        <f>'Historical Var'!A492
</f>
        <v>44596</v>
      </c>
      <c r="B486" s="148">
        <f>'Historical Var'!F492
</f>
        <v>4778.73</v>
      </c>
      <c r="C486" s="149">
        <f t="shared" si="5"/>
        <v>-0.00299421753</v>
      </c>
      <c r="D486" s="149">
        <f t="shared" si="1"/>
        <v>0.02846969716</v>
      </c>
      <c r="E486" s="149">
        <f t="shared" si="2"/>
        <v>-0.03840437802</v>
      </c>
      <c r="F486" s="13">
        <f t="shared" si="3"/>
        <v>0</v>
      </c>
      <c r="G486" s="13">
        <f t="shared" si="4"/>
        <v>12</v>
      </c>
    </row>
    <row r="487">
      <c r="A487" s="12">
        <f>'Historical Var'!A493
</f>
        <v>44598</v>
      </c>
      <c r="B487" s="148">
        <f>'Historical Var'!F493
</f>
        <v>4766.18</v>
      </c>
      <c r="C487" s="149">
        <f t="shared" si="5"/>
        <v>-0.002629675342</v>
      </c>
      <c r="D487" s="149">
        <f t="shared" si="1"/>
        <v>0.02849141393</v>
      </c>
      <c r="E487" s="149">
        <f t="shared" si="2"/>
        <v>-0.03843018472</v>
      </c>
      <c r="F487" s="13">
        <f t="shared" si="3"/>
        <v>0</v>
      </c>
      <c r="G487" s="13">
        <f t="shared" si="4"/>
        <v>12</v>
      </c>
    </row>
    <row r="488">
      <c r="A488" s="12">
        <f>'Historical Var'!A494
</f>
        <v>44599</v>
      </c>
      <c r="B488" s="148">
        <f>'Historical Var'!F494
</f>
        <v>4796.56</v>
      </c>
      <c r="C488" s="149">
        <f t="shared" si="5"/>
        <v>0.006353848836</v>
      </c>
      <c r="D488" s="149">
        <f t="shared" si="1"/>
        <v>0.0285131307</v>
      </c>
      <c r="E488" s="149">
        <f t="shared" si="2"/>
        <v>-0.03845599143</v>
      </c>
      <c r="F488" s="13">
        <f t="shared" si="3"/>
        <v>0</v>
      </c>
      <c r="G488" s="13">
        <f t="shared" si="4"/>
        <v>12</v>
      </c>
    </row>
    <row r="489">
      <c r="A489" s="12">
        <f>'Historical Var'!A495
</f>
        <v>44600</v>
      </c>
      <c r="B489" s="148">
        <f>'Historical Var'!F495
</f>
        <v>4793.54</v>
      </c>
      <c r="C489" s="149">
        <f t="shared" si="5"/>
        <v>-0.0006298161854</v>
      </c>
      <c r="D489" s="149">
        <f t="shared" si="1"/>
        <v>0.02853484747</v>
      </c>
      <c r="E489" s="149">
        <f t="shared" si="2"/>
        <v>-0.03848179814</v>
      </c>
      <c r="F489" s="13">
        <f t="shared" si="3"/>
        <v>0</v>
      </c>
      <c r="G489" s="13">
        <f t="shared" si="4"/>
        <v>12</v>
      </c>
    </row>
    <row r="490">
      <c r="A490" s="12">
        <f>'Historical Var'!A496
</f>
        <v>44601</v>
      </c>
      <c r="B490" s="148">
        <f>'Historical Var'!F496
</f>
        <v>4700.58</v>
      </c>
      <c r="C490" s="149">
        <f t="shared" si="5"/>
        <v>-0.01958327278</v>
      </c>
      <c r="D490" s="149">
        <f t="shared" si="1"/>
        <v>0.02855656424</v>
      </c>
      <c r="E490" s="149">
        <f t="shared" si="2"/>
        <v>-0.03850760485</v>
      </c>
      <c r="F490" s="13">
        <f t="shared" si="3"/>
        <v>0</v>
      </c>
      <c r="G490" s="13">
        <f t="shared" si="4"/>
        <v>12</v>
      </c>
    </row>
    <row r="491">
      <c r="A491" s="12">
        <f>'Historical Var'!A497
</f>
        <v>44602</v>
      </c>
      <c r="B491" s="148">
        <f>'Historical Var'!F497
</f>
        <v>4696.05</v>
      </c>
      <c r="C491" s="149">
        <f t="shared" si="5"/>
        <v>-0.0009641755291</v>
      </c>
      <c r="D491" s="149">
        <f t="shared" si="1"/>
        <v>0.02857828101</v>
      </c>
      <c r="E491" s="149">
        <f t="shared" si="2"/>
        <v>-0.03853341156</v>
      </c>
      <c r="F491" s="13">
        <f t="shared" si="3"/>
        <v>0</v>
      </c>
      <c r="G491" s="13">
        <f t="shared" si="4"/>
        <v>12</v>
      </c>
    </row>
    <row r="492">
      <c r="A492" s="12">
        <f>'Historical Var'!A498
</f>
        <v>44603</v>
      </c>
      <c r="B492" s="148">
        <f>'Historical Var'!F498
</f>
        <v>4677.02</v>
      </c>
      <c r="C492" s="149">
        <f t="shared" si="5"/>
        <v>-0.004060574849</v>
      </c>
      <c r="D492" s="149">
        <f t="shared" si="1"/>
        <v>0.02859999778</v>
      </c>
      <c r="E492" s="149">
        <f t="shared" si="2"/>
        <v>-0.03855921827</v>
      </c>
      <c r="F492" s="13">
        <f t="shared" si="3"/>
        <v>0</v>
      </c>
      <c r="G492" s="13">
        <f t="shared" si="4"/>
        <v>12</v>
      </c>
    </row>
    <row r="493">
      <c r="A493" s="12">
        <f>'Historical Var'!A499
</f>
        <v>44606</v>
      </c>
      <c r="B493" s="148">
        <f>'Historical Var'!F499
</f>
        <v>4670.29</v>
      </c>
      <c r="C493" s="149">
        <f t="shared" si="5"/>
        <v>-0.001439986726</v>
      </c>
      <c r="D493" s="149">
        <f t="shared" si="1"/>
        <v>0.02862171455</v>
      </c>
      <c r="E493" s="149">
        <f t="shared" si="2"/>
        <v>-0.03858502498</v>
      </c>
      <c r="F493" s="13">
        <f t="shared" si="3"/>
        <v>0</v>
      </c>
      <c r="G493" s="13">
        <f t="shared" si="4"/>
        <v>12</v>
      </c>
    </row>
    <row r="494">
      <c r="A494" s="12">
        <f>'Historical Var'!A500
</f>
        <v>44607</v>
      </c>
      <c r="B494" s="148">
        <f>'Historical Var'!F500
</f>
        <v>4713.07</v>
      </c>
      <c r="C494" s="149">
        <f t="shared" si="5"/>
        <v>0.009118332113</v>
      </c>
      <c r="D494" s="149">
        <f t="shared" si="1"/>
        <v>0.02864343132</v>
      </c>
      <c r="E494" s="149">
        <f t="shared" si="2"/>
        <v>-0.03861083169</v>
      </c>
      <c r="F494" s="13">
        <f t="shared" si="3"/>
        <v>0</v>
      </c>
      <c r="G494" s="13">
        <f t="shared" si="4"/>
        <v>12</v>
      </c>
    </row>
    <row r="495">
      <c r="A495" s="12">
        <f>'Historical Var'!A501
</f>
        <v>44608</v>
      </c>
      <c r="B495" s="148">
        <f>'Historical Var'!F501
</f>
        <v>4726.35</v>
      </c>
      <c r="C495" s="149">
        <f t="shared" si="5"/>
        <v>0.002813734056</v>
      </c>
      <c r="D495" s="149">
        <f t="shared" si="1"/>
        <v>0.02866514809</v>
      </c>
      <c r="E495" s="149">
        <f t="shared" si="2"/>
        <v>-0.03863663839</v>
      </c>
      <c r="F495" s="13">
        <f t="shared" si="3"/>
        <v>0</v>
      </c>
      <c r="G495" s="13">
        <f t="shared" si="4"/>
        <v>12</v>
      </c>
    </row>
    <row r="496">
      <c r="A496" s="12">
        <f>'Historical Var'!A502
</f>
        <v>44609</v>
      </c>
      <c r="B496" s="148">
        <f>'Historical Var'!F502
</f>
        <v>4659.02</v>
      </c>
      <c r="C496" s="149">
        <f t="shared" si="5"/>
        <v>-0.01434810883</v>
      </c>
      <c r="D496" s="149">
        <f t="shared" si="1"/>
        <v>0.02868686486</v>
      </c>
      <c r="E496" s="149">
        <f t="shared" si="2"/>
        <v>-0.0386624451</v>
      </c>
      <c r="F496" s="13">
        <f t="shared" si="3"/>
        <v>0</v>
      </c>
      <c r="G496" s="13">
        <f t="shared" si="4"/>
        <v>12</v>
      </c>
    </row>
    <row r="497">
      <c r="A497" s="12">
        <f>'Historical Var'!A503
</f>
        <v>44610</v>
      </c>
      <c r="B497" s="148">
        <f>'Historical Var'!F503
</f>
        <v>4662.85</v>
      </c>
      <c r="C497" s="149">
        <f t="shared" si="5"/>
        <v>0.0008217235845</v>
      </c>
      <c r="D497" s="149">
        <f t="shared" si="1"/>
        <v>0.02870858163</v>
      </c>
      <c r="E497" s="149">
        <f t="shared" si="2"/>
        <v>-0.03868825181</v>
      </c>
      <c r="F497" s="13">
        <f t="shared" si="3"/>
        <v>0</v>
      </c>
      <c r="G497" s="13">
        <f t="shared" si="4"/>
        <v>12</v>
      </c>
    </row>
    <row r="498">
      <c r="A498" s="12">
        <f>'Historical Var'!A504
</f>
        <v>44613</v>
      </c>
      <c r="B498" s="148">
        <f>'Historical Var'!F504
</f>
        <v>4577.34</v>
      </c>
      <c r="C498" s="149">
        <f t="shared" si="5"/>
        <v>-0.0185088058</v>
      </c>
      <c r="D498" s="149">
        <f t="shared" si="1"/>
        <v>0.0287302984</v>
      </c>
      <c r="E498" s="149">
        <f t="shared" si="2"/>
        <v>-0.03871405852</v>
      </c>
      <c r="F498" s="13">
        <f t="shared" si="3"/>
        <v>0</v>
      </c>
      <c r="G498" s="13">
        <f t="shared" si="4"/>
        <v>12</v>
      </c>
    </row>
    <row r="499">
      <c r="A499" s="12">
        <f>'Historical Var'!A505
</f>
        <v>44614</v>
      </c>
      <c r="B499" s="148">
        <f>'Historical Var'!F505
</f>
        <v>4532.76</v>
      </c>
      <c r="C499" s="149">
        <f t="shared" si="5"/>
        <v>-0.009787017891</v>
      </c>
      <c r="D499" s="149">
        <f t="shared" si="1"/>
        <v>0.02875201517</v>
      </c>
      <c r="E499" s="149">
        <f t="shared" si="2"/>
        <v>-0.03873986523</v>
      </c>
      <c r="F499" s="13">
        <f t="shared" si="3"/>
        <v>0</v>
      </c>
      <c r="G499" s="13">
        <f t="shared" si="4"/>
        <v>12</v>
      </c>
    </row>
    <row r="500">
      <c r="A500" s="12">
        <f>'Historical Var'!A506
</f>
        <v>44615</v>
      </c>
      <c r="B500" s="148">
        <f>'Historical Var'!F506
</f>
        <v>4482.73</v>
      </c>
      <c r="C500" s="149">
        <f t="shared" si="5"/>
        <v>-0.01109878965</v>
      </c>
      <c r="D500" s="149">
        <f t="shared" si="1"/>
        <v>0.02877373194</v>
      </c>
      <c r="E500" s="149">
        <f t="shared" si="2"/>
        <v>-0.03876567194</v>
      </c>
      <c r="F500" s="13">
        <f t="shared" si="3"/>
        <v>0</v>
      </c>
      <c r="G500" s="13">
        <f t="shared" si="4"/>
        <v>12</v>
      </c>
    </row>
    <row r="501">
      <c r="A501" s="12">
        <f>'Historical Var'!A507
</f>
        <v>44616</v>
      </c>
      <c r="B501" s="148">
        <f>'Historical Var'!F507
</f>
        <v>4397.93</v>
      </c>
      <c r="C501" s="149">
        <f t="shared" si="5"/>
        <v>-0.01909826015</v>
      </c>
      <c r="D501" s="149">
        <f t="shared" si="1"/>
        <v>0.02879544871</v>
      </c>
      <c r="E501" s="149">
        <f t="shared" si="2"/>
        <v>-0.03879147865</v>
      </c>
      <c r="F501" s="13">
        <f t="shared" si="3"/>
        <v>0</v>
      </c>
      <c r="G501" s="13">
        <f t="shared" si="4"/>
        <v>12</v>
      </c>
    </row>
    <row r="502">
      <c r="A502" s="12">
        <f>'Historical Var'!A508
</f>
        <v>44617</v>
      </c>
      <c r="B502" s="148">
        <f>'Historical Var'!F508
</f>
        <v>4410.13</v>
      </c>
      <c r="C502" s="149">
        <f t="shared" si="5"/>
        <v>0.002770191802</v>
      </c>
      <c r="D502" s="149">
        <f t="shared" si="1"/>
        <v>0.02881716548</v>
      </c>
      <c r="E502" s="149">
        <f t="shared" si="2"/>
        <v>-0.03881728535</v>
      </c>
      <c r="F502" s="13">
        <f t="shared" si="3"/>
        <v>0</v>
      </c>
      <c r="G502" s="13">
        <f t="shared" si="4"/>
        <v>12</v>
      </c>
    </row>
    <row r="503">
      <c r="A503" s="12">
        <f>'Historical Var'!A509
</f>
        <v>44619</v>
      </c>
      <c r="B503" s="148">
        <f>'Historical Var'!F509
</f>
        <v>4356.45</v>
      </c>
      <c r="C503" s="149">
        <f t="shared" si="5"/>
        <v>-0.01224666196</v>
      </c>
      <c r="D503" s="149">
        <f t="shared" si="1"/>
        <v>0.02883888225</v>
      </c>
      <c r="E503" s="149">
        <f t="shared" si="2"/>
        <v>-0.03884309206</v>
      </c>
      <c r="F503" s="13">
        <f t="shared" si="3"/>
        <v>0</v>
      </c>
      <c r="G503" s="13">
        <f t="shared" si="4"/>
        <v>12</v>
      </c>
    </row>
    <row r="504">
      <c r="A504" s="12">
        <f>'Historical Var'!A510
</f>
        <v>44620</v>
      </c>
      <c r="B504" s="148">
        <f>'Historical Var'!F510
</f>
        <v>4349.93</v>
      </c>
      <c r="C504" s="149">
        <f t="shared" si="5"/>
        <v>-0.001497752503</v>
      </c>
      <c r="D504" s="149">
        <f t="shared" si="1"/>
        <v>0.02886059902</v>
      </c>
      <c r="E504" s="149">
        <f t="shared" si="2"/>
        <v>-0.03886889877</v>
      </c>
      <c r="F504" s="13">
        <f t="shared" si="3"/>
        <v>0</v>
      </c>
      <c r="G504" s="13">
        <f t="shared" si="4"/>
        <v>12</v>
      </c>
    </row>
    <row r="505">
      <c r="A505" s="12">
        <f>'Historical Var'!A511
</f>
        <v>44621</v>
      </c>
      <c r="B505" s="148">
        <f>'Historical Var'!F511
</f>
        <v>4326.5</v>
      </c>
      <c r="C505" s="149">
        <f t="shared" si="5"/>
        <v>-0.005400851952</v>
      </c>
      <c r="D505" s="149">
        <f t="shared" si="1"/>
        <v>0.02888231579</v>
      </c>
      <c r="E505" s="149">
        <f t="shared" si="2"/>
        <v>-0.03889470548</v>
      </c>
      <c r="F505" s="13">
        <f t="shared" si="3"/>
        <v>0</v>
      </c>
      <c r="G505" s="13">
        <f t="shared" si="4"/>
        <v>12</v>
      </c>
    </row>
    <row r="506">
      <c r="A506" s="12">
        <f>'Historical Var'!A512
</f>
        <v>44622</v>
      </c>
      <c r="B506" s="148">
        <f>'Historical Var'!F512
</f>
        <v>4431.85</v>
      </c>
      <c r="C506" s="149">
        <f t="shared" si="5"/>
        <v>0.02405820304</v>
      </c>
      <c r="D506" s="149">
        <f t="shared" si="1"/>
        <v>0.02890403256</v>
      </c>
      <c r="E506" s="149">
        <f t="shared" si="2"/>
        <v>-0.03892051219</v>
      </c>
      <c r="F506" s="13">
        <f t="shared" si="3"/>
        <v>0</v>
      </c>
      <c r="G506" s="13">
        <f t="shared" si="4"/>
        <v>12</v>
      </c>
    </row>
    <row r="507">
      <c r="A507" s="12">
        <f>'Historical Var'!A513
</f>
        <v>44623</v>
      </c>
      <c r="B507" s="148">
        <f>'Historical Var'!F513
</f>
        <v>4515.55</v>
      </c>
      <c r="C507" s="149">
        <f t="shared" si="5"/>
        <v>0.01870989151</v>
      </c>
      <c r="D507" s="149">
        <f t="shared" si="1"/>
        <v>0.02892574933</v>
      </c>
      <c r="E507" s="149">
        <f t="shared" si="2"/>
        <v>-0.0389463189</v>
      </c>
      <c r="F507" s="13">
        <f t="shared" si="3"/>
        <v>0</v>
      </c>
      <c r="G507" s="13">
        <f t="shared" si="4"/>
        <v>12</v>
      </c>
    </row>
    <row r="508">
      <c r="A508" s="12">
        <f>'Historical Var'!A514
</f>
        <v>44624</v>
      </c>
      <c r="B508" s="148">
        <f>'Historical Var'!F514
</f>
        <v>4546.54</v>
      </c>
      <c r="C508" s="149">
        <f t="shared" si="5"/>
        <v>0.006839508503</v>
      </c>
      <c r="D508" s="149">
        <f t="shared" si="1"/>
        <v>0.0289474661</v>
      </c>
      <c r="E508" s="149">
        <f t="shared" si="2"/>
        <v>-0.03897212561</v>
      </c>
      <c r="F508" s="13">
        <f t="shared" si="3"/>
        <v>0</v>
      </c>
      <c r="G508" s="13">
        <f t="shared" si="4"/>
        <v>12</v>
      </c>
    </row>
    <row r="509">
      <c r="A509" s="12">
        <f>'Historical Var'!A515
</f>
        <v>44626</v>
      </c>
      <c r="B509" s="148">
        <f>'Historical Var'!F515
</f>
        <v>4589.32</v>
      </c>
      <c r="C509" s="149">
        <f t="shared" si="5"/>
        <v>0.009365360828</v>
      </c>
      <c r="D509" s="149">
        <f t="shared" si="1"/>
        <v>0.02896918287</v>
      </c>
      <c r="E509" s="149">
        <f t="shared" si="2"/>
        <v>-0.03899793232</v>
      </c>
      <c r="F509" s="13">
        <f t="shared" si="3"/>
        <v>0</v>
      </c>
      <c r="G509" s="13">
        <f t="shared" si="4"/>
        <v>12</v>
      </c>
    </row>
    <row r="510">
      <c r="A510" s="12">
        <f>'Historical Var'!A516
</f>
        <v>44627</v>
      </c>
      <c r="B510" s="148">
        <f>'Historical Var'!F516
</f>
        <v>4477.44</v>
      </c>
      <c r="C510" s="149">
        <f t="shared" si="5"/>
        <v>-0.02468041042</v>
      </c>
      <c r="D510" s="149">
        <f t="shared" si="1"/>
        <v>0.02899089964</v>
      </c>
      <c r="E510" s="149">
        <f t="shared" si="2"/>
        <v>-0.03902373902</v>
      </c>
      <c r="F510" s="13">
        <f t="shared" si="3"/>
        <v>0</v>
      </c>
      <c r="G510" s="13">
        <f t="shared" si="4"/>
        <v>12</v>
      </c>
    </row>
    <row r="511">
      <c r="A511" s="12">
        <f>'Historical Var'!A517
</f>
        <v>44628</v>
      </c>
      <c r="B511" s="148">
        <f>'Historical Var'!F517
</f>
        <v>4500.54</v>
      </c>
      <c r="C511" s="149">
        <f t="shared" si="5"/>
        <v>0.005145935049</v>
      </c>
      <c r="D511" s="149">
        <f t="shared" si="1"/>
        <v>0.02901261641</v>
      </c>
      <c r="E511" s="149">
        <f t="shared" si="2"/>
        <v>-0.03904954573</v>
      </c>
      <c r="F511" s="13">
        <f t="shared" si="3"/>
        <v>0</v>
      </c>
      <c r="G511" s="13">
        <f t="shared" si="4"/>
        <v>12</v>
      </c>
    </row>
    <row r="512">
      <c r="A512" s="12">
        <f>'Historical Var'!A518
</f>
        <v>44629</v>
      </c>
      <c r="B512" s="148">
        <f>'Historical Var'!F518
</f>
        <v>4483.87</v>
      </c>
      <c r="C512" s="149">
        <f t="shared" si="5"/>
        <v>-0.003710876759</v>
      </c>
      <c r="D512" s="149">
        <f t="shared" si="1"/>
        <v>0.02903433318</v>
      </c>
      <c r="E512" s="149">
        <f t="shared" si="2"/>
        <v>-0.03907535244</v>
      </c>
      <c r="F512" s="13">
        <f t="shared" si="3"/>
        <v>0</v>
      </c>
      <c r="G512" s="13">
        <f t="shared" si="4"/>
        <v>12</v>
      </c>
    </row>
    <row r="513">
      <c r="A513" s="12">
        <f>'Historical Var'!A519
</f>
        <v>44630</v>
      </c>
      <c r="B513" s="148">
        <f>'Historical Var'!F519
</f>
        <v>4521.54</v>
      </c>
      <c r="C513" s="149">
        <f t="shared" si="5"/>
        <v>0.008366130963</v>
      </c>
      <c r="D513" s="149">
        <f t="shared" si="1"/>
        <v>0.02905604995</v>
      </c>
      <c r="E513" s="149">
        <f t="shared" si="2"/>
        <v>-0.03910115915</v>
      </c>
      <c r="F513" s="13">
        <f t="shared" si="3"/>
        <v>0</v>
      </c>
      <c r="G513" s="13">
        <f t="shared" si="4"/>
        <v>12</v>
      </c>
    </row>
    <row r="514">
      <c r="A514" s="12">
        <f>'Historical Var'!A520
</f>
        <v>44631</v>
      </c>
      <c r="B514" s="148">
        <f>'Historical Var'!F520
</f>
        <v>4587.18</v>
      </c>
      <c r="C514" s="149">
        <f t="shared" si="5"/>
        <v>0.0144128124</v>
      </c>
      <c r="D514" s="149">
        <f t="shared" si="1"/>
        <v>0.02907776672</v>
      </c>
      <c r="E514" s="149">
        <f t="shared" si="2"/>
        <v>-0.03912696586</v>
      </c>
      <c r="F514" s="13">
        <f t="shared" si="3"/>
        <v>0</v>
      </c>
      <c r="G514" s="13">
        <f t="shared" si="4"/>
        <v>12</v>
      </c>
    </row>
    <row r="515">
      <c r="A515" s="12">
        <f>'Historical Var'!A521
</f>
        <v>44633</v>
      </c>
      <c r="B515" s="148">
        <f>'Historical Var'!F521
</f>
        <v>4504.06</v>
      </c>
      <c r="C515" s="149">
        <f t="shared" si="5"/>
        <v>-0.01828624394</v>
      </c>
      <c r="D515" s="149">
        <f t="shared" si="1"/>
        <v>0.02909948349</v>
      </c>
      <c r="E515" s="149">
        <f t="shared" si="2"/>
        <v>-0.03915277257</v>
      </c>
      <c r="F515" s="13">
        <f t="shared" si="3"/>
        <v>0</v>
      </c>
      <c r="G515" s="13">
        <f t="shared" si="4"/>
        <v>12</v>
      </c>
    </row>
    <row r="516">
      <c r="A516" s="12">
        <f>'Historical Var'!A522
</f>
        <v>44634</v>
      </c>
      <c r="B516" s="148">
        <f>'Historical Var'!F522
</f>
        <v>4418.64</v>
      </c>
      <c r="C516" s="149">
        <f t="shared" si="5"/>
        <v>-0.01914725581</v>
      </c>
      <c r="D516" s="149">
        <f t="shared" si="1"/>
        <v>0.02912120026</v>
      </c>
      <c r="E516" s="149">
        <f t="shared" si="2"/>
        <v>-0.03917857928</v>
      </c>
      <c r="F516" s="13">
        <f t="shared" si="3"/>
        <v>0</v>
      </c>
      <c r="G516" s="13">
        <f t="shared" si="4"/>
        <v>12</v>
      </c>
    </row>
    <row r="517">
      <c r="A517" s="12">
        <f>'Historical Var'!A523
</f>
        <v>44635</v>
      </c>
      <c r="B517" s="148">
        <f>'Historical Var'!F523
</f>
        <v>4401.67</v>
      </c>
      <c r="C517" s="149">
        <f t="shared" si="5"/>
        <v>-0.003847942065</v>
      </c>
      <c r="D517" s="149">
        <f t="shared" si="1"/>
        <v>0.02914291703</v>
      </c>
      <c r="E517" s="149">
        <f t="shared" si="2"/>
        <v>-0.03920438599</v>
      </c>
      <c r="F517" s="13">
        <f t="shared" si="3"/>
        <v>0</v>
      </c>
      <c r="G517" s="13">
        <f t="shared" si="4"/>
        <v>12</v>
      </c>
    </row>
    <row r="518">
      <c r="A518" s="12">
        <f>'Historical Var'!A524
</f>
        <v>44636</v>
      </c>
      <c r="B518" s="148">
        <f>'Historical Var'!F524
</f>
        <v>4471.07</v>
      </c>
      <c r="C518" s="149">
        <f t="shared" si="5"/>
        <v>0.01564373921</v>
      </c>
      <c r="D518" s="149">
        <f t="shared" si="1"/>
        <v>0.0291646338</v>
      </c>
      <c r="E518" s="149">
        <f t="shared" si="2"/>
        <v>-0.03923019269</v>
      </c>
      <c r="F518" s="13">
        <f t="shared" si="3"/>
        <v>0</v>
      </c>
      <c r="G518" s="13">
        <f t="shared" si="4"/>
        <v>12</v>
      </c>
    </row>
    <row r="519">
      <c r="A519" s="12">
        <f>'Historical Var'!A525
</f>
        <v>44637</v>
      </c>
      <c r="B519" s="148">
        <f>'Historical Var'!F525
</f>
        <v>4475.01</v>
      </c>
      <c r="C519" s="149">
        <f t="shared" si="5"/>
        <v>0.0008808327792</v>
      </c>
      <c r="D519" s="149">
        <f t="shared" si="1"/>
        <v>0.02918635057</v>
      </c>
      <c r="E519" s="149">
        <f t="shared" si="2"/>
        <v>-0.0392559994</v>
      </c>
      <c r="F519" s="13">
        <f t="shared" si="3"/>
        <v>0</v>
      </c>
      <c r="G519" s="13">
        <f t="shared" si="4"/>
        <v>12</v>
      </c>
    </row>
    <row r="520">
      <c r="A520" s="12">
        <f>'Historical Var'!A526
</f>
        <v>44638</v>
      </c>
      <c r="B520" s="148">
        <f>'Historical Var'!F526
</f>
        <v>4380.26</v>
      </c>
      <c r="C520" s="149">
        <f t="shared" si="5"/>
        <v>-0.021400503</v>
      </c>
      <c r="D520" s="149">
        <f t="shared" si="1"/>
        <v>0.02920806734</v>
      </c>
      <c r="E520" s="149">
        <f t="shared" si="2"/>
        <v>-0.03928180611</v>
      </c>
      <c r="F520" s="13">
        <f t="shared" si="3"/>
        <v>0</v>
      </c>
      <c r="G520" s="13">
        <f t="shared" si="4"/>
        <v>12</v>
      </c>
    </row>
    <row r="521">
      <c r="A521" s="12">
        <f>'Historical Var'!A527
</f>
        <v>44640</v>
      </c>
      <c r="B521" s="148">
        <f>'Historical Var'!F527
</f>
        <v>4348.87</v>
      </c>
      <c r="C521" s="149">
        <f t="shared" si="5"/>
        <v>-0.007192042118</v>
      </c>
      <c r="D521" s="149">
        <f t="shared" si="1"/>
        <v>0.02922978412</v>
      </c>
      <c r="E521" s="149">
        <f t="shared" si="2"/>
        <v>-0.03930761282</v>
      </c>
      <c r="F521" s="13">
        <f t="shared" si="3"/>
        <v>0</v>
      </c>
      <c r="G521" s="13">
        <f t="shared" si="4"/>
        <v>12</v>
      </c>
    </row>
    <row r="522">
      <c r="A522" s="12">
        <f>'Historical Var'!A528
</f>
        <v>44641</v>
      </c>
      <c r="B522" s="148">
        <f>'Historical Var'!F528
</f>
        <v>4304.74</v>
      </c>
      <c r="C522" s="149">
        <f t="shared" si="5"/>
        <v>-0.01019930007</v>
      </c>
      <c r="D522" s="149">
        <f t="shared" si="1"/>
        <v>0.02925150089</v>
      </c>
      <c r="E522" s="149">
        <f t="shared" si="2"/>
        <v>-0.03933341953</v>
      </c>
      <c r="F522" s="13">
        <f t="shared" si="3"/>
        <v>0</v>
      </c>
      <c r="G522" s="13">
        <f t="shared" si="4"/>
        <v>12</v>
      </c>
    </row>
    <row r="523">
      <c r="A523" s="12">
        <f>'Historical Var'!A529
</f>
        <v>44642</v>
      </c>
      <c r="B523" s="148">
        <f>'Historical Var'!F529
</f>
        <v>4225.5</v>
      </c>
      <c r="C523" s="149">
        <f t="shared" si="5"/>
        <v>-0.01857914416</v>
      </c>
      <c r="D523" s="149">
        <f t="shared" si="1"/>
        <v>0.02927321766</v>
      </c>
      <c r="E523" s="149">
        <f t="shared" si="2"/>
        <v>-0.03935922624</v>
      </c>
      <c r="F523" s="13">
        <f t="shared" si="3"/>
        <v>0</v>
      </c>
      <c r="G523" s="13">
        <f t="shared" si="4"/>
        <v>12</v>
      </c>
    </row>
    <row r="524">
      <c r="A524" s="12">
        <f>'Historical Var'!A530
</f>
        <v>44643</v>
      </c>
      <c r="B524" s="148">
        <f>'Historical Var'!F530
</f>
        <v>4288.7</v>
      </c>
      <c r="C524" s="149">
        <f t="shared" si="5"/>
        <v>0.01484605971</v>
      </c>
      <c r="D524" s="149">
        <f t="shared" si="1"/>
        <v>0.02929493443</v>
      </c>
      <c r="E524" s="149">
        <f t="shared" si="2"/>
        <v>-0.03938503295</v>
      </c>
      <c r="F524" s="13">
        <f t="shared" si="3"/>
        <v>0</v>
      </c>
      <c r="G524" s="13">
        <f t="shared" si="4"/>
        <v>12</v>
      </c>
    </row>
    <row r="525">
      <c r="A525" s="12">
        <f>'Historical Var'!A531
</f>
        <v>44644</v>
      </c>
      <c r="B525" s="148">
        <f>'Historical Var'!F531
</f>
        <v>4384.62</v>
      </c>
      <c r="C525" s="149">
        <f t="shared" si="5"/>
        <v>0.02211930629</v>
      </c>
      <c r="D525" s="149">
        <f t="shared" si="1"/>
        <v>0.0293166512</v>
      </c>
      <c r="E525" s="149">
        <f t="shared" si="2"/>
        <v>-0.03941083966</v>
      </c>
      <c r="F525" s="13">
        <f t="shared" si="3"/>
        <v>0</v>
      </c>
      <c r="G525" s="13">
        <f t="shared" si="4"/>
        <v>12</v>
      </c>
    </row>
    <row r="526">
      <c r="A526" s="12">
        <f>'Historical Var'!A532
</f>
        <v>44645</v>
      </c>
      <c r="B526" s="148">
        <f>'Historical Var'!F532
</f>
        <v>4373.79</v>
      </c>
      <c r="C526" s="149">
        <f t="shared" si="5"/>
        <v>-0.002473052876</v>
      </c>
      <c r="D526" s="149">
        <f t="shared" si="1"/>
        <v>0.02933836797</v>
      </c>
      <c r="E526" s="149">
        <f t="shared" si="2"/>
        <v>-0.03943664636</v>
      </c>
      <c r="F526" s="13">
        <f t="shared" si="3"/>
        <v>0</v>
      </c>
      <c r="G526" s="13">
        <f t="shared" si="4"/>
        <v>12</v>
      </c>
    </row>
    <row r="527">
      <c r="A527" s="12">
        <f>'Historical Var'!A533
</f>
        <v>44647</v>
      </c>
      <c r="B527" s="148">
        <f>'Historical Var'!F533
</f>
        <v>4306.26</v>
      </c>
      <c r="C527" s="149">
        <f t="shared" si="5"/>
        <v>-0.01556013214</v>
      </c>
      <c r="D527" s="149">
        <f t="shared" si="1"/>
        <v>0.02936008474</v>
      </c>
      <c r="E527" s="149">
        <f t="shared" si="2"/>
        <v>-0.03946245307</v>
      </c>
      <c r="F527" s="13">
        <f t="shared" si="3"/>
        <v>0</v>
      </c>
      <c r="G527" s="13">
        <f t="shared" si="4"/>
        <v>12</v>
      </c>
    </row>
    <row r="528">
      <c r="A528" s="12">
        <f>'Historical Var'!A534
</f>
        <v>44648</v>
      </c>
      <c r="B528" s="148">
        <f>'Historical Var'!F534
</f>
        <v>4386.54</v>
      </c>
      <c r="C528" s="149">
        <f t="shared" si="5"/>
        <v>0.01847098345</v>
      </c>
      <c r="D528" s="149">
        <f t="shared" si="1"/>
        <v>0.02938180151</v>
      </c>
      <c r="E528" s="149">
        <f t="shared" si="2"/>
        <v>-0.03948825978</v>
      </c>
      <c r="F528" s="13">
        <f t="shared" si="3"/>
        <v>0</v>
      </c>
      <c r="G528" s="13">
        <f t="shared" si="4"/>
        <v>12</v>
      </c>
    </row>
    <row r="529">
      <c r="A529" s="12">
        <f>'Historical Var'!A535
</f>
        <v>44649</v>
      </c>
      <c r="B529" s="148">
        <f>'Historical Var'!F535
</f>
        <v>4363.49</v>
      </c>
      <c r="C529" s="149">
        <f t="shared" si="5"/>
        <v>-0.005268565552</v>
      </c>
      <c r="D529" s="149">
        <f t="shared" si="1"/>
        <v>0.02940351828</v>
      </c>
      <c r="E529" s="149">
        <f t="shared" si="2"/>
        <v>-0.03951406649</v>
      </c>
      <c r="F529" s="13">
        <f t="shared" si="3"/>
        <v>0</v>
      </c>
      <c r="G529" s="13">
        <f t="shared" si="4"/>
        <v>12</v>
      </c>
    </row>
    <row r="530">
      <c r="A530" s="12">
        <f>'Historical Var'!A536
</f>
        <v>44650</v>
      </c>
      <c r="B530" s="148">
        <f>'Historical Var'!F536
</f>
        <v>4328.87</v>
      </c>
      <c r="C530" s="149">
        <f t="shared" si="5"/>
        <v>-0.007965657901</v>
      </c>
      <c r="D530" s="149">
        <f t="shared" si="1"/>
        <v>0.02942523505</v>
      </c>
      <c r="E530" s="149">
        <f t="shared" si="2"/>
        <v>-0.0395398732</v>
      </c>
      <c r="F530" s="13">
        <f t="shared" si="3"/>
        <v>0</v>
      </c>
      <c r="G530" s="13">
        <f t="shared" si="4"/>
        <v>12</v>
      </c>
    </row>
    <row r="531">
      <c r="A531" s="12">
        <f>'Historical Var'!A537
</f>
        <v>44651</v>
      </c>
      <c r="B531" s="148">
        <f>'Historical Var'!F537
</f>
        <v>4201.09</v>
      </c>
      <c r="C531" s="149">
        <f t="shared" si="5"/>
        <v>-0.02996252255</v>
      </c>
      <c r="D531" s="149">
        <f t="shared" si="1"/>
        <v>0.02943203807</v>
      </c>
      <c r="E531" s="149">
        <f t="shared" si="2"/>
        <v>-0.03955681215</v>
      </c>
      <c r="F531" s="13">
        <f t="shared" si="3"/>
        <v>0</v>
      </c>
      <c r="G531" s="13">
        <f t="shared" si="4"/>
        <v>12</v>
      </c>
    </row>
    <row r="532">
      <c r="A532" s="12">
        <f>'Historical Var'!A538
</f>
        <v>44652</v>
      </c>
      <c r="B532" s="148">
        <f>'Historical Var'!F538
</f>
        <v>4170.62</v>
      </c>
      <c r="C532" s="149">
        <f t="shared" si="5"/>
        <v>-0.007279309614</v>
      </c>
      <c r="D532" s="149">
        <f t="shared" si="1"/>
        <v>0.02943884109</v>
      </c>
      <c r="E532" s="149">
        <f t="shared" si="2"/>
        <v>-0.03957375109</v>
      </c>
      <c r="F532" s="13">
        <f t="shared" si="3"/>
        <v>0</v>
      </c>
      <c r="G532" s="13">
        <f t="shared" si="4"/>
        <v>12</v>
      </c>
    </row>
    <row r="533">
      <c r="A533" s="12">
        <f>'Historical Var'!A539
</f>
        <v>44654</v>
      </c>
      <c r="B533" s="148">
        <f>'Historical Var'!F539
</f>
        <v>4277.88</v>
      </c>
      <c r="C533" s="149">
        <f t="shared" si="5"/>
        <v>0.02539285396</v>
      </c>
      <c r="D533" s="149">
        <f t="shared" si="1"/>
        <v>0.02944564411</v>
      </c>
      <c r="E533" s="149">
        <f t="shared" si="2"/>
        <v>-0.03959069004</v>
      </c>
      <c r="F533" s="13">
        <f t="shared" si="3"/>
        <v>0</v>
      </c>
      <c r="G533" s="13">
        <f t="shared" si="4"/>
        <v>12</v>
      </c>
    </row>
    <row r="534">
      <c r="A534" s="12">
        <f>'Historical Var'!A540
</f>
        <v>44655</v>
      </c>
      <c r="B534" s="148">
        <f>'Historical Var'!F540
</f>
        <v>4259.52</v>
      </c>
      <c r="C534" s="149">
        <f t="shared" si="5"/>
        <v>-0.004301081899</v>
      </c>
      <c r="D534" s="149">
        <f t="shared" si="1"/>
        <v>0.02945244713</v>
      </c>
      <c r="E534" s="149">
        <f t="shared" si="2"/>
        <v>-0.03960762899</v>
      </c>
      <c r="F534" s="13">
        <f t="shared" si="3"/>
        <v>0</v>
      </c>
      <c r="G534" s="13">
        <f t="shared" si="4"/>
        <v>12</v>
      </c>
    </row>
    <row r="535">
      <c r="A535" s="12">
        <f>'Historical Var'!A541
</f>
        <v>44656</v>
      </c>
      <c r="B535" s="148">
        <f>'Historical Var'!F541
</f>
        <v>4204.31</v>
      </c>
      <c r="C535" s="149">
        <f t="shared" si="5"/>
        <v>-0.01304628828</v>
      </c>
      <c r="D535" s="149">
        <f t="shared" si="1"/>
        <v>0.02945925015</v>
      </c>
      <c r="E535" s="149">
        <f t="shared" si="2"/>
        <v>-0.03962456794</v>
      </c>
      <c r="F535" s="13">
        <f t="shared" si="3"/>
        <v>0</v>
      </c>
      <c r="G535" s="13">
        <f t="shared" si="4"/>
        <v>12</v>
      </c>
    </row>
    <row r="536">
      <c r="A536" s="12">
        <f>'Historical Var'!A542
</f>
        <v>44657</v>
      </c>
      <c r="B536" s="148">
        <f>'Historical Var'!F542
</f>
        <v>4173.11</v>
      </c>
      <c r="C536" s="149">
        <f t="shared" si="5"/>
        <v>-0.007448628397</v>
      </c>
      <c r="D536" s="149">
        <f t="shared" si="1"/>
        <v>0.02946605317</v>
      </c>
      <c r="E536" s="149">
        <f t="shared" si="2"/>
        <v>-0.03964150689</v>
      </c>
      <c r="F536" s="13">
        <f t="shared" si="3"/>
        <v>0</v>
      </c>
      <c r="G536" s="13">
        <f t="shared" si="4"/>
        <v>12</v>
      </c>
    </row>
    <row r="537">
      <c r="A537" s="12">
        <f>'Historical Var'!A543
</f>
        <v>44658</v>
      </c>
      <c r="B537" s="148">
        <f>'Historical Var'!F543
</f>
        <v>4262.45</v>
      </c>
      <c r="C537" s="149">
        <f t="shared" si="5"/>
        <v>0.02118255114</v>
      </c>
      <c r="D537" s="149">
        <f t="shared" si="1"/>
        <v>0.02947285619</v>
      </c>
      <c r="E537" s="149">
        <f t="shared" si="2"/>
        <v>-0.03965844583</v>
      </c>
      <c r="F537" s="13">
        <f t="shared" si="3"/>
        <v>0</v>
      </c>
      <c r="G537" s="13">
        <f t="shared" si="4"/>
        <v>12</v>
      </c>
    </row>
    <row r="538">
      <c r="A538" s="12">
        <f>'Historical Var'!A544
</f>
        <v>44659</v>
      </c>
      <c r="B538" s="148">
        <f>'Historical Var'!F544
</f>
        <v>4357.95</v>
      </c>
      <c r="C538" s="149">
        <f t="shared" si="5"/>
        <v>0.02215765097</v>
      </c>
      <c r="D538" s="149">
        <f t="shared" si="1"/>
        <v>0.02947965921</v>
      </c>
      <c r="E538" s="149">
        <f t="shared" si="2"/>
        <v>-0.03967538478</v>
      </c>
      <c r="F538" s="13">
        <f t="shared" si="3"/>
        <v>0</v>
      </c>
      <c r="G538" s="13">
        <f t="shared" si="4"/>
        <v>12</v>
      </c>
    </row>
    <row r="539">
      <c r="A539" s="12">
        <f>'Historical Var'!A545
</f>
        <v>44661</v>
      </c>
      <c r="B539" s="148">
        <f>'Historical Var'!F545
</f>
        <v>4411.67</v>
      </c>
      <c r="C539" s="149">
        <f t="shared" si="5"/>
        <v>0.01225153928</v>
      </c>
      <c r="D539" s="149">
        <f t="shared" si="1"/>
        <v>0.02948646223</v>
      </c>
      <c r="E539" s="149">
        <f t="shared" si="2"/>
        <v>-0.03969232373</v>
      </c>
      <c r="F539" s="13">
        <f t="shared" si="3"/>
        <v>0</v>
      </c>
      <c r="G539" s="13">
        <f t="shared" si="4"/>
        <v>12</v>
      </c>
    </row>
    <row r="540">
      <c r="A540" s="12">
        <f>'Historical Var'!A546
</f>
        <v>44662</v>
      </c>
      <c r="B540" s="148">
        <f>'Historical Var'!F546
</f>
        <v>4463.09</v>
      </c>
      <c r="C540" s="149">
        <f t="shared" si="5"/>
        <v>0.01158804867</v>
      </c>
      <c r="D540" s="149">
        <f t="shared" si="1"/>
        <v>0.02949326525</v>
      </c>
      <c r="E540" s="149">
        <f t="shared" si="2"/>
        <v>-0.03970926268</v>
      </c>
      <c r="F540" s="13">
        <f t="shared" si="3"/>
        <v>0</v>
      </c>
      <c r="G540" s="13">
        <f t="shared" si="4"/>
        <v>12</v>
      </c>
    </row>
    <row r="541">
      <c r="A541" s="12">
        <f>'Historical Var'!A547
</f>
        <v>44663</v>
      </c>
      <c r="B541" s="148">
        <f>'Historical Var'!F547
</f>
        <v>4461.18</v>
      </c>
      <c r="C541" s="149">
        <f t="shared" si="5"/>
        <v>-0.0004280462221</v>
      </c>
      <c r="D541" s="149">
        <f t="shared" si="1"/>
        <v>0.02950006827</v>
      </c>
      <c r="E541" s="149">
        <f t="shared" si="2"/>
        <v>-0.03972620163</v>
      </c>
      <c r="F541" s="13">
        <f t="shared" si="3"/>
        <v>0</v>
      </c>
      <c r="G541" s="13">
        <f t="shared" si="4"/>
        <v>12</v>
      </c>
    </row>
    <row r="542">
      <c r="A542" s="12">
        <f>'Historical Var'!A548
</f>
        <v>44664</v>
      </c>
      <c r="B542" s="148">
        <f>'Historical Var'!F548
</f>
        <v>4511.61</v>
      </c>
      <c r="C542" s="149">
        <f t="shared" si="5"/>
        <v>0.01124076926</v>
      </c>
      <c r="D542" s="149">
        <f t="shared" si="1"/>
        <v>0.02950687129</v>
      </c>
      <c r="E542" s="149">
        <f t="shared" si="2"/>
        <v>-0.03974314057</v>
      </c>
      <c r="F542" s="13">
        <f t="shared" si="3"/>
        <v>0</v>
      </c>
      <c r="G542" s="13">
        <f t="shared" si="4"/>
        <v>12</v>
      </c>
    </row>
    <row r="543">
      <c r="A543" s="12">
        <f>'Historical Var'!A549
</f>
        <v>44665</v>
      </c>
      <c r="B543" s="148">
        <f>'Historical Var'!F549
</f>
        <v>4456.23</v>
      </c>
      <c r="C543" s="149">
        <f t="shared" si="5"/>
        <v>-0.0123509572</v>
      </c>
      <c r="D543" s="149">
        <f t="shared" si="1"/>
        <v>0.02951367431</v>
      </c>
      <c r="E543" s="149">
        <f t="shared" si="2"/>
        <v>-0.03976007952</v>
      </c>
      <c r="F543" s="13">
        <f t="shared" si="3"/>
        <v>0</v>
      </c>
      <c r="G543" s="13">
        <f t="shared" si="4"/>
        <v>12</v>
      </c>
    </row>
    <row r="544">
      <c r="A544" s="12">
        <f>'Historical Var'!A550
</f>
        <v>44668</v>
      </c>
      <c r="B544" s="148">
        <f>'Historical Var'!F550
</f>
        <v>4520.16</v>
      </c>
      <c r="C544" s="149">
        <f t="shared" si="5"/>
        <v>0.01424427436</v>
      </c>
      <c r="D544" s="149">
        <f t="shared" si="1"/>
        <v>0.02952047733</v>
      </c>
      <c r="E544" s="149">
        <f t="shared" si="2"/>
        <v>-0.03977701847</v>
      </c>
      <c r="F544" s="13">
        <f t="shared" si="3"/>
        <v>0</v>
      </c>
      <c r="G544" s="13">
        <f t="shared" si="4"/>
        <v>12</v>
      </c>
    </row>
    <row r="545">
      <c r="A545" s="12">
        <f>'Historical Var'!A551
</f>
        <v>44669</v>
      </c>
      <c r="B545" s="148">
        <f>'Historical Var'!F551
</f>
        <v>4543.04</v>
      </c>
      <c r="C545" s="149">
        <f t="shared" si="5"/>
        <v>0.005049000045</v>
      </c>
      <c r="D545" s="149">
        <f t="shared" si="1"/>
        <v>0.02952728035</v>
      </c>
      <c r="E545" s="149">
        <f t="shared" si="2"/>
        <v>-0.03979395742</v>
      </c>
      <c r="F545" s="13">
        <f t="shared" si="3"/>
        <v>0</v>
      </c>
      <c r="G545" s="13">
        <f t="shared" si="4"/>
        <v>12</v>
      </c>
    </row>
    <row r="546">
      <c r="A546" s="12">
        <f>'Historical Var'!A552
</f>
        <v>44670</v>
      </c>
      <c r="B546" s="148">
        <f>'Historical Var'!F552
</f>
        <v>4575.52</v>
      </c>
      <c r="C546" s="149">
        <f t="shared" si="5"/>
        <v>0.007123961978</v>
      </c>
      <c r="D546" s="149">
        <f t="shared" si="1"/>
        <v>0.02953408337</v>
      </c>
      <c r="E546" s="149">
        <f t="shared" si="2"/>
        <v>-0.03981089636</v>
      </c>
      <c r="F546" s="13">
        <f t="shared" si="3"/>
        <v>0</v>
      </c>
      <c r="G546" s="13">
        <f t="shared" si="4"/>
        <v>12</v>
      </c>
    </row>
    <row r="547">
      <c r="A547" s="12">
        <f>'Historical Var'!A553
</f>
        <v>44671</v>
      </c>
      <c r="B547" s="148">
        <f>'Historical Var'!F553
</f>
        <v>4631.6</v>
      </c>
      <c r="C547" s="149">
        <f t="shared" si="5"/>
        <v>0.01218202729</v>
      </c>
      <c r="D547" s="149">
        <f t="shared" si="1"/>
        <v>0.02954088639</v>
      </c>
      <c r="E547" s="149">
        <f t="shared" si="2"/>
        <v>-0.03982783531</v>
      </c>
      <c r="F547" s="13">
        <f t="shared" si="3"/>
        <v>0</v>
      </c>
      <c r="G547" s="13">
        <f t="shared" si="4"/>
        <v>12</v>
      </c>
    </row>
    <row r="548">
      <c r="A548" s="12">
        <f>'Historical Var'!A554
</f>
        <v>44672</v>
      </c>
      <c r="B548" s="148">
        <f>'Historical Var'!F554
</f>
        <v>4602.45</v>
      </c>
      <c r="C548" s="149">
        <f t="shared" si="5"/>
        <v>-0.006313610351</v>
      </c>
      <c r="D548" s="149">
        <f t="shared" si="1"/>
        <v>0.02954768941</v>
      </c>
      <c r="E548" s="149">
        <f t="shared" si="2"/>
        <v>-0.03984477426</v>
      </c>
      <c r="F548" s="13">
        <f t="shared" si="3"/>
        <v>0</v>
      </c>
      <c r="G548" s="13">
        <f t="shared" si="4"/>
        <v>12</v>
      </c>
    </row>
    <row r="549">
      <c r="A549" s="12">
        <f>'Historical Var'!A555
</f>
        <v>44673</v>
      </c>
      <c r="B549" s="148">
        <f>'Historical Var'!F555
</f>
        <v>4530.41</v>
      </c>
      <c r="C549" s="149">
        <f t="shared" si="5"/>
        <v>-0.01577632728</v>
      </c>
      <c r="D549" s="149">
        <f t="shared" si="1"/>
        <v>0.02955449243</v>
      </c>
      <c r="E549" s="149">
        <f t="shared" si="2"/>
        <v>-0.03986171321</v>
      </c>
      <c r="F549" s="13">
        <f t="shared" si="3"/>
        <v>0</v>
      </c>
      <c r="G549" s="13">
        <f t="shared" si="4"/>
        <v>12</v>
      </c>
    </row>
    <row r="550">
      <c r="A550" s="12">
        <f>'Historical Var'!A556
</f>
        <v>44675</v>
      </c>
      <c r="B550" s="148">
        <f>'Historical Var'!F556
</f>
        <v>4545.86</v>
      </c>
      <c r="C550" s="149">
        <f t="shared" si="5"/>
        <v>0.003404485526</v>
      </c>
      <c r="D550" s="149">
        <f t="shared" si="1"/>
        <v>0.02956129545</v>
      </c>
      <c r="E550" s="149">
        <f t="shared" si="2"/>
        <v>-0.03987865216</v>
      </c>
      <c r="F550" s="13">
        <f t="shared" si="3"/>
        <v>0</v>
      </c>
      <c r="G550" s="13">
        <f t="shared" si="4"/>
        <v>12</v>
      </c>
    </row>
    <row r="551">
      <c r="A551" s="12">
        <f>'Historical Var'!A557
</f>
        <v>44676</v>
      </c>
      <c r="B551" s="148">
        <f>'Historical Var'!F557
</f>
        <v>4582.64</v>
      </c>
      <c r="C551" s="149">
        <f t="shared" si="5"/>
        <v>0.008058322623</v>
      </c>
      <c r="D551" s="149">
        <f t="shared" si="1"/>
        <v>0.02956809847</v>
      </c>
      <c r="E551" s="149">
        <f t="shared" si="2"/>
        <v>-0.0398955911</v>
      </c>
      <c r="F551" s="13">
        <f t="shared" si="3"/>
        <v>0</v>
      </c>
      <c r="G551" s="13">
        <f t="shared" si="4"/>
        <v>12</v>
      </c>
    </row>
    <row r="552">
      <c r="A552" s="12">
        <f>'Historical Var'!A558
</f>
        <v>44677</v>
      </c>
      <c r="B552" s="148">
        <f>'Historical Var'!F558
</f>
        <v>4525.12</v>
      </c>
      <c r="C552" s="149">
        <f t="shared" si="5"/>
        <v>-0.01263115514</v>
      </c>
      <c r="D552" s="149">
        <f t="shared" si="1"/>
        <v>0.02957490149</v>
      </c>
      <c r="E552" s="149">
        <f t="shared" si="2"/>
        <v>-0.03991253005</v>
      </c>
      <c r="F552" s="13">
        <f t="shared" si="3"/>
        <v>0</v>
      </c>
      <c r="G552" s="13">
        <f t="shared" si="4"/>
        <v>12</v>
      </c>
    </row>
    <row r="553">
      <c r="A553" s="12">
        <f>'Historical Var'!A559
</f>
        <v>44678</v>
      </c>
      <c r="B553" s="148">
        <f>'Historical Var'!F559
</f>
        <v>4481.15</v>
      </c>
      <c r="C553" s="149">
        <f t="shared" si="5"/>
        <v>-0.009764386223</v>
      </c>
      <c r="D553" s="149">
        <f t="shared" si="1"/>
        <v>0.02958170452</v>
      </c>
      <c r="E553" s="149">
        <f t="shared" si="2"/>
        <v>-0.039929469</v>
      </c>
      <c r="F553" s="13">
        <f t="shared" si="3"/>
        <v>0</v>
      </c>
      <c r="G553" s="13">
        <f t="shared" si="4"/>
        <v>12</v>
      </c>
    </row>
    <row r="554">
      <c r="A554" s="12">
        <f>'Historical Var'!A560
</f>
        <v>44679</v>
      </c>
      <c r="B554" s="148">
        <f>'Historical Var'!F560
</f>
        <v>4500.21</v>
      </c>
      <c r="C554" s="149">
        <f t="shared" si="5"/>
        <v>0.00424435244</v>
      </c>
      <c r="D554" s="149">
        <f t="shared" si="1"/>
        <v>0.02958850754</v>
      </c>
      <c r="E554" s="149">
        <f t="shared" si="2"/>
        <v>-0.03994640795</v>
      </c>
      <c r="F554" s="13">
        <f t="shared" si="3"/>
        <v>0</v>
      </c>
      <c r="G554" s="13">
        <f t="shared" si="4"/>
        <v>12</v>
      </c>
    </row>
    <row r="555">
      <c r="A555" s="12">
        <f>'Historical Var'!A561
</f>
        <v>44680</v>
      </c>
      <c r="B555" s="148">
        <f>'Historical Var'!F561
</f>
        <v>4488.28</v>
      </c>
      <c r="C555" s="149">
        <f t="shared" si="5"/>
        <v>-0.002654507488</v>
      </c>
      <c r="D555" s="149">
        <f t="shared" si="1"/>
        <v>0.02959531056</v>
      </c>
      <c r="E555" s="149">
        <f t="shared" si="2"/>
        <v>-0.0399633469</v>
      </c>
      <c r="F555" s="13">
        <f t="shared" si="3"/>
        <v>0</v>
      </c>
      <c r="G555" s="13">
        <f t="shared" si="4"/>
        <v>12</v>
      </c>
    </row>
    <row r="556">
      <c r="A556" s="12">
        <f>'Historical Var'!A562
</f>
        <v>44682</v>
      </c>
      <c r="B556" s="148">
        <f>'Historical Var'!F562
</f>
        <v>4412.53</v>
      </c>
      <c r="C556" s="149">
        <f t="shared" si="5"/>
        <v>-0.01702133376</v>
      </c>
      <c r="D556" s="149">
        <f t="shared" si="1"/>
        <v>0.02960211358</v>
      </c>
      <c r="E556" s="149">
        <f t="shared" si="2"/>
        <v>-0.03998028584</v>
      </c>
      <c r="F556" s="13">
        <f t="shared" si="3"/>
        <v>0</v>
      </c>
      <c r="G556" s="13">
        <f t="shared" si="4"/>
        <v>12</v>
      </c>
    </row>
    <row r="557">
      <c r="A557" s="12">
        <f>'Historical Var'!A563
</f>
        <v>44683</v>
      </c>
      <c r="B557" s="148">
        <f>'Historical Var'!F563
</f>
        <v>4397.45</v>
      </c>
      <c r="C557" s="149">
        <f t="shared" si="5"/>
        <v>-0.003423393635</v>
      </c>
      <c r="D557" s="149">
        <f t="shared" si="1"/>
        <v>0.0296089166</v>
      </c>
      <c r="E557" s="149">
        <f t="shared" si="2"/>
        <v>-0.03999722479</v>
      </c>
      <c r="F557" s="13">
        <f t="shared" si="3"/>
        <v>0</v>
      </c>
      <c r="G557" s="13">
        <f t="shared" si="4"/>
        <v>12</v>
      </c>
    </row>
    <row r="558">
      <c r="A558" s="12">
        <f>'Historical Var'!A564
</f>
        <v>44684</v>
      </c>
      <c r="B558" s="148">
        <f>'Historical Var'!F564
</f>
        <v>4446.59</v>
      </c>
      <c r="C558" s="149">
        <f t="shared" si="5"/>
        <v>0.01111268282</v>
      </c>
      <c r="D558" s="149">
        <f t="shared" si="1"/>
        <v>0.02961571962</v>
      </c>
      <c r="E558" s="149">
        <f t="shared" si="2"/>
        <v>-0.04001416374</v>
      </c>
      <c r="F558" s="13">
        <f t="shared" si="3"/>
        <v>0</v>
      </c>
      <c r="G558" s="13">
        <f t="shared" si="4"/>
        <v>12</v>
      </c>
    </row>
    <row r="559">
      <c r="A559" s="12">
        <f>'Historical Var'!A565
</f>
        <v>44685</v>
      </c>
      <c r="B559" s="148">
        <f>'Historical Var'!F565
</f>
        <v>4392.59</v>
      </c>
      <c r="C559" s="149">
        <f t="shared" si="5"/>
        <v>-0.01221847995</v>
      </c>
      <c r="D559" s="149">
        <f t="shared" si="1"/>
        <v>0.02962252264</v>
      </c>
      <c r="E559" s="149">
        <f t="shared" si="2"/>
        <v>-0.04003110269</v>
      </c>
      <c r="F559" s="13">
        <f t="shared" si="3"/>
        <v>0</v>
      </c>
      <c r="G559" s="13">
        <f t="shared" si="4"/>
        <v>12</v>
      </c>
    </row>
    <row r="560">
      <c r="A560" s="12">
        <f>'Historical Var'!A566
</f>
        <v>44686</v>
      </c>
      <c r="B560" s="148">
        <f>'Historical Var'!F566
</f>
        <v>4391.69</v>
      </c>
      <c r="C560" s="149">
        <f t="shared" si="5"/>
        <v>-0.0002049115017</v>
      </c>
      <c r="D560" s="149">
        <f t="shared" si="1"/>
        <v>0.02962932566</v>
      </c>
      <c r="E560" s="149">
        <f t="shared" si="2"/>
        <v>-0.04004804163</v>
      </c>
      <c r="F560" s="13">
        <f t="shared" si="3"/>
        <v>0</v>
      </c>
      <c r="G560" s="13">
        <f t="shared" si="4"/>
        <v>12</v>
      </c>
    </row>
    <row r="561">
      <c r="A561" s="12">
        <f>'Historical Var'!A567
</f>
        <v>44687</v>
      </c>
      <c r="B561" s="148">
        <f>'Historical Var'!F567
</f>
        <v>4462.21</v>
      </c>
      <c r="C561" s="149">
        <f t="shared" si="5"/>
        <v>0.01593004016</v>
      </c>
      <c r="D561" s="149">
        <f t="shared" si="1"/>
        <v>0.02963612868</v>
      </c>
      <c r="E561" s="149">
        <f t="shared" si="2"/>
        <v>-0.04006498058</v>
      </c>
      <c r="F561" s="13">
        <f t="shared" si="3"/>
        <v>0</v>
      </c>
      <c r="G561" s="13">
        <f t="shared" si="4"/>
        <v>12</v>
      </c>
    </row>
    <row r="562">
      <c r="A562" s="12">
        <f>'Historical Var'!A568
</f>
        <v>44689</v>
      </c>
      <c r="B562" s="148">
        <f>'Historical Var'!F568
</f>
        <v>4459.45</v>
      </c>
      <c r="C562" s="149">
        <f t="shared" si="5"/>
        <v>-0.0006187189577</v>
      </c>
      <c r="D562" s="149">
        <f t="shared" si="1"/>
        <v>0.0296429317</v>
      </c>
      <c r="E562" s="149">
        <f t="shared" si="2"/>
        <v>-0.04008191953</v>
      </c>
      <c r="F562" s="13">
        <f t="shared" si="3"/>
        <v>0</v>
      </c>
      <c r="G562" s="13">
        <f t="shared" si="4"/>
        <v>12</v>
      </c>
    </row>
    <row r="563">
      <c r="A563" s="12">
        <f>'Historical Var'!A569
</f>
        <v>44690</v>
      </c>
      <c r="B563" s="148">
        <f>'Historical Var'!F569
</f>
        <v>4393.66</v>
      </c>
      <c r="C563" s="149">
        <f t="shared" si="5"/>
        <v>-0.01486284732</v>
      </c>
      <c r="D563" s="149">
        <f t="shared" si="1"/>
        <v>0.02964973472</v>
      </c>
      <c r="E563" s="149">
        <f t="shared" si="2"/>
        <v>-0.04009885848</v>
      </c>
      <c r="F563" s="13">
        <f t="shared" si="3"/>
        <v>0</v>
      </c>
      <c r="G563" s="13">
        <f t="shared" si="4"/>
        <v>12</v>
      </c>
    </row>
    <row r="564">
      <c r="A564" s="12">
        <f>'Historical Var'!A570
</f>
        <v>44691</v>
      </c>
      <c r="B564" s="148">
        <f>'Historical Var'!F570
</f>
        <v>4271.78</v>
      </c>
      <c r="C564" s="149">
        <f t="shared" si="5"/>
        <v>-0.02813199052</v>
      </c>
      <c r="D564" s="149">
        <f t="shared" si="1"/>
        <v>0.02965653774</v>
      </c>
      <c r="E564" s="149">
        <f t="shared" si="2"/>
        <v>-0.04011579743</v>
      </c>
      <c r="F564" s="13">
        <f t="shared" si="3"/>
        <v>0</v>
      </c>
      <c r="G564" s="13">
        <f t="shared" si="4"/>
        <v>12</v>
      </c>
    </row>
    <row r="565">
      <c r="A565" s="12">
        <f>'Historical Var'!A571
</f>
        <v>44692</v>
      </c>
      <c r="B565" s="148">
        <f>'Historical Var'!F571
</f>
        <v>4296.12</v>
      </c>
      <c r="C565" s="149">
        <f t="shared" si="5"/>
        <v>0.005681687573</v>
      </c>
      <c r="D565" s="149">
        <f t="shared" si="1"/>
        <v>0.02966334076</v>
      </c>
      <c r="E565" s="149">
        <f t="shared" si="2"/>
        <v>-0.04013273637</v>
      </c>
      <c r="F565" s="13">
        <f t="shared" si="3"/>
        <v>0</v>
      </c>
      <c r="G565" s="13">
        <f t="shared" si="4"/>
        <v>12</v>
      </c>
    </row>
    <row r="566">
      <c r="A566" s="12">
        <f>'Historical Var'!A572
</f>
        <v>44693</v>
      </c>
      <c r="B566" s="148">
        <f>'Historical Var'!F572
</f>
        <v>4175.2</v>
      </c>
      <c r="C566" s="149">
        <f t="shared" si="5"/>
        <v>-0.02855002843</v>
      </c>
      <c r="D566" s="149">
        <f t="shared" si="1"/>
        <v>0.02967014378</v>
      </c>
      <c r="E566" s="149">
        <f t="shared" si="2"/>
        <v>-0.04014967532</v>
      </c>
      <c r="F566" s="13">
        <f t="shared" si="3"/>
        <v>0</v>
      </c>
      <c r="G566" s="13">
        <f t="shared" si="4"/>
        <v>12</v>
      </c>
    </row>
    <row r="567">
      <c r="A567" s="12">
        <f>'Historical Var'!A573
</f>
        <v>44694</v>
      </c>
      <c r="B567" s="148">
        <f>'Historical Var'!F573
</f>
        <v>4183.96</v>
      </c>
      <c r="C567" s="149">
        <f t="shared" si="5"/>
        <v>0.00209590514</v>
      </c>
      <c r="D567" s="149">
        <f t="shared" si="1"/>
        <v>0.0296769468</v>
      </c>
      <c r="E567" s="149">
        <f t="shared" si="2"/>
        <v>-0.04016661427</v>
      </c>
      <c r="F567" s="13">
        <f t="shared" si="3"/>
        <v>0</v>
      </c>
      <c r="G567" s="13">
        <f t="shared" si="4"/>
        <v>12</v>
      </c>
    </row>
    <row r="568">
      <c r="A568" s="12">
        <f>'Historical Var'!A574
</f>
        <v>44696</v>
      </c>
      <c r="B568" s="148">
        <f>'Historical Var'!F574
</f>
        <v>4287.5</v>
      </c>
      <c r="C568" s="149">
        <f t="shared" si="5"/>
        <v>0.024445646</v>
      </c>
      <c r="D568" s="149">
        <f t="shared" si="1"/>
        <v>0.02968374982</v>
      </c>
      <c r="E568" s="149">
        <f t="shared" si="2"/>
        <v>-0.04018355322</v>
      </c>
      <c r="F568" s="13">
        <f t="shared" si="3"/>
        <v>0</v>
      </c>
      <c r="G568" s="13">
        <f t="shared" si="4"/>
        <v>12</v>
      </c>
    </row>
    <row r="569">
      <c r="A569" s="12">
        <f>'Historical Var'!A575
</f>
        <v>44697</v>
      </c>
      <c r="B569" s="148">
        <f>'Historical Var'!F575
</f>
        <v>4131.93</v>
      </c>
      <c r="C569" s="149">
        <f t="shared" si="5"/>
        <v>-0.03695920233</v>
      </c>
      <c r="D569" s="149">
        <f t="shared" si="1"/>
        <v>0.02969055284</v>
      </c>
      <c r="E569" s="149">
        <f t="shared" si="2"/>
        <v>-0.04020049217</v>
      </c>
      <c r="F569" s="13">
        <f t="shared" si="3"/>
        <v>0</v>
      </c>
      <c r="G569" s="13">
        <f t="shared" si="4"/>
        <v>12</v>
      </c>
    </row>
    <row r="570">
      <c r="A570" s="12">
        <f>'Historical Var'!A576
</f>
        <v>44698</v>
      </c>
      <c r="B570" s="148">
        <f>'Historical Var'!F576
</f>
        <v>4155.38</v>
      </c>
      <c r="C570" s="149">
        <f t="shared" si="5"/>
        <v>0.005659270037</v>
      </c>
      <c r="D570" s="149">
        <f t="shared" si="1"/>
        <v>0.02969735586</v>
      </c>
      <c r="E570" s="149">
        <f t="shared" si="2"/>
        <v>-0.04021743111</v>
      </c>
      <c r="F570" s="13">
        <f t="shared" si="3"/>
        <v>0</v>
      </c>
      <c r="G570" s="13">
        <f t="shared" si="4"/>
        <v>12</v>
      </c>
    </row>
    <row r="571">
      <c r="A571" s="12">
        <f>'Historical Var'!A577
</f>
        <v>44699</v>
      </c>
      <c r="B571" s="148">
        <f>'Historical Var'!F577
</f>
        <v>4175.48</v>
      </c>
      <c r="C571" s="149">
        <f t="shared" si="5"/>
        <v>0.004825441552</v>
      </c>
      <c r="D571" s="149">
        <f t="shared" si="1"/>
        <v>0.02970415888</v>
      </c>
      <c r="E571" s="149">
        <f t="shared" si="2"/>
        <v>-0.04023437006</v>
      </c>
      <c r="F571" s="13">
        <f t="shared" si="3"/>
        <v>0</v>
      </c>
      <c r="G571" s="13">
        <f t="shared" si="4"/>
        <v>12</v>
      </c>
    </row>
    <row r="572">
      <c r="A572" s="12">
        <f>'Historical Var'!A578
</f>
        <v>44700</v>
      </c>
      <c r="B572" s="148">
        <f>'Historical Var'!F578
</f>
        <v>4300.17</v>
      </c>
      <c r="C572" s="149">
        <f t="shared" si="5"/>
        <v>0.02942523505</v>
      </c>
      <c r="D572" s="149">
        <f t="shared" si="1"/>
        <v>0.02845138923</v>
      </c>
      <c r="E572" s="149">
        <f t="shared" si="2"/>
        <v>-0.04025130901</v>
      </c>
      <c r="F572" s="13">
        <f t="shared" si="3"/>
        <v>1</v>
      </c>
      <c r="G572" s="13">
        <f t="shared" si="4"/>
        <v>12</v>
      </c>
    </row>
    <row r="573">
      <c r="A573" s="12">
        <f>'Historical Var'!A579
</f>
        <v>44701</v>
      </c>
      <c r="B573" s="148">
        <f>'Historical Var'!F579
</f>
        <v>4152.38</v>
      </c>
      <c r="C573" s="149">
        <f t="shared" si="5"/>
        <v>-0.03497289297</v>
      </c>
      <c r="D573" s="149">
        <f t="shared" si="1"/>
        <v>0.02847990902</v>
      </c>
      <c r="E573" s="149">
        <f t="shared" si="2"/>
        <v>-0.04026824796</v>
      </c>
      <c r="F573" s="13">
        <f t="shared" si="3"/>
        <v>0</v>
      </c>
      <c r="G573" s="13">
        <f t="shared" si="4"/>
        <v>11</v>
      </c>
    </row>
    <row r="574">
      <c r="A574" s="12">
        <f>'Historical Var'!A580
</f>
        <v>44703</v>
      </c>
      <c r="B574" s="148">
        <f>'Historical Var'!F580
</f>
        <v>4123.34</v>
      </c>
      <c r="C574" s="149">
        <f t="shared" si="5"/>
        <v>-0.007018149284</v>
      </c>
      <c r="D574" s="149">
        <f t="shared" si="1"/>
        <v>0.02850842881</v>
      </c>
      <c r="E574" s="149">
        <f t="shared" si="2"/>
        <v>-0.04028518691</v>
      </c>
      <c r="F574" s="13">
        <f t="shared" si="3"/>
        <v>0</v>
      </c>
      <c r="G574" s="13">
        <f t="shared" si="4"/>
        <v>11</v>
      </c>
    </row>
    <row r="575">
      <c r="A575" s="12">
        <f>'Historical Var'!A581
</f>
        <v>44704</v>
      </c>
      <c r="B575" s="148">
        <f>'Historical Var'!F581
</f>
        <v>3991.24</v>
      </c>
      <c r="C575" s="149">
        <f t="shared" si="5"/>
        <v>-0.03256155499</v>
      </c>
      <c r="D575" s="149">
        <f t="shared" si="1"/>
        <v>0.0285369486</v>
      </c>
      <c r="E575" s="149">
        <f t="shared" si="2"/>
        <v>-0.04030212585</v>
      </c>
      <c r="F575" s="13">
        <f t="shared" si="3"/>
        <v>0</v>
      </c>
      <c r="G575" s="13">
        <f t="shared" si="4"/>
        <v>11</v>
      </c>
    </row>
    <row r="576">
      <c r="A576" s="12">
        <f>'Historical Var'!A582
</f>
        <v>44705</v>
      </c>
      <c r="B576" s="148">
        <f>'Historical Var'!F582
</f>
        <v>4001.05</v>
      </c>
      <c r="C576" s="149">
        <f t="shared" si="5"/>
        <v>0.00245486711</v>
      </c>
      <c r="D576" s="149">
        <f t="shared" si="1"/>
        <v>0.02856546839</v>
      </c>
      <c r="E576" s="149">
        <f t="shared" si="2"/>
        <v>-0.0403190648</v>
      </c>
      <c r="F576" s="13">
        <f t="shared" si="3"/>
        <v>0</v>
      </c>
      <c r="G576" s="13">
        <f t="shared" si="4"/>
        <v>11</v>
      </c>
    </row>
    <row r="577">
      <c r="A577" s="12">
        <f>'Historical Var'!A583
</f>
        <v>44706</v>
      </c>
      <c r="B577" s="148">
        <f>'Historical Var'!F583
</f>
        <v>3935.18</v>
      </c>
      <c r="C577" s="149">
        <f t="shared" si="5"/>
        <v>-0.01660020252</v>
      </c>
      <c r="D577" s="149">
        <f t="shared" si="1"/>
        <v>0.02859398818</v>
      </c>
      <c r="E577" s="149">
        <f t="shared" si="2"/>
        <v>-0.04033600375</v>
      </c>
      <c r="F577" s="13">
        <f t="shared" si="3"/>
        <v>0</v>
      </c>
      <c r="G577" s="13">
        <f t="shared" si="4"/>
        <v>11</v>
      </c>
    </row>
    <row r="578">
      <c r="A578" s="12">
        <f>'Historical Var'!A584
</f>
        <v>44707</v>
      </c>
      <c r="B578" s="148">
        <f>'Historical Var'!F584
</f>
        <v>3930.08</v>
      </c>
      <c r="C578" s="149">
        <f t="shared" si="5"/>
        <v>-0.001296842244</v>
      </c>
      <c r="D578" s="149">
        <f t="shared" si="1"/>
        <v>0.02862250797</v>
      </c>
      <c r="E578" s="149">
        <f t="shared" si="2"/>
        <v>-0.0403529427</v>
      </c>
      <c r="F578" s="13">
        <f t="shared" si="3"/>
        <v>0</v>
      </c>
      <c r="G578" s="13">
        <f t="shared" si="4"/>
        <v>11</v>
      </c>
    </row>
    <row r="579">
      <c r="A579" s="12">
        <f>'Historical Var'!A585
</f>
        <v>44708</v>
      </c>
      <c r="B579" s="148">
        <f>'Historical Var'!F585
</f>
        <v>4023.89</v>
      </c>
      <c r="C579" s="149">
        <f t="shared" si="5"/>
        <v>0.02358931453</v>
      </c>
      <c r="D579" s="149">
        <f t="shared" si="1"/>
        <v>0.02865102776</v>
      </c>
      <c r="E579" s="149">
        <f t="shared" si="2"/>
        <v>-0.04036988164</v>
      </c>
      <c r="F579" s="13">
        <f t="shared" si="3"/>
        <v>0</v>
      </c>
      <c r="G579" s="13">
        <f t="shared" si="4"/>
        <v>11</v>
      </c>
    </row>
    <row r="580">
      <c r="A580" s="12">
        <f>'Historical Var'!A586
</f>
        <v>44711</v>
      </c>
      <c r="B580" s="148">
        <f>'Historical Var'!F586
</f>
        <v>4008.01</v>
      </c>
      <c r="C580" s="149">
        <f t="shared" si="5"/>
        <v>-0.00395423765</v>
      </c>
      <c r="D580" s="149">
        <f t="shared" si="1"/>
        <v>0.02867954755</v>
      </c>
      <c r="E580" s="149">
        <f t="shared" si="2"/>
        <v>-0.04038682059</v>
      </c>
      <c r="F580" s="13">
        <f t="shared" si="3"/>
        <v>0</v>
      </c>
      <c r="G580" s="13">
        <f t="shared" si="4"/>
        <v>11</v>
      </c>
    </row>
    <row r="581">
      <c r="A581" s="12">
        <f>'Historical Var'!A587
</f>
        <v>44712</v>
      </c>
      <c r="B581" s="148">
        <f>'Historical Var'!F587
</f>
        <v>4088.85</v>
      </c>
      <c r="C581" s="149">
        <f t="shared" si="5"/>
        <v>0.01996889813</v>
      </c>
      <c r="D581" s="149">
        <f t="shared" si="1"/>
        <v>0.02870806734</v>
      </c>
      <c r="E581" s="149">
        <f t="shared" si="2"/>
        <v>-0.04040375954</v>
      </c>
      <c r="F581" s="13">
        <f t="shared" si="3"/>
        <v>0</v>
      </c>
      <c r="G581" s="13">
        <f t="shared" si="4"/>
        <v>11</v>
      </c>
    </row>
    <row r="582">
      <c r="A582" s="12">
        <f>'Historical Var'!A588
</f>
        <v>44713</v>
      </c>
      <c r="B582" s="148">
        <f>'Historical Var'!F588
</f>
        <v>3923.68</v>
      </c>
      <c r="C582" s="149">
        <f t="shared" si="5"/>
        <v>-0.04123376799</v>
      </c>
      <c r="D582" s="149">
        <f t="shared" si="1"/>
        <v>0.02873658713</v>
      </c>
      <c r="E582" s="149">
        <f t="shared" si="2"/>
        <v>-0.03642579727</v>
      </c>
      <c r="F582" s="13">
        <f t="shared" si="3"/>
        <v>1</v>
      </c>
      <c r="G582" s="13">
        <f t="shared" si="4"/>
        <v>11</v>
      </c>
    </row>
    <row r="583">
      <c r="A583" s="12">
        <f>'Historical Var'!A589
</f>
        <v>44714</v>
      </c>
      <c r="B583" s="148">
        <f>'Historical Var'!F589
</f>
        <v>3900.79</v>
      </c>
      <c r="C583" s="149">
        <f t="shared" si="5"/>
        <v>-0.005850892214</v>
      </c>
      <c r="D583" s="149">
        <f t="shared" si="1"/>
        <v>0.02876510692</v>
      </c>
      <c r="E583" s="149">
        <f t="shared" si="2"/>
        <v>-0.03649067385</v>
      </c>
      <c r="F583" s="13">
        <f t="shared" si="3"/>
        <v>0</v>
      </c>
      <c r="G583" s="13">
        <f t="shared" si="4"/>
        <v>10</v>
      </c>
    </row>
    <row r="584">
      <c r="A584" s="12">
        <f>'Historical Var'!A590
</f>
        <v>44715</v>
      </c>
      <c r="B584" s="148">
        <f>'Historical Var'!F590
</f>
        <v>3901.36</v>
      </c>
      <c r="C584" s="149">
        <f t="shared" si="5"/>
        <v>0.0001461135715</v>
      </c>
      <c r="D584" s="149">
        <f t="shared" si="1"/>
        <v>0.02879362671</v>
      </c>
      <c r="E584" s="149">
        <f t="shared" si="2"/>
        <v>-0.03655555044</v>
      </c>
      <c r="F584" s="13">
        <f t="shared" si="3"/>
        <v>0</v>
      </c>
      <c r="G584" s="13">
        <f t="shared" si="4"/>
        <v>10</v>
      </c>
    </row>
    <row r="585">
      <c r="A585" s="12">
        <f>'Historical Var'!A591
</f>
        <v>44717</v>
      </c>
      <c r="B585" s="148">
        <f>'Historical Var'!F591
</f>
        <v>3973.75</v>
      </c>
      <c r="C585" s="149">
        <f t="shared" si="5"/>
        <v>0.01838502295</v>
      </c>
      <c r="D585" s="149">
        <f t="shared" si="1"/>
        <v>0.0288221465</v>
      </c>
      <c r="E585" s="149">
        <f t="shared" si="2"/>
        <v>-0.03662042702</v>
      </c>
      <c r="F585" s="13">
        <f t="shared" si="3"/>
        <v>0</v>
      </c>
      <c r="G585" s="13">
        <f t="shared" si="4"/>
        <v>10</v>
      </c>
    </row>
    <row r="586">
      <c r="A586" s="12">
        <f>'Historical Var'!A592
</f>
        <v>44718</v>
      </c>
      <c r="B586" s="148">
        <f>'Historical Var'!F592
</f>
        <v>3941.48</v>
      </c>
      <c r="C586" s="149">
        <f t="shared" si="5"/>
        <v>-0.008153945948</v>
      </c>
      <c r="D586" s="149">
        <f t="shared" si="1"/>
        <v>0.02885066629</v>
      </c>
      <c r="E586" s="149">
        <f t="shared" si="2"/>
        <v>-0.0366853036</v>
      </c>
      <c r="F586" s="13">
        <f t="shared" si="3"/>
        <v>0</v>
      </c>
      <c r="G586" s="13">
        <f t="shared" si="4"/>
        <v>10</v>
      </c>
    </row>
    <row r="587">
      <c r="A587" s="12">
        <f>'Historical Var'!A593
</f>
        <v>44719</v>
      </c>
      <c r="B587" s="148">
        <f>'Historical Var'!F593
</f>
        <v>3978.73</v>
      </c>
      <c r="C587" s="149">
        <f t="shared" si="5"/>
        <v>0.009406385603</v>
      </c>
      <c r="D587" s="149">
        <f t="shared" si="1"/>
        <v>0.02887918608</v>
      </c>
      <c r="E587" s="149">
        <f t="shared" si="2"/>
        <v>-0.03675018018</v>
      </c>
      <c r="F587" s="13">
        <f t="shared" si="3"/>
        <v>0</v>
      </c>
      <c r="G587" s="13">
        <f t="shared" si="4"/>
        <v>10</v>
      </c>
    </row>
    <row r="588">
      <c r="A588" s="12">
        <f>'Historical Var'!A594
</f>
        <v>44720</v>
      </c>
      <c r="B588" s="148">
        <f>'Historical Var'!F594
</f>
        <v>4057.84</v>
      </c>
      <c r="C588" s="149">
        <f t="shared" si="5"/>
        <v>0.01968813944</v>
      </c>
      <c r="D588" s="149">
        <f t="shared" si="1"/>
        <v>0.02890770588</v>
      </c>
      <c r="E588" s="149">
        <f t="shared" si="2"/>
        <v>-0.03681505676</v>
      </c>
      <c r="F588" s="13">
        <f t="shared" si="3"/>
        <v>0</v>
      </c>
      <c r="G588" s="13">
        <f t="shared" si="4"/>
        <v>10</v>
      </c>
    </row>
    <row r="589">
      <c r="A589" s="12">
        <f>'Historical Var'!A595
</f>
        <v>44721</v>
      </c>
      <c r="B589" s="148">
        <f>'Historical Var'!F595
</f>
        <v>4158.24</v>
      </c>
      <c r="C589" s="149">
        <f t="shared" si="5"/>
        <v>0.02444109549</v>
      </c>
      <c r="D589" s="149">
        <f t="shared" si="1"/>
        <v>0.02893622567</v>
      </c>
      <c r="E589" s="149">
        <f t="shared" si="2"/>
        <v>-0.03687993334</v>
      </c>
      <c r="F589" s="13">
        <f t="shared" si="3"/>
        <v>0</v>
      </c>
      <c r="G589" s="13">
        <f t="shared" si="4"/>
        <v>10</v>
      </c>
    </row>
    <row r="590">
      <c r="A590" s="12">
        <f>'Historical Var'!A596
</f>
        <v>44722</v>
      </c>
      <c r="B590" s="148">
        <f>'Historical Var'!F596
</f>
        <v>4132.15</v>
      </c>
      <c r="C590" s="149">
        <f t="shared" si="5"/>
        <v>-0.006294055196</v>
      </c>
      <c r="D590" s="149">
        <f t="shared" si="1"/>
        <v>0.02896474546</v>
      </c>
      <c r="E590" s="149">
        <f t="shared" si="2"/>
        <v>-0.03694480993</v>
      </c>
      <c r="F590" s="13">
        <f t="shared" si="3"/>
        <v>0</v>
      </c>
      <c r="G590" s="13">
        <f t="shared" si="4"/>
        <v>10</v>
      </c>
    </row>
    <row r="591">
      <c r="A591" s="12">
        <f>'Historical Var'!A597
</f>
        <v>44724</v>
      </c>
      <c r="B591" s="148">
        <f>'Historical Var'!F597
</f>
        <v>4101.23</v>
      </c>
      <c r="C591" s="149">
        <f t="shared" si="5"/>
        <v>-0.007510923912</v>
      </c>
      <c r="D591" s="149">
        <f t="shared" si="1"/>
        <v>0.02899326525</v>
      </c>
      <c r="E591" s="149">
        <f t="shared" si="2"/>
        <v>-0.03700968651</v>
      </c>
      <c r="F591" s="13">
        <f t="shared" si="3"/>
        <v>0</v>
      </c>
      <c r="G591" s="13">
        <f t="shared" si="4"/>
        <v>10</v>
      </c>
    </row>
    <row r="592">
      <c r="A592" s="12">
        <f>'Historical Var'!A598
</f>
        <v>44725</v>
      </c>
      <c r="B592" s="148">
        <f>'Historical Var'!F598
</f>
        <v>4176.82</v>
      </c>
      <c r="C592" s="149">
        <f t="shared" si="5"/>
        <v>0.01826326274</v>
      </c>
      <c r="D592" s="149">
        <f t="shared" si="1"/>
        <v>0.02902178504</v>
      </c>
      <c r="E592" s="149">
        <f t="shared" si="2"/>
        <v>-0.03707456309</v>
      </c>
      <c r="F592" s="13">
        <f t="shared" si="3"/>
        <v>0</v>
      </c>
      <c r="G592" s="13">
        <f t="shared" si="4"/>
        <v>10</v>
      </c>
    </row>
    <row r="593">
      <c r="A593" s="12">
        <f>'Historical Var'!A599
</f>
        <v>44726</v>
      </c>
      <c r="B593" s="148">
        <f>'Historical Var'!F599
</f>
        <v>4108.54</v>
      </c>
      <c r="C593" s="149">
        <f t="shared" si="5"/>
        <v>-0.0164824572</v>
      </c>
      <c r="D593" s="149">
        <f t="shared" si="1"/>
        <v>0.02905030483</v>
      </c>
      <c r="E593" s="149">
        <f t="shared" si="2"/>
        <v>-0.03713943967</v>
      </c>
      <c r="F593" s="13">
        <f t="shared" si="3"/>
        <v>0</v>
      </c>
      <c r="G593" s="13">
        <f t="shared" si="4"/>
        <v>10</v>
      </c>
    </row>
    <row r="594">
      <c r="A594" s="12">
        <f>'Historical Var'!A600
</f>
        <v>44727</v>
      </c>
      <c r="B594" s="148">
        <f>'Historical Var'!F600
</f>
        <v>4121.43</v>
      </c>
      <c r="C594" s="149">
        <f t="shared" si="5"/>
        <v>0.003132456264</v>
      </c>
      <c r="D594" s="149">
        <f t="shared" si="1"/>
        <v>0.02907882462</v>
      </c>
      <c r="E594" s="149">
        <f t="shared" si="2"/>
        <v>-0.03720431625</v>
      </c>
      <c r="F594" s="13">
        <f t="shared" si="3"/>
        <v>0</v>
      </c>
      <c r="G594" s="13">
        <f t="shared" si="4"/>
        <v>10</v>
      </c>
    </row>
    <row r="595">
      <c r="A595" s="12">
        <f>'Historical Var'!A601
</f>
        <v>44728</v>
      </c>
      <c r="B595" s="148">
        <f>'Historical Var'!F601
</f>
        <v>4160.68</v>
      </c>
      <c r="C595" s="149">
        <f t="shared" si="5"/>
        <v>0.009478331934</v>
      </c>
      <c r="D595" s="149">
        <f t="shared" si="1"/>
        <v>0.02910734441</v>
      </c>
      <c r="E595" s="149">
        <f t="shared" si="2"/>
        <v>-0.03726919284</v>
      </c>
      <c r="F595" s="13">
        <f t="shared" si="3"/>
        <v>0</v>
      </c>
      <c r="G595" s="13">
        <f t="shared" si="4"/>
        <v>10</v>
      </c>
    </row>
    <row r="596">
      <c r="A596" s="12">
        <f>'Historical Var'!A602
</f>
        <v>44729</v>
      </c>
      <c r="B596" s="148">
        <f>'Historical Var'!F602
</f>
        <v>4115.77</v>
      </c>
      <c r="C596" s="149">
        <f t="shared" si="5"/>
        <v>-0.01085258554</v>
      </c>
      <c r="D596" s="149">
        <f t="shared" si="1"/>
        <v>0.0291358642</v>
      </c>
      <c r="E596" s="149">
        <f t="shared" si="2"/>
        <v>-0.03733406942</v>
      </c>
      <c r="F596" s="13">
        <f t="shared" si="3"/>
        <v>0</v>
      </c>
      <c r="G596" s="13">
        <f t="shared" si="4"/>
        <v>10</v>
      </c>
    </row>
    <row r="597">
      <c r="A597" s="12">
        <f>'Historical Var'!A603
</f>
        <v>44732</v>
      </c>
      <c r="B597" s="148">
        <f>'Historical Var'!F603
</f>
        <v>4017.82</v>
      </c>
      <c r="C597" s="149">
        <f t="shared" si="5"/>
        <v>-0.02408646993</v>
      </c>
      <c r="D597" s="149">
        <f t="shared" si="1"/>
        <v>0.02916438399</v>
      </c>
      <c r="E597" s="149">
        <f t="shared" si="2"/>
        <v>-0.037398946</v>
      </c>
      <c r="F597" s="13">
        <f t="shared" si="3"/>
        <v>0</v>
      </c>
      <c r="G597" s="13">
        <f t="shared" si="4"/>
        <v>10</v>
      </c>
    </row>
    <row r="598">
      <c r="A598" s="12">
        <f>'Historical Var'!A604
</f>
        <v>44733</v>
      </c>
      <c r="B598" s="148">
        <f>'Historical Var'!F604
</f>
        <v>3900.86</v>
      </c>
      <c r="C598" s="149">
        <f t="shared" si="5"/>
        <v>-0.02954242534</v>
      </c>
      <c r="D598" s="149">
        <f t="shared" si="1"/>
        <v>0.02919290378</v>
      </c>
      <c r="E598" s="149">
        <f t="shared" si="2"/>
        <v>-0.03746382258</v>
      </c>
      <c r="F598" s="13">
        <f t="shared" si="3"/>
        <v>0</v>
      </c>
      <c r="G598" s="13">
        <f t="shared" si="4"/>
        <v>10</v>
      </c>
    </row>
    <row r="599">
      <c r="A599" s="12">
        <f>'Historical Var'!A605
</f>
        <v>44734</v>
      </c>
      <c r="B599" s="148">
        <f>'Historical Var'!F605
</f>
        <v>3749.63</v>
      </c>
      <c r="C599" s="149">
        <f t="shared" si="5"/>
        <v>-0.0395398732</v>
      </c>
      <c r="D599" s="149">
        <f t="shared" si="1"/>
        <v>0.02922142357</v>
      </c>
      <c r="E599" s="149">
        <f t="shared" si="2"/>
        <v>-0.02911411246</v>
      </c>
      <c r="F599" s="13">
        <f t="shared" si="3"/>
        <v>1</v>
      </c>
      <c r="G599" s="13">
        <f t="shared" si="4"/>
        <v>10</v>
      </c>
    </row>
    <row r="600">
      <c r="A600" s="12">
        <f>'Historical Var'!A606
</f>
        <v>44735</v>
      </c>
      <c r="B600" s="148">
        <f>'Historical Var'!F606
</f>
        <v>3735.48</v>
      </c>
      <c r="C600" s="149">
        <f t="shared" si="5"/>
        <v>-0.003780844064</v>
      </c>
      <c r="D600" s="149">
        <f t="shared" si="1"/>
        <v>0.02924994336</v>
      </c>
      <c r="E600" s="149">
        <f t="shared" si="2"/>
        <v>-0.02924114803</v>
      </c>
      <c r="F600" s="13">
        <f t="shared" si="3"/>
        <v>0</v>
      </c>
      <c r="G600" s="13">
        <f t="shared" si="4"/>
        <v>9</v>
      </c>
    </row>
    <row r="601">
      <c r="A601" s="12">
        <f>'Historical Var'!A607
</f>
        <v>44736</v>
      </c>
      <c r="B601" s="148">
        <f>'Historical Var'!F607
</f>
        <v>3789.99</v>
      </c>
      <c r="C601" s="149">
        <f t="shared" si="5"/>
        <v>0.01448705618</v>
      </c>
      <c r="D601" s="149">
        <f t="shared" si="1"/>
        <v>0.02927846315</v>
      </c>
      <c r="E601" s="149">
        <f t="shared" si="2"/>
        <v>-0.02936818359</v>
      </c>
      <c r="F601" s="13">
        <f t="shared" si="3"/>
        <v>0</v>
      </c>
      <c r="G601" s="13">
        <f t="shared" si="4"/>
        <v>9</v>
      </c>
    </row>
    <row r="602">
      <c r="A602" s="12">
        <f>'Historical Var'!A608
</f>
        <v>44738</v>
      </c>
      <c r="B602" s="148">
        <f>'Historical Var'!F608
</f>
        <v>3666.77</v>
      </c>
      <c r="C602" s="149">
        <f t="shared" si="5"/>
        <v>-0.03305221502</v>
      </c>
      <c r="D602" s="149">
        <f t="shared" si="1"/>
        <v>0.02930698294</v>
      </c>
      <c r="E602" s="149">
        <f t="shared" si="2"/>
        <v>-0.01790192725</v>
      </c>
      <c r="F602" s="13">
        <f t="shared" si="3"/>
        <v>1</v>
      </c>
      <c r="G602" s="13">
        <f t="shared" si="4"/>
        <v>9</v>
      </c>
    </row>
    <row r="603">
      <c r="A603" s="12">
        <f>'Historical Var'!A609
</f>
        <v>44739</v>
      </c>
      <c r="B603" s="148">
        <f>'Historical Var'!F609
</f>
        <v>3674.84</v>
      </c>
      <c r="C603" s="149">
        <f t="shared" si="5"/>
        <v>0.002198428751</v>
      </c>
      <c r="D603" s="149">
        <f t="shared" si="1"/>
        <v>0.02933550273</v>
      </c>
      <c r="E603" s="149">
        <f t="shared" si="2"/>
        <v>-0.0179893105</v>
      </c>
      <c r="F603" s="13">
        <f t="shared" si="3"/>
        <v>0</v>
      </c>
      <c r="G603" s="13">
        <f t="shared" si="4"/>
        <v>8</v>
      </c>
    </row>
    <row r="604">
      <c r="A604" s="12">
        <f>'Historical Var'!A610
</f>
        <v>44740</v>
      </c>
      <c r="B604" s="148">
        <f>'Historical Var'!F610
</f>
        <v>3764.79</v>
      </c>
      <c r="C604" s="149">
        <f t="shared" si="5"/>
        <v>0.0241824885</v>
      </c>
      <c r="D604" s="149">
        <f t="shared" si="1"/>
        <v>0.02936402252</v>
      </c>
      <c r="E604" s="149">
        <f t="shared" si="2"/>
        <v>-0.01807669376</v>
      </c>
      <c r="F604" s="13">
        <f t="shared" si="3"/>
        <v>0</v>
      </c>
      <c r="G604" s="13">
        <f t="shared" si="4"/>
        <v>8</v>
      </c>
    </row>
    <row r="605">
      <c r="A605" s="12">
        <f>'Historical Var'!A611
</f>
        <v>44741</v>
      </c>
      <c r="B605" s="148">
        <f>'Historical Var'!F611
</f>
        <v>3759.89</v>
      </c>
      <c r="C605" s="149">
        <f t="shared" si="5"/>
        <v>-0.001302381149</v>
      </c>
      <c r="D605" s="149">
        <f t="shared" si="1"/>
        <v>0.02939254232</v>
      </c>
      <c r="E605" s="149">
        <f t="shared" si="2"/>
        <v>-0.01816407701</v>
      </c>
      <c r="F605" s="13">
        <f t="shared" si="3"/>
        <v>0</v>
      </c>
      <c r="G605" s="13">
        <f t="shared" si="4"/>
        <v>8</v>
      </c>
    </row>
    <row r="606">
      <c r="A606" s="12">
        <f>'Historical Var'!A612
</f>
        <v>44742</v>
      </c>
      <c r="B606" s="148">
        <f>'Historical Var'!F612
</f>
        <v>3795.73</v>
      </c>
      <c r="C606" s="149">
        <f t="shared" si="5"/>
        <v>0.009487049061</v>
      </c>
      <c r="D606" s="149">
        <f t="shared" si="1"/>
        <v>0.02942106211</v>
      </c>
      <c r="E606" s="149">
        <f t="shared" si="2"/>
        <v>-0.01825146027</v>
      </c>
      <c r="F606" s="13">
        <f t="shared" si="3"/>
        <v>0</v>
      </c>
      <c r="G606" s="13">
        <f t="shared" si="4"/>
        <v>8</v>
      </c>
    </row>
    <row r="607">
      <c r="A607" s="12">
        <f>'Historical Var'!A613
</f>
        <v>44743</v>
      </c>
      <c r="B607" s="148">
        <f>'Historical Var'!F613
</f>
        <v>3911.74</v>
      </c>
      <c r="C607" s="149">
        <f t="shared" si="5"/>
        <v>0.03010553708</v>
      </c>
      <c r="D607" s="149">
        <f t="shared" si="1"/>
        <v>0.02692384762</v>
      </c>
      <c r="E607" s="149">
        <f t="shared" si="2"/>
        <v>-0.01833884352</v>
      </c>
      <c r="F607" s="13">
        <f t="shared" si="3"/>
        <v>1</v>
      </c>
      <c r="G607" s="13">
        <f t="shared" si="4"/>
        <v>8</v>
      </c>
    </row>
    <row r="608">
      <c r="A608" s="12">
        <f>'Historical Var'!A614
</f>
        <v>44746</v>
      </c>
      <c r="B608" s="148">
        <f>'Historical Var'!F614
</f>
        <v>3900.11</v>
      </c>
      <c r="C608" s="149">
        <f t="shared" si="5"/>
        <v>-0.00297752993</v>
      </c>
      <c r="D608" s="149">
        <f t="shared" si="1"/>
        <v>0.02693818285</v>
      </c>
      <c r="E608" s="149">
        <f t="shared" si="2"/>
        <v>-0.01842622678</v>
      </c>
      <c r="F608" s="13">
        <f t="shared" si="3"/>
        <v>0</v>
      </c>
      <c r="G608" s="13">
        <f t="shared" si="4"/>
        <v>7</v>
      </c>
    </row>
    <row r="609">
      <c r="A609" s="12">
        <f>'Historical Var'!A615
</f>
        <v>44747</v>
      </c>
      <c r="B609" s="148">
        <f>'Historical Var'!F615
</f>
        <v>3821.55</v>
      </c>
      <c r="C609" s="149">
        <f t="shared" si="5"/>
        <v>-0.02034865838</v>
      </c>
      <c r="D609" s="149">
        <f t="shared" si="1"/>
        <v>0.02695251809</v>
      </c>
      <c r="E609" s="149">
        <f t="shared" si="2"/>
        <v>-0.01160699328</v>
      </c>
      <c r="F609" s="13">
        <f t="shared" si="3"/>
        <v>1</v>
      </c>
      <c r="G609" s="13">
        <f t="shared" si="4"/>
        <v>7</v>
      </c>
    </row>
    <row r="610">
      <c r="A610" s="12">
        <f>'Historical Var'!A616
</f>
        <v>44748</v>
      </c>
      <c r="B610" s="148">
        <f>'Historical Var'!F616
</f>
        <v>3818.83</v>
      </c>
      <c r="C610" s="149">
        <f t="shared" si="5"/>
        <v>-0.000712006501</v>
      </c>
      <c r="D610" s="149">
        <f t="shared" si="1"/>
        <v>0.02696685332</v>
      </c>
      <c r="E610" s="149">
        <f t="shared" si="2"/>
        <v>-0.01160715231</v>
      </c>
      <c r="F610" s="13">
        <f t="shared" si="3"/>
        <v>0</v>
      </c>
      <c r="G610" s="13">
        <f t="shared" si="4"/>
        <v>6</v>
      </c>
    </row>
    <row r="611">
      <c r="A611" s="12">
        <f>'Historical Var'!A617
</f>
        <v>44749</v>
      </c>
      <c r="B611" s="148">
        <f>'Historical Var'!F617
</f>
        <v>3785.38</v>
      </c>
      <c r="C611" s="149">
        <f t="shared" si="5"/>
        <v>-0.008797814831</v>
      </c>
      <c r="D611" s="149">
        <f t="shared" si="1"/>
        <v>0.02698118856</v>
      </c>
      <c r="E611" s="149">
        <f t="shared" si="2"/>
        <v>-0.01160731134</v>
      </c>
      <c r="F611" s="13">
        <f t="shared" si="3"/>
        <v>0</v>
      </c>
      <c r="G611" s="13">
        <f t="shared" si="4"/>
        <v>6</v>
      </c>
    </row>
    <row r="612">
      <c r="A612" s="12">
        <f>'Historical Var'!A618
</f>
        <v>44750</v>
      </c>
      <c r="B612" s="148">
        <f>'Historical Var'!F618
</f>
        <v>3825.33</v>
      </c>
      <c r="C612" s="149">
        <f t="shared" si="5"/>
        <v>0.01049845992</v>
      </c>
      <c r="D612" s="149">
        <f t="shared" si="1"/>
        <v>0.02699552379</v>
      </c>
      <c r="E612" s="149">
        <f t="shared" si="2"/>
        <v>-0.01160747037</v>
      </c>
      <c r="F612" s="13">
        <f t="shared" si="3"/>
        <v>0</v>
      </c>
      <c r="G612" s="13">
        <f t="shared" si="4"/>
        <v>6</v>
      </c>
    </row>
    <row r="613">
      <c r="A613" s="12">
        <f>'Historical Var'!A619
</f>
        <v>44752</v>
      </c>
      <c r="B613" s="148">
        <f>'Historical Var'!F619
</f>
        <v>3831.39</v>
      </c>
      <c r="C613" s="149">
        <f t="shared" si="5"/>
        <v>0.001582923567</v>
      </c>
      <c r="D613" s="149">
        <f t="shared" si="1"/>
        <v>0.02700985903</v>
      </c>
      <c r="E613" s="149">
        <f t="shared" si="2"/>
        <v>-0.0116076294</v>
      </c>
      <c r="F613" s="13">
        <f t="shared" si="3"/>
        <v>0</v>
      </c>
      <c r="G613" s="13">
        <f t="shared" si="4"/>
        <v>6</v>
      </c>
    </row>
    <row r="614">
      <c r="A614" s="12">
        <f>'Historical Var'!A620
</f>
        <v>44753</v>
      </c>
      <c r="B614" s="148">
        <f>'Historical Var'!F620
</f>
        <v>3845.08</v>
      </c>
      <c r="C614" s="149">
        <f t="shared" si="5"/>
        <v>0.00356674735</v>
      </c>
      <c r="D614" s="149">
        <f t="shared" si="1"/>
        <v>0.02702419426</v>
      </c>
      <c r="E614" s="149">
        <f t="shared" si="2"/>
        <v>-0.01160778843</v>
      </c>
      <c r="F614" s="13">
        <f t="shared" si="3"/>
        <v>0</v>
      </c>
      <c r="G614" s="13">
        <f t="shared" si="4"/>
        <v>6</v>
      </c>
    </row>
    <row r="615">
      <c r="A615" s="12">
        <f>'Historical Var'!A621
</f>
        <v>44754</v>
      </c>
      <c r="B615" s="148">
        <f>'Historical Var'!F621
</f>
        <v>3902.62</v>
      </c>
      <c r="C615" s="149">
        <f t="shared" si="5"/>
        <v>0.01485371347</v>
      </c>
      <c r="D615" s="149">
        <f t="shared" si="1"/>
        <v>0.0270385295</v>
      </c>
      <c r="E615" s="149">
        <f t="shared" si="2"/>
        <v>-0.01160794746</v>
      </c>
      <c r="F615" s="13">
        <f t="shared" si="3"/>
        <v>0</v>
      </c>
      <c r="G615" s="13">
        <f t="shared" si="4"/>
        <v>6</v>
      </c>
    </row>
    <row r="616">
      <c r="A616" s="12">
        <f>'Historical Var'!A622
</f>
        <v>44755</v>
      </c>
      <c r="B616" s="148">
        <f>'Historical Var'!F622
</f>
        <v>3899.38</v>
      </c>
      <c r="C616" s="149">
        <f t="shared" si="5"/>
        <v>-0.0008305563154</v>
      </c>
      <c r="D616" s="149">
        <f t="shared" si="1"/>
        <v>0.02705286473</v>
      </c>
      <c r="E616" s="149">
        <f t="shared" si="2"/>
        <v>-0.01160810649</v>
      </c>
      <c r="F616" s="13">
        <f t="shared" si="3"/>
        <v>0</v>
      </c>
      <c r="G616" s="13">
        <f t="shared" si="4"/>
        <v>6</v>
      </c>
    </row>
    <row r="617">
      <c r="A617" s="12">
        <f>'Historical Var'!A623
</f>
        <v>44756</v>
      </c>
      <c r="B617" s="148">
        <f>'Historical Var'!F623
</f>
        <v>3854.43</v>
      </c>
      <c r="C617" s="149">
        <f t="shared" si="5"/>
        <v>-0.01159442998</v>
      </c>
      <c r="D617" s="149">
        <f t="shared" si="1"/>
        <v>0.02706719997</v>
      </c>
      <c r="E617" s="149">
        <f t="shared" si="2"/>
        <v>-0.01131990471</v>
      </c>
      <c r="F617" s="13">
        <f t="shared" si="3"/>
        <v>1</v>
      </c>
      <c r="G617" s="13">
        <f t="shared" si="4"/>
        <v>6</v>
      </c>
    </row>
    <row r="618">
      <c r="A618" s="12">
        <f>'Historical Var'!A624
</f>
        <v>44757</v>
      </c>
      <c r="B618" s="148">
        <f>'Historical Var'!F624
</f>
        <v>3818.8</v>
      </c>
      <c r="C618" s="149">
        <f t="shared" si="5"/>
        <v>-0.009286899019</v>
      </c>
      <c r="D618" s="149">
        <f t="shared" si="1"/>
        <v>0.0270815352</v>
      </c>
      <c r="E618" s="149">
        <f t="shared" si="2"/>
        <v>-0.01134224534</v>
      </c>
      <c r="F618" s="13">
        <f t="shared" si="3"/>
        <v>0</v>
      </c>
      <c r="G618" s="13">
        <f t="shared" si="4"/>
        <v>5</v>
      </c>
    </row>
    <row r="619">
      <c r="A619" s="12">
        <f>'Historical Var'!A625
</f>
        <v>44759</v>
      </c>
      <c r="B619" s="148">
        <f>'Historical Var'!F625
</f>
        <v>3801.78</v>
      </c>
      <c r="C619" s="149">
        <f t="shared" si="5"/>
        <v>-0.004466859032</v>
      </c>
      <c r="D619" s="149">
        <f t="shared" si="1"/>
        <v>0.02709587044</v>
      </c>
      <c r="E619" s="149">
        <f t="shared" si="2"/>
        <v>-0.01136458597</v>
      </c>
      <c r="F619" s="13">
        <f t="shared" si="3"/>
        <v>0</v>
      </c>
      <c r="G619" s="13">
        <f t="shared" si="4"/>
        <v>5</v>
      </c>
    </row>
    <row r="620">
      <c r="A620" s="12">
        <f>'Historical Var'!A626
</f>
        <v>44760</v>
      </c>
      <c r="B620" s="148">
        <f>'Historical Var'!F626
</f>
        <v>3790.38</v>
      </c>
      <c r="C620" s="149">
        <f t="shared" si="5"/>
        <v>-0.00300310019</v>
      </c>
      <c r="D620" s="149">
        <f t="shared" si="1"/>
        <v>0.02711020567</v>
      </c>
      <c r="E620" s="149">
        <f t="shared" si="2"/>
        <v>-0.0113869266</v>
      </c>
      <c r="F620" s="13">
        <f t="shared" si="3"/>
        <v>0</v>
      </c>
      <c r="G620" s="13">
        <f t="shared" si="4"/>
        <v>5</v>
      </c>
    </row>
    <row r="621">
      <c r="A621" s="12">
        <f>'Historical Var'!A627
</f>
        <v>44761</v>
      </c>
      <c r="B621" s="148">
        <f>'Historical Var'!F627
</f>
        <v>3863.16</v>
      </c>
      <c r="C621" s="149">
        <f t="shared" si="5"/>
        <v>0.01901922349</v>
      </c>
      <c r="D621" s="149">
        <f t="shared" si="1"/>
        <v>0.02712454091</v>
      </c>
      <c r="E621" s="149">
        <f t="shared" si="2"/>
        <v>-0.01140926723</v>
      </c>
      <c r="F621" s="13">
        <f t="shared" si="3"/>
        <v>0</v>
      </c>
      <c r="G621" s="13">
        <f t="shared" si="4"/>
        <v>5</v>
      </c>
    </row>
    <row r="622">
      <c r="A622" s="12">
        <f>'Historical Var'!A628
</f>
        <v>44762</v>
      </c>
      <c r="B622" s="148">
        <f>'Historical Var'!F628
</f>
        <v>3830.85</v>
      </c>
      <c r="C622" s="149">
        <f t="shared" si="5"/>
        <v>-0.008398790729</v>
      </c>
      <c r="D622" s="149">
        <f t="shared" si="1"/>
        <v>0.02713887614</v>
      </c>
      <c r="E622" s="149">
        <f t="shared" si="2"/>
        <v>-0.01143160786</v>
      </c>
      <c r="F622" s="13">
        <f t="shared" si="3"/>
        <v>0</v>
      </c>
      <c r="G622" s="13">
        <f t="shared" si="4"/>
        <v>5</v>
      </c>
    </row>
    <row r="623">
      <c r="A623" s="12">
        <f>'Historical Var'!A629
</f>
        <v>44763</v>
      </c>
      <c r="B623" s="148">
        <f>'Historical Var'!F629
</f>
        <v>3936.69</v>
      </c>
      <c r="C623" s="149">
        <f t="shared" si="5"/>
        <v>0.02725355802</v>
      </c>
      <c r="D623" s="149">
        <f t="shared" si="1"/>
        <v>0.02500017458</v>
      </c>
      <c r="E623" s="149">
        <f t="shared" si="2"/>
        <v>-0.01145394849</v>
      </c>
      <c r="F623" s="13">
        <f t="shared" si="3"/>
        <v>1</v>
      </c>
      <c r="G623" s="13">
        <f t="shared" si="4"/>
        <v>5</v>
      </c>
    </row>
    <row r="624">
      <c r="A624" s="12">
        <f>'Historical Var'!A630
</f>
        <v>44764</v>
      </c>
      <c r="B624" s="148">
        <f>'Historical Var'!F630
</f>
        <v>3959.9</v>
      </c>
      <c r="C624" s="149">
        <f t="shared" si="5"/>
        <v>0.005878503718</v>
      </c>
      <c r="D624" s="149">
        <f t="shared" si="1"/>
        <v>0.02511729743</v>
      </c>
      <c r="E624" s="149">
        <f t="shared" si="2"/>
        <v>-0.01147628912</v>
      </c>
      <c r="F624" s="13">
        <f t="shared" si="3"/>
        <v>0</v>
      </c>
      <c r="G624" s="13">
        <f t="shared" si="4"/>
        <v>4</v>
      </c>
    </row>
    <row r="625">
      <c r="A625" s="12">
        <f>'Historical Var'!A631
</f>
        <v>44766</v>
      </c>
      <c r="B625" s="148">
        <f>'Historical Var'!F631
</f>
        <v>3998.95</v>
      </c>
      <c r="C625" s="149">
        <f t="shared" si="5"/>
        <v>0.009813054238</v>
      </c>
      <c r="D625" s="149">
        <f t="shared" si="1"/>
        <v>0.02523442028</v>
      </c>
      <c r="E625" s="149">
        <f t="shared" si="2"/>
        <v>-0.01149862975</v>
      </c>
      <c r="F625" s="13">
        <f t="shared" si="3"/>
        <v>0</v>
      </c>
      <c r="G625" s="13">
        <f t="shared" si="4"/>
        <v>4</v>
      </c>
    </row>
    <row r="626">
      <c r="A626" s="12">
        <f>'Historical Var'!A632
</f>
        <v>44767</v>
      </c>
      <c r="B626" s="148">
        <f>'Historical Var'!F632
</f>
        <v>3961.63</v>
      </c>
      <c r="C626" s="149">
        <f t="shared" si="5"/>
        <v>-0.009376269923</v>
      </c>
      <c r="D626" s="149">
        <f t="shared" si="1"/>
        <v>0.02535154313</v>
      </c>
      <c r="E626" s="149">
        <f t="shared" si="2"/>
        <v>-0.01109334953</v>
      </c>
      <c r="F626" s="13">
        <f t="shared" si="3"/>
        <v>0</v>
      </c>
      <c r="G626" s="13">
        <f t="shared" si="4"/>
        <v>4</v>
      </c>
    </row>
    <row r="627">
      <c r="A627" s="12">
        <f>'Historical Var'!A633
</f>
        <v>44768</v>
      </c>
      <c r="B627" s="148">
        <f>'Historical Var'!F633
</f>
        <v>3966.84</v>
      </c>
      <c r="C627" s="149">
        <f t="shared" si="5"/>
        <v>0.001314251236</v>
      </c>
      <c r="D627" s="149">
        <f t="shared" si="1"/>
        <v>0.02546866598</v>
      </c>
      <c r="E627" s="149">
        <f t="shared" si="2"/>
        <v>-0.01090021201</v>
      </c>
      <c r="F627" s="13">
        <f t="shared" si="3"/>
        <v>0</v>
      </c>
      <c r="G627" s="13">
        <f t="shared" si="4"/>
        <v>4</v>
      </c>
    </row>
    <row r="628">
      <c r="A628" s="12">
        <f>'Historical Var'!A634
</f>
        <v>44769</v>
      </c>
      <c r="B628" s="148">
        <f>'Historical Var'!F634
</f>
        <v>3921.05</v>
      </c>
      <c r="C628" s="149">
        <f t="shared" si="5"/>
        <v>-0.0116103329</v>
      </c>
      <c r="D628" s="149">
        <f t="shared" si="1"/>
        <v>0.02558578883</v>
      </c>
      <c r="E628" s="149">
        <f t="shared" si="2"/>
        <v>0.012101311</v>
      </c>
      <c r="F628" s="13">
        <f t="shared" si="3"/>
        <v>1</v>
      </c>
      <c r="G628" s="13">
        <f t="shared" si="4"/>
        <v>4</v>
      </c>
    </row>
    <row r="629">
      <c r="A629" s="12">
        <f>'Historical Var'!A635
</f>
        <v>44770</v>
      </c>
      <c r="B629" s="148">
        <f>'Historical Var'!F635
</f>
        <v>4023.61</v>
      </c>
      <c r="C629" s="149">
        <f t="shared" si="5"/>
        <v>0.02582003453</v>
      </c>
      <c r="D629" s="149">
        <f t="shared" si="1"/>
        <v>0.01408727568</v>
      </c>
      <c r="E629" s="149">
        <f t="shared" si="2"/>
        <v>0.01208083714</v>
      </c>
      <c r="F629" s="13">
        <f t="shared" si="3"/>
        <v>1</v>
      </c>
      <c r="G629" s="13">
        <f t="shared" si="4"/>
        <v>3</v>
      </c>
    </row>
    <row r="630">
      <c r="A630" s="12">
        <f>'Historical Var'!A636
</f>
        <v>44771</v>
      </c>
      <c r="B630" s="148">
        <f>'Historical Var'!F636
</f>
        <v>4072.43</v>
      </c>
      <c r="C630" s="149">
        <f t="shared" si="5"/>
        <v>0.01206036328</v>
      </c>
      <c r="D630" s="149">
        <f t="shared" si="1"/>
        <v>0.01410774954</v>
      </c>
      <c r="E630" s="149">
        <f t="shared" si="2"/>
        <v>0.01410774954</v>
      </c>
      <c r="F630" s="13">
        <f t="shared" si="3"/>
        <v>1</v>
      </c>
      <c r="G630" s="13">
        <f t="shared" si="4"/>
        <v>2</v>
      </c>
    </row>
    <row r="631">
      <c r="A631" s="12">
        <f>'Historical Var'!A637
</f>
        <v>44773</v>
      </c>
      <c r="B631" s="148">
        <f>'Historical Var'!F637
</f>
        <v>4130.29</v>
      </c>
      <c r="C631" s="149">
        <f t="shared" si="5"/>
        <v>0.01410774954</v>
      </c>
      <c r="D631" s="149"/>
      <c r="E631" s="149"/>
      <c r="F631" s="13">
        <f t="shared" si="3"/>
        <v>1</v>
      </c>
      <c r="G631" s="13">
        <f t="shared" si="4"/>
        <v>1</v>
      </c>
    </row>
    <row r="632">
      <c r="A632" s="12" t="str">
        <f>'Historical Var'!A638
</f>
        <v/>
      </c>
      <c r="D632" s="149"/>
      <c r="E632" s="149"/>
    </row>
    <row r="633">
      <c r="A633" s="12" t="str">
        <f>'Historical Var'!A639
</f>
        <v/>
      </c>
      <c r="D633" s="149"/>
      <c r="E633" s="149"/>
    </row>
    <row r="634">
      <c r="A634" s="12" t="str">
        <f>'Historical Var'!A640
</f>
        <v/>
      </c>
      <c r="D634" s="149"/>
      <c r="E634" s="149"/>
    </row>
    <row r="635">
      <c r="A635" s="12" t="str">
        <f>'Historical Var'!A641
</f>
        <v/>
      </c>
      <c r="D635" s="149"/>
      <c r="E635" s="149"/>
    </row>
    <row r="636">
      <c r="A636" s="12" t="str">
        <f>'Historical Var'!A642
</f>
        <v/>
      </c>
      <c r="D636" s="149"/>
      <c r="E636" s="149"/>
    </row>
    <row r="637">
      <c r="A637" s="12" t="str">
        <f>'Historical Var'!A643
</f>
        <v/>
      </c>
      <c r="D637" s="149"/>
      <c r="E637" s="149"/>
    </row>
    <row r="638">
      <c r="A638" s="12" t="str">
        <f>'Historical Var'!A644
</f>
        <v/>
      </c>
      <c r="D638" s="149"/>
      <c r="E638" s="149"/>
    </row>
    <row r="639">
      <c r="A639" s="12" t="str">
        <f>'Historical Var'!A645
</f>
        <v/>
      </c>
      <c r="D639" s="149"/>
      <c r="E639" s="149"/>
    </row>
    <row r="640">
      <c r="A640" s="12" t="str">
        <f>'Historical Var'!A646
</f>
        <v/>
      </c>
      <c r="D640" s="149"/>
      <c r="E640" s="149"/>
    </row>
    <row r="641">
      <c r="A641" s="12" t="str">
        <f>'Historical Var'!A647
</f>
        <v/>
      </c>
      <c r="D641" s="149"/>
      <c r="E641" s="149"/>
    </row>
    <row r="642">
      <c r="A642" s="12" t="str">
        <f>'Historical Var'!A648
</f>
        <v/>
      </c>
      <c r="D642" s="149"/>
      <c r="E642" s="149"/>
    </row>
    <row r="643">
      <c r="A643" s="12" t="str">
        <f>'Historical Var'!A649
</f>
        <v/>
      </c>
      <c r="D643" s="149"/>
      <c r="E643" s="149"/>
    </row>
    <row r="644">
      <c r="A644" s="12" t="str">
        <f>'Historical Var'!A650
</f>
        <v/>
      </c>
      <c r="D644" s="149"/>
      <c r="E644" s="149"/>
    </row>
    <row r="645">
      <c r="A645" s="12" t="str">
        <f>'Historical Var'!A651
</f>
        <v/>
      </c>
      <c r="D645" s="149"/>
      <c r="E645" s="149"/>
    </row>
    <row r="646">
      <c r="A646" s="12" t="str">
        <f>'Historical Var'!A652
</f>
        <v/>
      </c>
      <c r="D646" s="149"/>
      <c r="E646" s="149"/>
    </row>
    <row r="647">
      <c r="A647" s="12" t="str">
        <f>'Historical Var'!A653
</f>
        <v/>
      </c>
      <c r="D647" s="149"/>
      <c r="E647" s="149"/>
    </row>
    <row r="648">
      <c r="A648" s="12" t="str">
        <f>'Historical Var'!A654
</f>
        <v/>
      </c>
      <c r="D648" s="149"/>
      <c r="E648" s="149"/>
    </row>
    <row r="649">
      <c r="A649" s="12" t="str">
        <f>'Historical Var'!A655
</f>
        <v/>
      </c>
      <c r="D649" s="149"/>
      <c r="E649" s="149"/>
    </row>
    <row r="650">
      <c r="A650" s="12" t="str">
        <f>'Historical Var'!A656
</f>
        <v/>
      </c>
      <c r="D650" s="149"/>
      <c r="E650" s="149"/>
    </row>
    <row r="651">
      <c r="A651" s="12" t="str">
        <f>'Historical Var'!A657
</f>
        <v/>
      </c>
      <c r="D651" s="149"/>
      <c r="E651" s="149"/>
    </row>
    <row r="652">
      <c r="A652" s="12" t="str">
        <f>'Historical Var'!A658
</f>
        <v/>
      </c>
      <c r="D652" s="149"/>
      <c r="E652" s="149"/>
    </row>
    <row r="653">
      <c r="A653" s="12" t="str">
        <f>'Historical Var'!A659
</f>
        <v/>
      </c>
      <c r="D653" s="149"/>
      <c r="E653" s="149"/>
    </row>
    <row r="654">
      <c r="A654" s="12" t="str">
        <f>'Historical Var'!A660
</f>
        <v/>
      </c>
      <c r="D654" s="149"/>
      <c r="E654" s="149"/>
    </row>
    <row r="655">
      <c r="A655" s="12" t="str">
        <f>'Historical Var'!A661
</f>
        <v/>
      </c>
      <c r="D655" s="149"/>
      <c r="E655" s="149"/>
    </row>
    <row r="656">
      <c r="A656" s="12" t="str">
        <f>'Historical Var'!A662
</f>
        <v/>
      </c>
      <c r="D656" s="149"/>
      <c r="E656" s="149"/>
    </row>
    <row r="657">
      <c r="A657" s="12" t="str">
        <f>'Historical Var'!A663
</f>
        <v/>
      </c>
      <c r="D657" s="149"/>
      <c r="E657" s="149"/>
    </row>
    <row r="658">
      <c r="A658" s="12" t="str">
        <f>'Historical Var'!A664
</f>
        <v/>
      </c>
      <c r="D658" s="149"/>
      <c r="E658" s="149"/>
    </row>
    <row r="659">
      <c r="A659" s="12" t="str">
        <f>'Historical Var'!A665
</f>
        <v/>
      </c>
      <c r="D659" s="149"/>
      <c r="E659" s="149"/>
    </row>
    <row r="660">
      <c r="A660" s="12" t="str">
        <f>'Historical Var'!A666
</f>
        <v/>
      </c>
      <c r="D660" s="149"/>
      <c r="E660" s="149"/>
    </row>
    <row r="661">
      <c r="A661" s="12" t="str">
        <f>'Historical Var'!A667
</f>
        <v/>
      </c>
      <c r="D661" s="149"/>
      <c r="E661" s="149"/>
    </row>
    <row r="662">
      <c r="A662" s="12" t="str">
        <f>'Historical Var'!A668
</f>
        <v/>
      </c>
      <c r="D662" s="149"/>
      <c r="E662" s="149"/>
    </row>
    <row r="663">
      <c r="A663" s="12" t="str">
        <f>'Historical Var'!A669
</f>
        <v/>
      </c>
      <c r="D663" s="149"/>
      <c r="E663" s="149"/>
    </row>
    <row r="664">
      <c r="A664" s="12" t="str">
        <f>'Historical Var'!A670
</f>
        <v/>
      </c>
      <c r="D664" s="149"/>
      <c r="E664" s="149"/>
    </row>
    <row r="665">
      <c r="A665" s="12" t="str">
        <f>'Historical Var'!A671
</f>
        <v/>
      </c>
      <c r="D665" s="149"/>
      <c r="E665" s="149"/>
    </row>
    <row r="666">
      <c r="A666" s="12" t="str">
        <f>'Historical Var'!A672
</f>
        <v/>
      </c>
      <c r="D666" s="149"/>
      <c r="E666" s="149"/>
    </row>
    <row r="667">
      <c r="A667" s="12" t="str">
        <f>'Historical Var'!A673
</f>
        <v/>
      </c>
      <c r="D667" s="149"/>
      <c r="E667" s="149"/>
    </row>
    <row r="668">
      <c r="A668" s="12" t="str">
        <f>'Historical Var'!A674
</f>
        <v/>
      </c>
      <c r="D668" s="149"/>
      <c r="E668" s="149"/>
    </row>
    <row r="669">
      <c r="A669" s="12" t="str">
        <f>'Historical Var'!A675
</f>
        <v/>
      </c>
      <c r="D669" s="149"/>
      <c r="E669" s="149"/>
    </row>
    <row r="670">
      <c r="A670" s="12" t="str">
        <f>'Historical Var'!A676
</f>
        <v/>
      </c>
      <c r="D670" s="149"/>
      <c r="E670" s="149"/>
    </row>
    <row r="671">
      <c r="A671" s="12" t="str">
        <f>'Historical Var'!A677
</f>
        <v/>
      </c>
      <c r="D671" s="149"/>
      <c r="E671" s="149"/>
    </row>
    <row r="672">
      <c r="A672" s="12" t="str">
        <f>'Historical Var'!A678
</f>
        <v/>
      </c>
      <c r="D672" s="149"/>
      <c r="E672" s="149"/>
    </row>
    <row r="673">
      <c r="A673" s="12" t="str">
        <f>'Historical Var'!A679
</f>
        <v/>
      </c>
      <c r="D673" s="149"/>
      <c r="E673" s="149"/>
    </row>
    <row r="674">
      <c r="A674" s="12" t="str">
        <f>'Historical Var'!A680
</f>
        <v/>
      </c>
      <c r="D674" s="149"/>
      <c r="E674" s="149"/>
    </row>
    <row r="675">
      <c r="A675" s="12" t="str">
        <f>'Historical Var'!A681
</f>
        <v/>
      </c>
      <c r="D675" s="149"/>
      <c r="E675" s="149"/>
    </row>
    <row r="676">
      <c r="A676" s="12" t="str">
        <f>'Historical Var'!A682
</f>
        <v/>
      </c>
      <c r="D676" s="149"/>
      <c r="E676" s="149"/>
    </row>
    <row r="677">
      <c r="A677" s="12" t="str">
        <f>'Historical Var'!A683
</f>
        <v/>
      </c>
      <c r="D677" s="149"/>
      <c r="E677" s="149"/>
    </row>
    <row r="678">
      <c r="A678" s="12" t="str">
        <f>'Historical Var'!A684
</f>
        <v/>
      </c>
      <c r="D678" s="149"/>
      <c r="E678" s="149"/>
    </row>
    <row r="679">
      <c r="A679" s="12" t="str">
        <f>'Historical Var'!A685
</f>
        <v/>
      </c>
      <c r="D679" s="149"/>
      <c r="E679" s="149"/>
    </row>
    <row r="680">
      <c r="A680" s="12" t="str">
        <f>'Historical Var'!A686
</f>
        <v/>
      </c>
      <c r="D680" s="149"/>
      <c r="E680" s="149"/>
    </row>
    <row r="681">
      <c r="A681" s="12" t="str">
        <f>'Historical Var'!A687
</f>
        <v/>
      </c>
      <c r="D681" s="149"/>
      <c r="E681" s="149"/>
    </row>
    <row r="682">
      <c r="A682" s="12" t="str">
        <f>'Historical Var'!A688
</f>
        <v/>
      </c>
      <c r="D682" s="149"/>
      <c r="E682" s="149"/>
    </row>
    <row r="683">
      <c r="A683" s="12" t="str">
        <f>'Historical Var'!A689
</f>
        <v/>
      </c>
      <c r="D683" s="149"/>
      <c r="E683" s="149"/>
    </row>
    <row r="684">
      <c r="A684" s="12" t="str">
        <f>'Historical Var'!A690
</f>
        <v/>
      </c>
      <c r="D684" s="149"/>
      <c r="E684" s="149"/>
    </row>
    <row r="685">
      <c r="A685" s="12" t="str">
        <f>'Historical Var'!A691
</f>
        <v/>
      </c>
      <c r="D685" s="149"/>
      <c r="E685" s="149"/>
    </row>
    <row r="686">
      <c r="A686" s="12" t="str">
        <f>'Historical Var'!A692
</f>
        <v/>
      </c>
      <c r="D686" s="149"/>
      <c r="E686" s="149"/>
    </row>
    <row r="687">
      <c r="A687" s="12" t="str">
        <f>'Historical Var'!A693
</f>
        <v/>
      </c>
      <c r="D687" s="149"/>
      <c r="E687" s="149"/>
    </row>
    <row r="688">
      <c r="A688" s="12" t="str">
        <f>'Historical Var'!A694
</f>
        <v/>
      </c>
      <c r="D688" s="149"/>
      <c r="E688" s="149"/>
    </row>
    <row r="689">
      <c r="A689" s="12" t="str">
        <f>'Historical Var'!A695
</f>
        <v/>
      </c>
      <c r="D689" s="149"/>
      <c r="E689" s="149"/>
    </row>
    <row r="690">
      <c r="A690" s="12" t="str">
        <f>'Historical Var'!A696
</f>
        <v/>
      </c>
      <c r="D690" s="149"/>
      <c r="E690" s="149"/>
    </row>
    <row r="691">
      <c r="A691" s="12" t="str">
        <f>'Historical Var'!A697
</f>
        <v/>
      </c>
      <c r="D691" s="149"/>
      <c r="E691" s="149"/>
    </row>
    <row r="692">
      <c r="A692" s="12" t="str">
        <f>'Historical Var'!A698
</f>
        <v/>
      </c>
      <c r="D692" s="149"/>
      <c r="E692" s="149"/>
    </row>
    <row r="693">
      <c r="A693" s="12" t="str">
        <f>'Historical Var'!A699
</f>
        <v/>
      </c>
      <c r="D693" s="149"/>
      <c r="E693" s="149"/>
    </row>
    <row r="694">
      <c r="A694" s="12" t="str">
        <f>'Historical Var'!A700
</f>
        <v/>
      </c>
      <c r="D694" s="149"/>
      <c r="E694" s="149"/>
    </row>
    <row r="695">
      <c r="A695" s="12" t="str">
        <f>'Historical Var'!A701
</f>
        <v/>
      </c>
      <c r="D695" s="149"/>
      <c r="E695" s="149"/>
    </row>
    <row r="696">
      <c r="A696" s="12" t="str">
        <f>'Historical Var'!A702
</f>
        <v/>
      </c>
      <c r="D696" s="149"/>
      <c r="E696" s="149"/>
    </row>
    <row r="697">
      <c r="A697" s="12" t="str">
        <f>'Historical Var'!A703
</f>
        <v/>
      </c>
      <c r="D697" s="149"/>
      <c r="E697" s="149"/>
    </row>
    <row r="698">
      <c r="A698" s="12" t="str">
        <f>'Historical Var'!A704
</f>
        <v/>
      </c>
      <c r="D698" s="149"/>
      <c r="E698" s="149"/>
    </row>
    <row r="699">
      <c r="A699" s="12" t="str">
        <f>'Historical Var'!A705
</f>
        <v/>
      </c>
      <c r="D699" s="149"/>
      <c r="E699" s="149"/>
    </row>
    <row r="700">
      <c r="A700" s="12" t="str">
        <f>'Historical Var'!A706
</f>
        <v/>
      </c>
      <c r="D700" s="149"/>
      <c r="E700" s="149"/>
    </row>
    <row r="701">
      <c r="A701" s="12" t="str">
        <f>'Historical Var'!A707
</f>
        <v/>
      </c>
      <c r="D701" s="149"/>
      <c r="E701" s="149"/>
    </row>
    <row r="702">
      <c r="A702" s="12" t="str">
        <f>'Historical Var'!A708
</f>
        <v/>
      </c>
      <c r="D702" s="149"/>
      <c r="E702" s="149"/>
    </row>
    <row r="703">
      <c r="A703" s="12" t="str">
        <f>'Historical Var'!A709
</f>
        <v/>
      </c>
      <c r="D703" s="149"/>
      <c r="E703" s="149"/>
    </row>
    <row r="704">
      <c r="A704" s="12" t="str">
        <f>'Historical Var'!A710
</f>
        <v/>
      </c>
      <c r="D704" s="149"/>
      <c r="E704" s="149"/>
    </row>
    <row r="705">
      <c r="A705" s="12" t="str">
        <f>'Historical Var'!A711
</f>
        <v/>
      </c>
      <c r="D705" s="149"/>
      <c r="E705" s="149"/>
    </row>
    <row r="706">
      <c r="A706" s="12" t="str">
        <f>'Historical Var'!A712
</f>
        <v/>
      </c>
      <c r="D706" s="149"/>
      <c r="E706" s="149"/>
    </row>
    <row r="707">
      <c r="A707" s="12" t="str">
        <f>'Historical Var'!A713
</f>
        <v/>
      </c>
      <c r="D707" s="149"/>
      <c r="E707" s="149"/>
    </row>
    <row r="708">
      <c r="A708" s="12" t="str">
        <f>'Historical Var'!A714
</f>
        <v/>
      </c>
      <c r="D708" s="149"/>
      <c r="E708" s="149"/>
    </row>
    <row r="709">
      <c r="A709" s="12" t="str">
        <f>'Historical Var'!A715
</f>
        <v/>
      </c>
      <c r="D709" s="149"/>
      <c r="E709" s="149"/>
    </row>
    <row r="710">
      <c r="A710" s="12" t="str">
        <f>'Historical Var'!A716
</f>
        <v/>
      </c>
      <c r="D710" s="149"/>
      <c r="E710" s="149"/>
    </row>
    <row r="711">
      <c r="A711" s="12" t="str">
        <f>'Historical Var'!A717
</f>
        <v/>
      </c>
      <c r="D711" s="149"/>
      <c r="E711" s="149"/>
    </row>
    <row r="712">
      <c r="A712" s="12" t="str">
        <f>'Historical Var'!A718
</f>
        <v/>
      </c>
      <c r="D712" s="149"/>
      <c r="E712" s="149"/>
    </row>
    <row r="713">
      <c r="A713" s="12" t="str">
        <f>'Historical Var'!A719
</f>
        <v/>
      </c>
      <c r="D713" s="149"/>
      <c r="E713" s="149"/>
    </row>
    <row r="714">
      <c r="A714" s="12" t="str">
        <f>'Historical Var'!A720
</f>
        <v/>
      </c>
      <c r="D714" s="149"/>
      <c r="E714" s="149"/>
    </row>
    <row r="715">
      <c r="A715" s="12" t="str">
        <f>'Historical Var'!A721
</f>
        <v/>
      </c>
      <c r="D715" s="149"/>
      <c r="E715" s="149"/>
    </row>
    <row r="716">
      <c r="A716" s="12" t="str">
        <f>'Historical Var'!A722
</f>
        <v/>
      </c>
      <c r="D716" s="149"/>
      <c r="E716" s="149"/>
    </row>
    <row r="717">
      <c r="A717" s="12" t="str">
        <f>'Historical Var'!A723
</f>
        <v/>
      </c>
      <c r="D717" s="149"/>
      <c r="E717" s="149"/>
    </row>
    <row r="718">
      <c r="A718" s="12" t="str">
        <f>'Historical Var'!A724
</f>
        <v/>
      </c>
      <c r="D718" s="149"/>
      <c r="E718" s="149"/>
    </row>
    <row r="719">
      <c r="A719" s="12" t="str">
        <f>'Historical Var'!A725
</f>
        <v/>
      </c>
      <c r="D719" s="149"/>
      <c r="E719" s="149"/>
    </row>
    <row r="720">
      <c r="A720" s="12" t="str">
        <f>'Historical Var'!A726
</f>
        <v/>
      </c>
      <c r="D720" s="149"/>
      <c r="E720" s="149"/>
    </row>
    <row r="721">
      <c r="A721" s="12" t="str">
        <f>'Historical Var'!A727
</f>
        <v/>
      </c>
      <c r="D721" s="149"/>
      <c r="E721" s="149"/>
    </row>
    <row r="722">
      <c r="A722" s="12" t="str">
        <f>'Historical Var'!A728
</f>
        <v/>
      </c>
      <c r="D722" s="149"/>
      <c r="E722" s="149"/>
    </row>
    <row r="723">
      <c r="A723" s="12" t="str">
        <f>'Historical Var'!A729
</f>
        <v/>
      </c>
      <c r="D723" s="149"/>
      <c r="E723" s="149"/>
    </row>
    <row r="724">
      <c r="A724" s="12" t="str">
        <f>'Historical Var'!A730
</f>
        <v/>
      </c>
      <c r="D724" s="149"/>
      <c r="E724" s="149"/>
    </row>
    <row r="725">
      <c r="A725" s="12" t="str">
        <f>'Historical Var'!A731
</f>
        <v/>
      </c>
      <c r="D725" s="149"/>
      <c r="E725" s="149"/>
    </row>
    <row r="726">
      <c r="A726" s="12" t="str">
        <f>'Historical Var'!A732
</f>
        <v/>
      </c>
      <c r="D726" s="149"/>
      <c r="E726" s="149"/>
    </row>
    <row r="727">
      <c r="A727" s="12" t="str">
        <f>'Historical Var'!A733
</f>
        <v/>
      </c>
      <c r="D727" s="149"/>
      <c r="E727" s="149"/>
    </row>
    <row r="728">
      <c r="A728" s="12" t="str">
        <f>'Historical Var'!A734
</f>
        <v/>
      </c>
      <c r="D728" s="149"/>
      <c r="E728" s="149"/>
    </row>
    <row r="729">
      <c r="A729" s="12" t="str">
        <f>'Historical Var'!A735
</f>
        <v/>
      </c>
      <c r="D729" s="149"/>
      <c r="E729" s="149"/>
    </row>
    <row r="730">
      <c r="A730" s="12" t="str">
        <f>'Historical Var'!A736
</f>
        <v/>
      </c>
      <c r="D730" s="149"/>
      <c r="E730" s="149"/>
    </row>
    <row r="731">
      <c r="A731" s="12" t="str">
        <f>'Historical Var'!A737
</f>
        <v/>
      </c>
      <c r="D731" s="149"/>
      <c r="E731" s="149"/>
    </row>
    <row r="732">
      <c r="A732" s="12" t="str">
        <f>'Historical Var'!A738
</f>
        <v/>
      </c>
      <c r="D732" s="149"/>
      <c r="E732" s="149"/>
    </row>
    <row r="733">
      <c r="A733" s="12" t="str">
        <f>'Historical Var'!A739
</f>
        <v/>
      </c>
      <c r="D733" s="149"/>
      <c r="E733" s="149"/>
    </row>
    <row r="734">
      <c r="A734" s="12" t="str">
        <f>'Historical Var'!A740
</f>
        <v/>
      </c>
      <c r="D734" s="149"/>
      <c r="E734" s="149"/>
    </row>
    <row r="735">
      <c r="A735" s="12" t="str">
        <f>'Historical Var'!A741
</f>
        <v/>
      </c>
      <c r="D735" s="149"/>
      <c r="E735" s="149"/>
    </row>
    <row r="736">
      <c r="A736" s="12" t="str">
        <f>'Historical Var'!A742
</f>
        <v/>
      </c>
      <c r="D736" s="149"/>
      <c r="E736" s="149"/>
    </row>
    <row r="737">
      <c r="A737" s="12" t="str">
        <f>'Historical Var'!A743
</f>
        <v/>
      </c>
      <c r="D737" s="149"/>
      <c r="E737" s="149"/>
    </row>
    <row r="738">
      <c r="A738" s="12" t="str">
        <f>'Historical Var'!A744
</f>
        <v/>
      </c>
      <c r="D738" s="149"/>
      <c r="E738" s="149"/>
    </row>
    <row r="739">
      <c r="A739" s="12" t="str">
        <f>'Historical Var'!A745
</f>
        <v/>
      </c>
      <c r="D739" s="149"/>
      <c r="E739" s="149"/>
    </row>
    <row r="740">
      <c r="A740" s="12" t="str">
        <f>'Historical Var'!A746
</f>
        <v/>
      </c>
      <c r="D740" s="149"/>
      <c r="E740" s="149"/>
    </row>
    <row r="741">
      <c r="A741" s="12" t="str">
        <f>'Historical Var'!A747
</f>
        <v/>
      </c>
      <c r="D741" s="149"/>
      <c r="E741" s="149"/>
    </row>
    <row r="742">
      <c r="A742" s="12" t="str">
        <f>'Historical Var'!A748
</f>
        <v/>
      </c>
      <c r="D742" s="149"/>
      <c r="E742" s="149"/>
    </row>
    <row r="743">
      <c r="A743" s="12" t="str">
        <f>'Historical Var'!A749
</f>
        <v/>
      </c>
      <c r="D743" s="149"/>
      <c r="E743" s="149"/>
    </row>
    <row r="744">
      <c r="A744" s="12" t="str">
        <f>'Historical Var'!A750
</f>
        <v/>
      </c>
      <c r="D744" s="149"/>
      <c r="E744" s="149"/>
    </row>
    <row r="745">
      <c r="A745" s="12" t="str">
        <f>'Historical Var'!A751
</f>
        <v/>
      </c>
      <c r="D745" s="149"/>
      <c r="E745" s="149"/>
    </row>
    <row r="746">
      <c r="A746" s="12" t="str">
        <f>'Historical Var'!A752
</f>
        <v/>
      </c>
      <c r="D746" s="149"/>
      <c r="E746" s="149"/>
    </row>
    <row r="747">
      <c r="A747" s="12" t="str">
        <f>'Historical Var'!A753
</f>
        <v/>
      </c>
      <c r="D747" s="149"/>
      <c r="E747" s="149"/>
    </row>
    <row r="748">
      <c r="A748" s="12" t="str">
        <f>'Historical Var'!A754
</f>
        <v/>
      </c>
      <c r="D748" s="149"/>
      <c r="E748" s="149"/>
    </row>
    <row r="749">
      <c r="A749" s="12" t="str">
        <f>'Historical Var'!A755
</f>
        <v/>
      </c>
      <c r="D749" s="149"/>
      <c r="E749" s="149"/>
    </row>
    <row r="750">
      <c r="A750" s="12" t="str">
        <f>'Historical Var'!A756
</f>
        <v/>
      </c>
      <c r="D750" s="149"/>
      <c r="E750" s="149"/>
    </row>
    <row r="751">
      <c r="A751" s="13" t="str">
        <f>'Historical Var'!A757
</f>
        <v/>
      </c>
      <c r="D751" s="149"/>
      <c r="E751" s="149"/>
    </row>
    <row r="752">
      <c r="A752" s="13" t="str">
        <f>'Historical Var'!A758
</f>
        <v/>
      </c>
      <c r="D752" s="149"/>
      <c r="E752" s="149"/>
    </row>
    <row r="753">
      <c r="A753" s="13" t="str">
        <f>'Historical Var'!A759
</f>
        <v/>
      </c>
      <c r="D753" s="149"/>
      <c r="E753" s="149"/>
    </row>
    <row r="754">
      <c r="A754" s="13" t="str">
        <f>'Historical Var'!A760
</f>
        <v/>
      </c>
      <c r="D754" s="149"/>
      <c r="E754" s="149"/>
    </row>
    <row r="755">
      <c r="A755" s="13" t="str">
        <f>'Historical Var'!A761
</f>
        <v/>
      </c>
      <c r="D755" s="149"/>
      <c r="E755" s="149"/>
    </row>
    <row r="756">
      <c r="A756" s="13" t="str">
        <f>'Historical Var'!A762
</f>
        <v/>
      </c>
      <c r="D756" s="149"/>
      <c r="E756" s="149"/>
    </row>
    <row r="757">
      <c r="A757" s="13" t="str">
        <f>'Historical Var'!A763
</f>
        <v/>
      </c>
      <c r="D757" s="149"/>
      <c r="E757" s="149"/>
    </row>
    <row r="758">
      <c r="A758" s="13" t="str">
        <f>'Historical Var'!A764
</f>
        <v/>
      </c>
      <c r="D758" s="149"/>
      <c r="E758" s="149"/>
    </row>
    <row r="759">
      <c r="A759" s="13" t="str">
        <f>'Historical Var'!A765
</f>
        <v/>
      </c>
      <c r="D759" s="149"/>
      <c r="E759" s="149"/>
    </row>
    <row r="760">
      <c r="A760" s="13" t="str">
        <f>'Historical Var'!A766
</f>
        <v/>
      </c>
      <c r="D760" s="149"/>
      <c r="E760" s="149"/>
    </row>
    <row r="761">
      <c r="A761" s="13" t="str">
        <f>'Historical Var'!A767
</f>
        <v/>
      </c>
      <c r="D761" s="149"/>
      <c r="E761" s="149"/>
    </row>
    <row r="762">
      <c r="A762" s="13" t="str">
        <f>'Historical Var'!A768
</f>
        <v/>
      </c>
      <c r="D762" s="149"/>
      <c r="E762" s="149"/>
    </row>
    <row r="763">
      <c r="A763" s="13" t="str">
        <f>'Historical Var'!A769
</f>
        <v/>
      </c>
      <c r="D763" s="149"/>
      <c r="E763" s="149"/>
    </row>
    <row r="764">
      <c r="A764" s="13" t="str">
        <f>'Historical Var'!A770
</f>
        <v/>
      </c>
      <c r="D764" s="149"/>
      <c r="E764" s="149"/>
    </row>
    <row r="765">
      <c r="A765" s="13" t="str">
        <f>'Historical Var'!A771
</f>
        <v/>
      </c>
      <c r="D765" s="149"/>
      <c r="E765" s="149"/>
    </row>
    <row r="766">
      <c r="A766" s="13" t="str">
        <f>'Historical Var'!A772
</f>
        <v/>
      </c>
      <c r="D766" s="149"/>
      <c r="E766" s="149"/>
    </row>
    <row r="767">
      <c r="A767" s="13" t="str">
        <f>'Historical Var'!A773
</f>
        <v/>
      </c>
      <c r="D767" s="149"/>
      <c r="E767" s="149"/>
    </row>
    <row r="768">
      <c r="A768" s="13" t="str">
        <f>'Historical Var'!A774
</f>
        <v/>
      </c>
      <c r="D768" s="149"/>
      <c r="E768" s="149"/>
    </row>
    <row r="769">
      <c r="A769" s="13" t="str">
        <f>'Historical Var'!A775
</f>
        <v/>
      </c>
      <c r="D769" s="149"/>
      <c r="E769" s="149"/>
    </row>
    <row r="770">
      <c r="A770" s="13" t="str">
        <f>'Historical Var'!A776
</f>
        <v/>
      </c>
      <c r="D770" s="149"/>
      <c r="E770" s="149"/>
    </row>
    <row r="771">
      <c r="A771" s="13" t="str">
        <f>'Historical Var'!A777
</f>
        <v/>
      </c>
      <c r="D771" s="149"/>
      <c r="E771" s="149"/>
    </row>
    <row r="772">
      <c r="A772" s="13" t="str">
        <f>'Historical Var'!A778
</f>
        <v/>
      </c>
      <c r="D772" s="149"/>
      <c r="E772" s="149"/>
    </row>
    <row r="773">
      <c r="A773" s="13" t="str">
        <f>'Historical Var'!A779
</f>
        <v/>
      </c>
      <c r="D773" s="149"/>
      <c r="E773" s="149"/>
    </row>
    <row r="774">
      <c r="A774" s="13" t="str">
        <f>'Historical Var'!A780
</f>
        <v/>
      </c>
      <c r="D774" s="149"/>
      <c r="E774" s="149"/>
    </row>
    <row r="775">
      <c r="A775" s="13" t="str">
        <f>'Historical Var'!A781
</f>
        <v/>
      </c>
      <c r="D775" s="149"/>
      <c r="E775" s="149"/>
    </row>
    <row r="776">
      <c r="A776" s="13" t="str">
        <f>'Historical Var'!A782
</f>
        <v/>
      </c>
      <c r="D776" s="149"/>
      <c r="E776" s="149"/>
    </row>
    <row r="777">
      <c r="A777" s="13" t="str">
        <f>'Historical Var'!A783
</f>
        <v/>
      </c>
      <c r="D777" s="149"/>
      <c r="E777" s="149"/>
    </row>
    <row r="778">
      <c r="A778" s="13" t="str">
        <f>'Historical Var'!A784
</f>
        <v/>
      </c>
      <c r="D778" s="149"/>
      <c r="E778" s="149"/>
    </row>
    <row r="779">
      <c r="A779" s="13" t="str">
        <f>'Historical Var'!A785
</f>
        <v/>
      </c>
      <c r="D779" s="149"/>
      <c r="E779" s="149"/>
    </row>
    <row r="780">
      <c r="A780" s="13" t="str">
        <f>'Historical Var'!A786
</f>
        <v/>
      </c>
      <c r="D780" s="149"/>
      <c r="E780" s="149"/>
    </row>
    <row r="781">
      <c r="A781" s="13" t="str">
        <f>'Historical Var'!A787
</f>
        <v/>
      </c>
      <c r="D781" s="149"/>
      <c r="E781" s="149"/>
    </row>
    <row r="782">
      <c r="A782" s="13" t="str">
        <f>'Historical Var'!A788
</f>
        <v/>
      </c>
      <c r="D782" s="149"/>
      <c r="E782" s="149"/>
    </row>
    <row r="783">
      <c r="A783" s="13" t="str">
        <f>'Historical Var'!A789
</f>
        <v/>
      </c>
      <c r="D783" s="149"/>
      <c r="E783" s="149"/>
    </row>
    <row r="784">
      <c r="A784" s="13" t="str">
        <f>'Historical Var'!A790
</f>
        <v/>
      </c>
      <c r="D784" s="149"/>
      <c r="E784" s="149"/>
    </row>
    <row r="785">
      <c r="A785" s="13" t="str">
        <f>'Historical Var'!A791
</f>
        <v/>
      </c>
      <c r="D785" s="149"/>
      <c r="E785" s="149"/>
    </row>
    <row r="786">
      <c r="A786" s="13" t="str">
        <f>'Historical Var'!A792
</f>
        <v/>
      </c>
      <c r="D786" s="149"/>
      <c r="E786" s="149"/>
    </row>
    <row r="787">
      <c r="A787" s="13" t="str">
        <f>'Historical Var'!A793
</f>
        <v/>
      </c>
      <c r="D787" s="149"/>
      <c r="E787" s="149"/>
    </row>
    <row r="788">
      <c r="A788" s="13" t="str">
        <f>'Historical Var'!A794
</f>
        <v/>
      </c>
      <c r="D788" s="149"/>
      <c r="E788" s="149"/>
    </row>
    <row r="789">
      <c r="A789" s="13" t="str">
        <f>'Historical Var'!A795
</f>
        <v/>
      </c>
      <c r="D789" s="149"/>
      <c r="E789" s="149"/>
    </row>
    <row r="790">
      <c r="A790" s="13" t="str">
        <f>'Historical Var'!A796
</f>
        <v/>
      </c>
      <c r="D790" s="149"/>
      <c r="E790" s="149"/>
    </row>
    <row r="791">
      <c r="A791" s="13" t="str">
        <f>'Historical Var'!A797
</f>
        <v/>
      </c>
      <c r="D791" s="149"/>
      <c r="E791" s="149"/>
    </row>
    <row r="792">
      <c r="A792" s="13" t="str">
        <f>'Historical Var'!A798
</f>
        <v/>
      </c>
      <c r="D792" s="149"/>
      <c r="E792" s="149"/>
    </row>
    <row r="793">
      <c r="A793" s="13" t="str">
        <f>'Historical Var'!A799
</f>
        <v/>
      </c>
      <c r="D793" s="149"/>
      <c r="E793" s="149"/>
    </row>
    <row r="794">
      <c r="A794" s="13" t="str">
        <f>'Historical Var'!A800
</f>
        <v/>
      </c>
      <c r="D794" s="149"/>
      <c r="E794" s="149"/>
    </row>
    <row r="795">
      <c r="A795" s="13" t="str">
        <f>'Historical Var'!A801
</f>
        <v/>
      </c>
      <c r="D795" s="149"/>
      <c r="E795" s="149"/>
    </row>
    <row r="796">
      <c r="A796" s="13" t="str">
        <f>'Historical Var'!A802
</f>
        <v/>
      </c>
      <c r="D796" s="149"/>
      <c r="E796" s="149"/>
    </row>
    <row r="797">
      <c r="A797" s="13" t="str">
        <f>'Historical Var'!A803
</f>
        <v/>
      </c>
      <c r="D797" s="149"/>
      <c r="E797" s="149"/>
    </row>
    <row r="798">
      <c r="A798" s="13" t="str">
        <f>'Historical Var'!A804
</f>
        <v/>
      </c>
      <c r="D798" s="149"/>
      <c r="E798" s="149"/>
    </row>
    <row r="799">
      <c r="A799" s="13" t="str">
        <f>'Historical Var'!A805
</f>
        <v/>
      </c>
      <c r="D799" s="149"/>
      <c r="E799" s="149"/>
    </row>
    <row r="800">
      <c r="A800" s="13" t="str">
        <f>'Historical Var'!A806
</f>
        <v/>
      </c>
      <c r="D800" s="149"/>
      <c r="E800" s="149"/>
    </row>
    <row r="801">
      <c r="A801" s="13" t="str">
        <f>'Historical Var'!A807
</f>
        <v/>
      </c>
      <c r="D801" s="149"/>
      <c r="E801" s="149"/>
    </row>
    <row r="802">
      <c r="A802" s="13" t="str">
        <f>'Historical Var'!A808
</f>
        <v/>
      </c>
      <c r="D802" s="149"/>
      <c r="E802" s="149"/>
    </row>
    <row r="803">
      <c r="A803" s="13" t="str">
        <f>'Historical Var'!A809
</f>
        <v/>
      </c>
      <c r="D803" s="149"/>
      <c r="E803" s="149"/>
    </row>
    <row r="804">
      <c r="A804" s="13" t="str">
        <f>'Historical Var'!A810
</f>
        <v/>
      </c>
      <c r="D804" s="149"/>
      <c r="E804" s="149"/>
    </row>
    <row r="805">
      <c r="A805" s="13" t="str">
        <f>'Historical Var'!A811
</f>
        <v/>
      </c>
      <c r="D805" s="149"/>
      <c r="E805" s="149"/>
    </row>
    <row r="806">
      <c r="A806" s="13" t="str">
        <f>'Historical Var'!A812
</f>
        <v/>
      </c>
      <c r="D806" s="149"/>
      <c r="E806" s="149"/>
    </row>
    <row r="807">
      <c r="A807" s="13" t="str">
        <f>'Historical Var'!A813
</f>
        <v/>
      </c>
      <c r="D807" s="149"/>
      <c r="E807" s="149"/>
    </row>
    <row r="808">
      <c r="A808" s="13" t="str">
        <f>'Historical Var'!A814
</f>
        <v/>
      </c>
      <c r="D808" s="149"/>
      <c r="E808" s="149"/>
    </row>
    <row r="809">
      <c r="A809" s="13" t="str">
        <f>'Historical Var'!A815
</f>
        <v/>
      </c>
      <c r="D809" s="149"/>
      <c r="E809" s="149"/>
    </row>
    <row r="810">
      <c r="A810" s="13" t="str">
        <f>'Historical Var'!A816
</f>
        <v/>
      </c>
      <c r="D810" s="149"/>
      <c r="E810" s="149"/>
    </row>
    <row r="811">
      <c r="A811" s="13" t="str">
        <f>'Historical Var'!A817
</f>
        <v/>
      </c>
      <c r="D811" s="149"/>
      <c r="E811" s="149"/>
    </row>
    <row r="812">
      <c r="A812" s="13" t="str">
        <f>'Historical Var'!A818
</f>
        <v/>
      </c>
      <c r="D812" s="149"/>
      <c r="E812" s="149"/>
    </row>
    <row r="813">
      <c r="A813" s="13" t="str">
        <f>'Historical Var'!A819
</f>
        <v/>
      </c>
      <c r="D813" s="149"/>
      <c r="E813" s="149"/>
    </row>
    <row r="814">
      <c r="A814" s="13" t="str">
        <f>'Historical Var'!A820
</f>
        <v/>
      </c>
      <c r="D814" s="149"/>
      <c r="E814" s="149"/>
    </row>
    <row r="815">
      <c r="A815" s="13" t="str">
        <f>'Historical Var'!A821
</f>
        <v/>
      </c>
      <c r="D815" s="149"/>
      <c r="E815" s="149"/>
    </row>
    <row r="816">
      <c r="A816" s="13" t="str">
        <f>'Historical Var'!A822
</f>
        <v/>
      </c>
      <c r="D816" s="149"/>
      <c r="E816" s="149"/>
    </row>
    <row r="817">
      <c r="A817" s="13" t="str">
        <f>'Historical Var'!A823
</f>
        <v/>
      </c>
      <c r="D817" s="149"/>
      <c r="E817" s="149"/>
    </row>
    <row r="818">
      <c r="A818" s="13" t="str">
        <f>'Historical Var'!A824
</f>
        <v/>
      </c>
      <c r="D818" s="149"/>
      <c r="E818" s="149"/>
    </row>
    <row r="819">
      <c r="A819" s="13" t="str">
        <f>'Historical Var'!A825
</f>
        <v/>
      </c>
      <c r="D819" s="149"/>
      <c r="E819" s="149"/>
    </row>
    <row r="820">
      <c r="A820" s="13" t="str">
        <f>'Historical Var'!A826
</f>
        <v/>
      </c>
      <c r="D820" s="149"/>
      <c r="E820" s="149"/>
    </row>
    <row r="821">
      <c r="A821" s="13" t="str">
        <f>'Historical Var'!A827
</f>
        <v/>
      </c>
      <c r="D821" s="149"/>
      <c r="E821" s="149"/>
    </row>
    <row r="822">
      <c r="A822" s="13" t="str">
        <f>'Historical Var'!A828
</f>
        <v/>
      </c>
      <c r="D822" s="149"/>
      <c r="E822" s="149"/>
    </row>
    <row r="823">
      <c r="A823" s="13" t="str">
        <f>'Historical Var'!A829
</f>
        <v/>
      </c>
      <c r="D823" s="149"/>
      <c r="E823" s="149"/>
    </row>
    <row r="824">
      <c r="A824" s="13" t="str">
        <f>'Historical Var'!A830
</f>
        <v/>
      </c>
      <c r="D824" s="149"/>
      <c r="E824" s="149"/>
    </row>
    <row r="825">
      <c r="A825" s="13" t="str">
        <f>'Historical Var'!A831
</f>
        <v/>
      </c>
      <c r="D825" s="149"/>
      <c r="E825" s="149"/>
    </row>
    <row r="826">
      <c r="A826" s="13" t="str">
        <f>'Historical Var'!A832
</f>
        <v/>
      </c>
      <c r="D826" s="149"/>
      <c r="E826" s="149"/>
    </row>
    <row r="827">
      <c r="A827" s="13" t="str">
        <f>'Historical Var'!A833
</f>
        <v/>
      </c>
      <c r="D827" s="149"/>
      <c r="E827" s="149"/>
    </row>
    <row r="828">
      <c r="A828" s="13" t="str">
        <f>'Historical Var'!A834
</f>
        <v/>
      </c>
      <c r="D828" s="149"/>
      <c r="E828" s="149"/>
    </row>
    <row r="829">
      <c r="A829" s="13" t="str">
        <f>'Historical Var'!A835
</f>
        <v/>
      </c>
      <c r="D829" s="149"/>
      <c r="E829" s="149"/>
    </row>
    <row r="830">
      <c r="A830" s="13" t="str">
        <f>'Historical Var'!A836
</f>
        <v/>
      </c>
      <c r="D830" s="149"/>
      <c r="E830" s="149"/>
    </row>
    <row r="831">
      <c r="A831" s="13" t="str">
        <f>'Historical Var'!A837
</f>
        <v/>
      </c>
      <c r="D831" s="149"/>
      <c r="E831" s="149"/>
    </row>
    <row r="832">
      <c r="A832" s="13" t="str">
        <f>'Historical Var'!A838
</f>
        <v/>
      </c>
      <c r="D832" s="149"/>
      <c r="E832" s="149"/>
    </row>
    <row r="833">
      <c r="A833" s="13" t="str">
        <f>'Historical Var'!A839
</f>
        <v/>
      </c>
      <c r="D833" s="149"/>
      <c r="E833" s="149"/>
    </row>
    <row r="834">
      <c r="A834" s="13" t="str">
        <f>'Historical Var'!A840
</f>
        <v/>
      </c>
      <c r="D834" s="149"/>
      <c r="E834" s="149"/>
    </row>
    <row r="835">
      <c r="A835" s="13" t="str">
        <f>'Historical Var'!A841
</f>
        <v/>
      </c>
      <c r="D835" s="149"/>
      <c r="E835" s="149"/>
    </row>
    <row r="836">
      <c r="A836" s="13" t="str">
        <f>'Historical Var'!A842
</f>
        <v/>
      </c>
      <c r="D836" s="149"/>
      <c r="E836" s="149"/>
    </row>
    <row r="837">
      <c r="A837" s="13" t="str">
        <f>'Historical Var'!A843
</f>
        <v/>
      </c>
      <c r="D837" s="149"/>
      <c r="E837" s="149"/>
    </row>
    <row r="838">
      <c r="A838" s="13" t="str">
        <f>'Historical Var'!A844
</f>
        <v/>
      </c>
      <c r="D838" s="149"/>
      <c r="E838" s="149"/>
    </row>
    <row r="839">
      <c r="A839" s="13" t="str">
        <f>'Historical Var'!A845
</f>
        <v/>
      </c>
      <c r="D839" s="149"/>
      <c r="E839" s="149"/>
    </row>
    <row r="840">
      <c r="A840" s="13" t="str">
        <f>'Historical Var'!A846
</f>
        <v/>
      </c>
      <c r="D840" s="149"/>
      <c r="E840" s="149"/>
    </row>
    <row r="841">
      <c r="A841" s="13" t="str">
        <f>'Historical Var'!A847
</f>
        <v/>
      </c>
      <c r="D841" s="149"/>
      <c r="E841" s="149"/>
    </row>
    <row r="842">
      <c r="A842" s="13" t="str">
        <f>'Historical Var'!A848
</f>
        <v/>
      </c>
      <c r="D842" s="149"/>
      <c r="E842" s="149"/>
    </row>
    <row r="843">
      <c r="A843" s="13" t="str">
        <f>'Historical Var'!A849
</f>
        <v/>
      </c>
      <c r="D843" s="149"/>
      <c r="E843" s="149"/>
    </row>
    <row r="844">
      <c r="A844" s="13" t="str">
        <f>'Historical Var'!A850
</f>
        <v/>
      </c>
      <c r="D844" s="149"/>
      <c r="E844" s="149"/>
    </row>
    <row r="845">
      <c r="A845" s="13" t="str">
        <f>'Historical Var'!A851
</f>
        <v/>
      </c>
      <c r="D845" s="149"/>
      <c r="E845" s="149"/>
    </row>
    <row r="846">
      <c r="A846" s="13" t="str">
        <f>'Historical Var'!A852
</f>
        <v/>
      </c>
      <c r="D846" s="149"/>
      <c r="E846" s="149"/>
    </row>
    <row r="847">
      <c r="A847" s="13" t="str">
        <f>'Historical Var'!A853
</f>
        <v/>
      </c>
      <c r="D847" s="149"/>
      <c r="E847" s="149"/>
    </row>
    <row r="848">
      <c r="A848" s="13" t="str">
        <f>'Historical Var'!A854
</f>
        <v/>
      </c>
      <c r="D848" s="149"/>
      <c r="E848" s="149"/>
    </row>
    <row r="849">
      <c r="A849" s="13" t="str">
        <f>'Historical Var'!A855
</f>
        <v/>
      </c>
      <c r="D849" s="149"/>
      <c r="E849" s="149"/>
    </row>
    <row r="850">
      <c r="A850" s="13" t="str">
        <f>'Historical Var'!A856
</f>
        <v/>
      </c>
      <c r="D850" s="149"/>
      <c r="E850" s="149"/>
    </row>
    <row r="851">
      <c r="A851" s="13" t="str">
        <f>'Historical Var'!A857
</f>
        <v/>
      </c>
      <c r="D851" s="149"/>
      <c r="E851" s="149"/>
    </row>
    <row r="852">
      <c r="A852" s="13" t="str">
        <f>'Historical Var'!A858
</f>
        <v/>
      </c>
      <c r="D852" s="149"/>
      <c r="E852" s="149"/>
    </row>
    <row r="853">
      <c r="A853" s="13" t="str">
        <f>'Historical Var'!A859
</f>
        <v/>
      </c>
      <c r="D853" s="149"/>
      <c r="E853" s="149"/>
    </row>
    <row r="854">
      <c r="A854" s="13" t="str">
        <f>'Historical Var'!A860
</f>
        <v/>
      </c>
      <c r="D854" s="149"/>
      <c r="E854" s="149"/>
    </row>
    <row r="855">
      <c r="A855" s="13" t="str">
        <f>'Historical Var'!A861
</f>
        <v/>
      </c>
      <c r="D855" s="149"/>
      <c r="E855" s="149"/>
    </row>
    <row r="856">
      <c r="A856" s="13" t="str">
        <f>'Historical Var'!A862
</f>
        <v/>
      </c>
      <c r="D856" s="149"/>
      <c r="E856" s="149"/>
    </row>
    <row r="857">
      <c r="A857" s="13" t="str">
        <f>'Historical Var'!A863
</f>
        <v/>
      </c>
      <c r="D857" s="149"/>
      <c r="E857" s="149"/>
    </row>
    <row r="858">
      <c r="A858" s="13" t="str">
        <f>'Historical Var'!A864
</f>
        <v/>
      </c>
      <c r="D858" s="149"/>
      <c r="E858" s="149"/>
    </row>
    <row r="859">
      <c r="A859" s="13" t="str">
        <f>'Historical Var'!A865
</f>
        <v/>
      </c>
      <c r="D859" s="149"/>
      <c r="E859" s="149"/>
    </row>
    <row r="860">
      <c r="A860" s="13" t="str">
        <f>'Historical Var'!A866
</f>
        <v/>
      </c>
      <c r="D860" s="149"/>
      <c r="E860" s="149"/>
    </row>
    <row r="861">
      <c r="A861" s="13" t="str">
        <f>'Historical Var'!A867
</f>
        <v/>
      </c>
      <c r="D861" s="149"/>
      <c r="E861" s="149"/>
    </row>
    <row r="862">
      <c r="A862" s="13" t="str">
        <f>'Historical Var'!A868
</f>
        <v/>
      </c>
      <c r="D862" s="149"/>
      <c r="E862" s="149"/>
    </row>
    <row r="863">
      <c r="A863" s="13" t="str">
        <f>'Historical Var'!A869
</f>
        <v/>
      </c>
      <c r="D863" s="149"/>
      <c r="E863" s="149"/>
    </row>
    <row r="864">
      <c r="A864" s="13" t="str">
        <f>'Historical Var'!A870
</f>
        <v/>
      </c>
      <c r="D864" s="149"/>
      <c r="E864" s="149"/>
    </row>
    <row r="865">
      <c r="A865" s="13" t="str">
        <f>'Historical Var'!A871
</f>
        <v/>
      </c>
      <c r="D865" s="149"/>
      <c r="E865" s="149"/>
    </row>
    <row r="866">
      <c r="A866" s="13" t="str">
        <f>'Historical Var'!A872
</f>
        <v/>
      </c>
      <c r="D866" s="149"/>
      <c r="E866" s="149"/>
    </row>
    <row r="867">
      <c r="A867" s="13" t="str">
        <f>'Historical Var'!A873
</f>
        <v/>
      </c>
      <c r="D867" s="149"/>
      <c r="E867" s="149"/>
    </row>
    <row r="868">
      <c r="A868" s="13" t="str">
        <f>'Historical Var'!A874
</f>
        <v/>
      </c>
      <c r="D868" s="149"/>
      <c r="E868" s="149"/>
    </row>
    <row r="869">
      <c r="A869" s="13" t="str">
        <f>'Historical Var'!A875
</f>
        <v/>
      </c>
      <c r="D869" s="149"/>
      <c r="E869" s="149"/>
    </row>
    <row r="870">
      <c r="A870" s="13" t="str">
        <f>'Historical Var'!A876
</f>
        <v/>
      </c>
      <c r="D870" s="149"/>
      <c r="E870" s="149"/>
    </row>
    <row r="871">
      <c r="A871" s="13" t="str">
        <f>'Historical Var'!A877
</f>
        <v/>
      </c>
      <c r="D871" s="149"/>
      <c r="E871" s="149"/>
    </row>
    <row r="872">
      <c r="A872" s="13" t="str">
        <f>'Historical Var'!A878
</f>
        <v/>
      </c>
      <c r="D872" s="149"/>
      <c r="E872" s="149"/>
    </row>
    <row r="873">
      <c r="A873" s="13" t="str">
        <f>'Historical Var'!A879
</f>
        <v/>
      </c>
      <c r="D873" s="149"/>
      <c r="E873" s="149"/>
    </row>
    <row r="874">
      <c r="A874" s="13" t="str">
        <f>'Historical Var'!A880
</f>
        <v/>
      </c>
      <c r="D874" s="149"/>
      <c r="E874" s="149"/>
    </row>
    <row r="875">
      <c r="A875" s="13" t="str">
        <f>'Historical Var'!A881
</f>
        <v/>
      </c>
      <c r="D875" s="149"/>
      <c r="E875" s="149"/>
    </row>
    <row r="876">
      <c r="A876" s="13" t="str">
        <f>'Historical Var'!A882
</f>
        <v/>
      </c>
      <c r="D876" s="149"/>
      <c r="E876" s="149"/>
    </row>
    <row r="877">
      <c r="A877" s="13" t="str">
        <f>'Historical Var'!A883
</f>
        <v/>
      </c>
      <c r="D877" s="149"/>
      <c r="E877" s="149"/>
    </row>
    <row r="878">
      <c r="A878" s="13" t="str">
        <f>'Historical Var'!A884
</f>
        <v/>
      </c>
      <c r="D878" s="149"/>
      <c r="E878" s="149"/>
    </row>
    <row r="879">
      <c r="A879" s="13" t="str">
        <f>'Historical Var'!A885
</f>
        <v/>
      </c>
      <c r="D879" s="149"/>
      <c r="E879" s="149"/>
    </row>
    <row r="880">
      <c r="A880" s="13" t="str">
        <f>'Historical Var'!A886
</f>
        <v/>
      </c>
      <c r="D880" s="149"/>
      <c r="E880" s="149"/>
    </row>
    <row r="881">
      <c r="A881" s="13" t="str">
        <f>'Historical Var'!A887
</f>
        <v/>
      </c>
      <c r="D881" s="149"/>
      <c r="E881" s="149"/>
    </row>
    <row r="882">
      <c r="A882" s="13" t="str">
        <f>'Historical Var'!A888
</f>
        <v/>
      </c>
      <c r="D882" s="149"/>
      <c r="E882" s="149"/>
    </row>
    <row r="883">
      <c r="A883" s="13" t="str">
        <f>'Historical Var'!A889
</f>
        <v/>
      </c>
      <c r="D883" s="149"/>
      <c r="E883" s="149"/>
    </row>
    <row r="884">
      <c r="A884" s="13" t="str">
        <f>'Historical Var'!A890
</f>
        <v/>
      </c>
      <c r="D884" s="149"/>
      <c r="E884" s="149"/>
    </row>
    <row r="885">
      <c r="A885" s="13" t="str">
        <f>'Historical Var'!A891
</f>
        <v/>
      </c>
      <c r="D885" s="149"/>
      <c r="E885" s="149"/>
    </row>
    <row r="886">
      <c r="A886" s="13" t="str">
        <f>'Historical Var'!A892
</f>
        <v/>
      </c>
      <c r="D886" s="149"/>
      <c r="E886" s="149"/>
    </row>
    <row r="887">
      <c r="A887" s="13" t="str">
        <f>'Historical Var'!A893
</f>
        <v/>
      </c>
      <c r="D887" s="149"/>
      <c r="E887" s="149"/>
    </row>
    <row r="888">
      <c r="A888" s="13" t="str">
        <f>'Historical Var'!A894
</f>
        <v/>
      </c>
      <c r="D888" s="149"/>
      <c r="E888" s="149"/>
    </row>
    <row r="889">
      <c r="A889" s="13" t="str">
        <f>'Historical Var'!A895
</f>
        <v/>
      </c>
      <c r="D889" s="149"/>
      <c r="E889" s="149"/>
    </row>
    <row r="890">
      <c r="A890" s="13" t="str">
        <f>'Historical Var'!A896
</f>
        <v/>
      </c>
      <c r="D890" s="149"/>
      <c r="E890" s="149"/>
    </row>
    <row r="891">
      <c r="A891" s="13" t="str">
        <f>'Historical Var'!A897
</f>
        <v/>
      </c>
      <c r="D891" s="149"/>
      <c r="E891" s="149"/>
    </row>
    <row r="892">
      <c r="A892" s="13" t="str">
        <f>'Historical Var'!A898
</f>
        <v/>
      </c>
      <c r="D892" s="149"/>
      <c r="E892" s="149"/>
    </row>
    <row r="893">
      <c r="A893" s="13" t="str">
        <f>'Historical Var'!A899
</f>
        <v/>
      </c>
      <c r="D893" s="149"/>
      <c r="E893" s="149"/>
    </row>
    <row r="894">
      <c r="A894" s="13" t="str">
        <f>'Historical Var'!A900
</f>
        <v/>
      </c>
      <c r="D894" s="149"/>
      <c r="E894" s="149"/>
    </row>
    <row r="895">
      <c r="A895" s="13" t="str">
        <f>'Historical Var'!A901
</f>
        <v/>
      </c>
      <c r="D895" s="149"/>
      <c r="E895" s="149"/>
    </row>
    <row r="896">
      <c r="A896" s="13" t="str">
        <f>'Historical Var'!A902
</f>
        <v/>
      </c>
      <c r="D896" s="149"/>
      <c r="E896" s="149"/>
    </row>
    <row r="897">
      <c r="A897" s="13" t="str">
        <f>'Historical Var'!A903
</f>
        <v/>
      </c>
      <c r="D897" s="149"/>
      <c r="E897" s="149"/>
    </row>
    <row r="898">
      <c r="A898" s="13" t="str">
        <f>'Historical Var'!A904
</f>
        <v/>
      </c>
      <c r="D898" s="149"/>
      <c r="E898" s="149"/>
    </row>
    <row r="899">
      <c r="A899" s="13" t="str">
        <f>'Historical Var'!A905
</f>
        <v/>
      </c>
      <c r="D899" s="149"/>
      <c r="E899" s="149"/>
    </row>
    <row r="900">
      <c r="A900" s="13" t="str">
        <f>'Historical Var'!A906
</f>
        <v/>
      </c>
      <c r="D900" s="149"/>
      <c r="E900" s="149"/>
    </row>
    <row r="901">
      <c r="A901" s="13" t="str">
        <f>'Historical Var'!A907
</f>
        <v/>
      </c>
      <c r="D901" s="149"/>
      <c r="E901" s="149"/>
    </row>
    <row r="902">
      <c r="A902" s="13" t="str">
        <f>'Historical Var'!A908
</f>
        <v/>
      </c>
      <c r="D902" s="149"/>
      <c r="E902" s="149"/>
    </row>
    <row r="903">
      <c r="A903" s="13" t="str">
        <f>'Historical Var'!A909
</f>
        <v/>
      </c>
      <c r="D903" s="149"/>
      <c r="E903" s="149"/>
    </row>
    <row r="904">
      <c r="A904" s="13" t="str">
        <f>'Historical Var'!A910
</f>
        <v/>
      </c>
      <c r="D904" s="149"/>
      <c r="E904" s="149"/>
    </row>
    <row r="905">
      <c r="A905" s="13" t="str">
        <f>'Historical Var'!A911
</f>
        <v/>
      </c>
      <c r="D905" s="149"/>
      <c r="E905" s="149"/>
    </row>
    <row r="906">
      <c r="A906" s="13" t="str">
        <f>'Historical Var'!A912
</f>
        <v/>
      </c>
      <c r="D906" s="149"/>
      <c r="E906" s="149"/>
    </row>
    <row r="907">
      <c r="A907" s="13" t="str">
        <f>'Historical Var'!A913
</f>
        <v/>
      </c>
      <c r="D907" s="149"/>
      <c r="E907" s="149"/>
    </row>
    <row r="908">
      <c r="A908" s="13" t="str">
        <f>'Historical Var'!A914
</f>
        <v/>
      </c>
      <c r="D908" s="149"/>
      <c r="E908" s="149"/>
    </row>
    <row r="909">
      <c r="A909" s="13" t="str">
        <f>'Historical Var'!A915
</f>
        <v/>
      </c>
      <c r="D909" s="149"/>
      <c r="E909" s="149"/>
    </row>
    <row r="910">
      <c r="A910" s="13" t="str">
        <f>'Historical Var'!A916
</f>
        <v/>
      </c>
      <c r="D910" s="149"/>
      <c r="E910" s="149"/>
    </row>
    <row r="911">
      <c r="A911" s="13" t="str">
        <f>'Historical Var'!A917
</f>
        <v/>
      </c>
      <c r="D911" s="149"/>
      <c r="E911" s="149"/>
    </row>
    <row r="912">
      <c r="A912" s="13" t="str">
        <f>'Historical Var'!A918
</f>
        <v/>
      </c>
      <c r="D912" s="149"/>
      <c r="E912" s="149"/>
    </row>
    <row r="913">
      <c r="A913" s="13" t="str">
        <f>'Historical Var'!A919
</f>
        <v/>
      </c>
      <c r="D913" s="149"/>
      <c r="E913" s="149"/>
    </row>
    <row r="914">
      <c r="A914" s="13" t="str">
        <f>'Historical Var'!A920
</f>
        <v/>
      </c>
      <c r="D914" s="149"/>
      <c r="E914" s="149"/>
    </row>
    <row r="915">
      <c r="A915" s="13" t="str">
        <f>'Historical Var'!A921
</f>
        <v/>
      </c>
      <c r="D915" s="149"/>
      <c r="E915" s="149"/>
    </row>
    <row r="916">
      <c r="A916" s="13" t="str">
        <f>'Historical Var'!A922
</f>
        <v/>
      </c>
      <c r="D916" s="149"/>
      <c r="E916" s="149"/>
    </row>
    <row r="917">
      <c r="A917" s="13" t="str">
        <f>'Historical Var'!A923
</f>
        <v/>
      </c>
      <c r="D917" s="149"/>
      <c r="E917" s="149"/>
    </row>
    <row r="918">
      <c r="A918" s="13" t="str">
        <f>'Historical Var'!A924
</f>
        <v/>
      </c>
      <c r="D918" s="149"/>
      <c r="E918" s="149"/>
    </row>
    <row r="919">
      <c r="A919" s="13" t="str">
        <f>'Historical Var'!A925
</f>
        <v/>
      </c>
      <c r="D919" s="149"/>
      <c r="E919" s="149"/>
    </row>
    <row r="920">
      <c r="A920" s="13" t="str">
        <f>'Historical Var'!A926
</f>
        <v/>
      </c>
      <c r="D920" s="149"/>
      <c r="E920" s="149"/>
    </row>
    <row r="921">
      <c r="A921" s="13" t="str">
        <f>'Historical Var'!A927
</f>
        <v/>
      </c>
      <c r="D921" s="149"/>
      <c r="E921" s="149"/>
    </row>
    <row r="922">
      <c r="A922" s="13" t="str">
        <f>'Historical Var'!A928
</f>
        <v/>
      </c>
      <c r="D922" s="149"/>
      <c r="E922" s="149"/>
    </row>
    <row r="923">
      <c r="A923" s="13" t="str">
        <f>'Historical Var'!A929
</f>
        <v/>
      </c>
      <c r="D923" s="149"/>
      <c r="E923" s="149"/>
    </row>
    <row r="924">
      <c r="A924" s="13" t="str">
        <f>'Historical Var'!A930
</f>
        <v/>
      </c>
      <c r="D924" s="149"/>
      <c r="E924" s="149"/>
    </row>
    <row r="925">
      <c r="A925" s="13" t="str">
        <f>'Historical Var'!A931
</f>
        <v/>
      </c>
      <c r="D925" s="149"/>
      <c r="E925" s="149"/>
    </row>
    <row r="926">
      <c r="A926" s="13" t="str">
        <f>'Historical Var'!A932
</f>
        <v/>
      </c>
      <c r="D926" s="149"/>
      <c r="E926" s="149"/>
    </row>
    <row r="927">
      <c r="A927" s="13" t="str">
        <f>'Historical Var'!A933
</f>
        <v/>
      </c>
      <c r="D927" s="149"/>
      <c r="E927" s="149"/>
    </row>
    <row r="928">
      <c r="A928" s="13" t="str">
        <f>'Historical Var'!A934
</f>
        <v/>
      </c>
      <c r="D928" s="149"/>
      <c r="E928" s="149"/>
    </row>
    <row r="929">
      <c r="A929" s="13" t="str">
        <f>'Historical Var'!A935
</f>
        <v/>
      </c>
      <c r="D929" s="149"/>
      <c r="E929" s="149"/>
    </row>
    <row r="930">
      <c r="A930" s="13" t="str">
        <f>'Historical Var'!A936
</f>
        <v/>
      </c>
      <c r="D930" s="149"/>
      <c r="E930" s="149"/>
    </row>
    <row r="931">
      <c r="A931" s="13" t="str">
        <f>'Historical Var'!A937
</f>
        <v/>
      </c>
      <c r="D931" s="149"/>
      <c r="E931" s="149"/>
    </row>
    <row r="932">
      <c r="A932" s="13" t="str">
        <f>'Historical Var'!A938
</f>
        <v/>
      </c>
      <c r="D932" s="149"/>
      <c r="E932" s="149"/>
    </row>
    <row r="933">
      <c r="A933" s="13" t="str">
        <f>'Historical Var'!A939
</f>
        <v/>
      </c>
      <c r="D933" s="149"/>
      <c r="E933" s="149"/>
    </row>
    <row r="934">
      <c r="A934" s="13" t="str">
        <f>'Historical Var'!A940
</f>
        <v/>
      </c>
      <c r="D934" s="149"/>
      <c r="E934" s="149"/>
    </row>
    <row r="935">
      <c r="A935" s="13" t="str">
        <f>'Historical Var'!A941
</f>
        <v/>
      </c>
      <c r="D935" s="149"/>
      <c r="E935" s="149"/>
    </row>
    <row r="936">
      <c r="A936" s="13" t="str">
        <f>'Historical Var'!A942
</f>
        <v/>
      </c>
      <c r="D936" s="149"/>
      <c r="E936" s="149"/>
    </row>
    <row r="937">
      <c r="A937" s="13" t="str">
        <f>'Historical Var'!A943
</f>
        <v/>
      </c>
      <c r="D937" s="149"/>
      <c r="E937" s="149"/>
    </row>
    <row r="938">
      <c r="A938" s="13" t="str">
        <f>'Historical Var'!A944
</f>
        <v/>
      </c>
      <c r="D938" s="149"/>
      <c r="E938" s="149"/>
    </row>
    <row r="939">
      <c r="A939" s="13" t="str">
        <f>'Historical Var'!A945
</f>
        <v/>
      </c>
      <c r="D939" s="149"/>
      <c r="E939" s="149"/>
    </row>
    <row r="940">
      <c r="A940" s="13" t="str">
        <f>'Historical Var'!A946
</f>
        <v/>
      </c>
      <c r="D940" s="149"/>
      <c r="E940" s="149"/>
    </row>
    <row r="941">
      <c r="A941" s="13" t="str">
        <f>'Historical Var'!A947
</f>
        <v/>
      </c>
      <c r="D941" s="149"/>
      <c r="E941" s="149"/>
    </row>
    <row r="942">
      <c r="A942" s="13" t="str">
        <f>'Historical Var'!A948
</f>
        <v/>
      </c>
      <c r="D942" s="149"/>
      <c r="E942" s="149"/>
    </row>
    <row r="943">
      <c r="A943" s="13" t="str">
        <f>'Historical Var'!A949
</f>
        <v/>
      </c>
      <c r="D943" s="149"/>
      <c r="E943" s="149"/>
    </row>
    <row r="944">
      <c r="A944" s="13" t="str">
        <f>'Historical Var'!A950
</f>
        <v/>
      </c>
      <c r="D944" s="149"/>
      <c r="E944" s="149"/>
    </row>
    <row r="945">
      <c r="A945" s="13" t="str">
        <f>'Historical Var'!A951
</f>
        <v/>
      </c>
      <c r="D945" s="149"/>
      <c r="E945" s="149"/>
    </row>
    <row r="946">
      <c r="A946" s="13" t="str">
        <f>'Historical Var'!A952
</f>
        <v/>
      </c>
      <c r="D946" s="149"/>
      <c r="E946" s="149"/>
    </row>
    <row r="947">
      <c r="A947" s="13" t="str">
        <f>'Historical Var'!A953
</f>
        <v/>
      </c>
      <c r="D947" s="149"/>
      <c r="E947" s="149"/>
    </row>
    <row r="948">
      <c r="A948" s="13" t="str">
        <f>'Historical Var'!A954
</f>
        <v/>
      </c>
      <c r="D948" s="149"/>
      <c r="E948" s="149"/>
    </row>
    <row r="949">
      <c r="A949" s="13" t="str">
        <f>'Historical Var'!A955
</f>
        <v/>
      </c>
      <c r="D949" s="149"/>
      <c r="E949" s="149"/>
    </row>
    <row r="950">
      <c r="A950" s="13" t="str">
        <f>'Historical Var'!A956
</f>
        <v/>
      </c>
      <c r="D950" s="149"/>
      <c r="E950" s="149"/>
    </row>
    <row r="951">
      <c r="A951" s="13" t="str">
        <f>'Historical Var'!A957
</f>
        <v/>
      </c>
      <c r="D951" s="149"/>
      <c r="E951" s="149"/>
    </row>
    <row r="952">
      <c r="A952" s="13" t="str">
        <f>'Historical Var'!A958
</f>
        <v/>
      </c>
      <c r="D952" s="149"/>
      <c r="E952" s="149"/>
    </row>
    <row r="953">
      <c r="A953" s="13" t="str">
        <f>'Historical Var'!A959
</f>
        <v/>
      </c>
      <c r="D953" s="149"/>
      <c r="E953" s="149"/>
    </row>
    <row r="954">
      <c r="A954" s="13" t="str">
        <f>'Historical Var'!A960
</f>
        <v/>
      </c>
      <c r="D954" s="149"/>
      <c r="E954" s="149"/>
    </row>
    <row r="955">
      <c r="A955" s="13" t="str">
        <f>'Historical Var'!A961
</f>
        <v/>
      </c>
      <c r="D955" s="149"/>
      <c r="E955" s="149"/>
    </row>
    <row r="956">
      <c r="A956" s="13" t="str">
        <f>'Historical Var'!A962
</f>
        <v/>
      </c>
      <c r="D956" s="149"/>
      <c r="E956" s="149"/>
    </row>
    <row r="957">
      <c r="A957" s="13" t="str">
        <f>'Historical Var'!A963
</f>
        <v/>
      </c>
      <c r="D957" s="149"/>
      <c r="E957" s="149"/>
    </row>
    <row r="958">
      <c r="A958" s="13" t="str">
        <f>'Historical Var'!A964
</f>
        <v/>
      </c>
      <c r="D958" s="149"/>
      <c r="E958" s="149"/>
    </row>
    <row r="959">
      <c r="A959" s="13" t="str">
        <f>'Historical Var'!A965
</f>
        <v/>
      </c>
      <c r="D959" s="149"/>
      <c r="E959" s="149"/>
    </row>
    <row r="960">
      <c r="A960" s="13" t="str">
        <f>'Historical Var'!A966
</f>
        <v/>
      </c>
      <c r="D960" s="149"/>
      <c r="E960" s="149"/>
    </row>
    <row r="961">
      <c r="A961" s="13" t="str">
        <f>'Historical Var'!A967
</f>
        <v/>
      </c>
      <c r="D961" s="149"/>
      <c r="E961" s="149"/>
    </row>
    <row r="962">
      <c r="A962" s="13" t="str">
        <f>'Historical Var'!A968
</f>
        <v/>
      </c>
      <c r="D962" s="149"/>
      <c r="E962" s="149"/>
    </row>
    <row r="963">
      <c r="A963" s="13" t="str">
        <f>'Historical Var'!A969
</f>
        <v/>
      </c>
      <c r="D963" s="149"/>
      <c r="E963" s="149"/>
    </row>
    <row r="964">
      <c r="A964" s="13" t="str">
        <f>'Historical Var'!A970
</f>
        <v/>
      </c>
      <c r="D964" s="149"/>
      <c r="E964" s="149"/>
    </row>
    <row r="965">
      <c r="A965" s="13" t="str">
        <f>'Historical Var'!A971
</f>
        <v/>
      </c>
      <c r="D965" s="149"/>
      <c r="E965" s="149"/>
    </row>
    <row r="966">
      <c r="A966" s="13" t="str">
        <f>'Historical Var'!A972
</f>
        <v/>
      </c>
      <c r="D966" s="149"/>
      <c r="E966" s="149"/>
    </row>
    <row r="967">
      <c r="A967" s="13" t="str">
        <f>'Historical Var'!A973
</f>
        <v/>
      </c>
      <c r="D967" s="149"/>
      <c r="E967" s="149"/>
    </row>
    <row r="968">
      <c r="A968" s="13" t="str">
        <f>'Historical Var'!A974
</f>
        <v/>
      </c>
      <c r="D968" s="149"/>
      <c r="E968" s="149"/>
    </row>
    <row r="969">
      <c r="A969" s="13" t="str">
        <f>'Historical Var'!A975
</f>
        <v/>
      </c>
      <c r="D969" s="149"/>
      <c r="E969" s="149"/>
    </row>
    <row r="970">
      <c r="A970" s="13" t="str">
        <f>'Historical Var'!A976
</f>
        <v/>
      </c>
      <c r="D970" s="149"/>
      <c r="E970" s="149"/>
    </row>
    <row r="971">
      <c r="A971" s="13" t="str">
        <f>'Historical Var'!A977
</f>
        <v/>
      </c>
      <c r="D971" s="149"/>
      <c r="E971" s="149"/>
    </row>
    <row r="972">
      <c r="A972" s="13" t="str">
        <f>'Historical Var'!A978
</f>
        <v/>
      </c>
      <c r="D972" s="149"/>
      <c r="E972" s="149"/>
    </row>
    <row r="973">
      <c r="A973" s="13" t="str">
        <f>'Historical Var'!A979
</f>
        <v/>
      </c>
      <c r="D973" s="149"/>
      <c r="E973" s="149"/>
    </row>
    <row r="974">
      <c r="A974" s="13" t="str">
        <f>'Historical Var'!A980
</f>
        <v/>
      </c>
      <c r="D974" s="149"/>
      <c r="E974" s="149"/>
    </row>
    <row r="975">
      <c r="A975" s="13" t="str">
        <f>'Historical Var'!A981
</f>
        <v/>
      </c>
      <c r="D975" s="149"/>
      <c r="E975" s="149"/>
    </row>
    <row r="976">
      <c r="A976" s="13" t="str">
        <f>'Historical Var'!A982
</f>
        <v/>
      </c>
      <c r="D976" s="149"/>
      <c r="E976" s="149"/>
    </row>
    <row r="977">
      <c r="A977" s="13" t="str">
        <f>'Historical Var'!A983
</f>
        <v/>
      </c>
      <c r="D977" s="149"/>
      <c r="E977" s="149"/>
    </row>
    <row r="978">
      <c r="A978" s="13" t="str">
        <f>'Historical Var'!A984
</f>
        <v/>
      </c>
      <c r="D978" s="149"/>
      <c r="E978" s="149"/>
    </row>
    <row r="979">
      <c r="A979" s="13" t="str">
        <f>'Historical Var'!A985
</f>
        <v/>
      </c>
      <c r="D979" s="149"/>
      <c r="E979" s="149"/>
    </row>
    <row r="980">
      <c r="A980" s="13" t="str">
        <f>'Historical Var'!A986
</f>
        <v/>
      </c>
      <c r="D980" s="149"/>
      <c r="E980" s="149"/>
    </row>
    <row r="981">
      <c r="A981" s="13" t="str">
        <f>'Historical Var'!A987
</f>
        <v/>
      </c>
      <c r="D981" s="149"/>
      <c r="E981" s="149"/>
    </row>
    <row r="982">
      <c r="A982" s="13" t="str">
        <f>'Historical Var'!A988
</f>
        <v/>
      </c>
      <c r="D982" s="149"/>
      <c r="E982" s="149"/>
    </row>
    <row r="983">
      <c r="A983" s="13" t="str">
        <f>'Historical Var'!A989
</f>
        <v/>
      </c>
      <c r="D983" s="149"/>
      <c r="E983" s="149"/>
    </row>
    <row r="984">
      <c r="A984" s="13" t="str">
        <f>'Historical Var'!A990
</f>
        <v/>
      </c>
      <c r="D984" s="149"/>
      <c r="E984" s="149"/>
    </row>
    <row r="985">
      <c r="A985" s="13" t="str">
        <f>'Historical Var'!A991
</f>
        <v/>
      </c>
      <c r="D985" s="149"/>
      <c r="E985" s="149"/>
    </row>
    <row r="986">
      <c r="A986" s="13" t="str">
        <f>'Historical Var'!A992
</f>
        <v/>
      </c>
      <c r="D986" s="149"/>
      <c r="E986" s="149"/>
    </row>
    <row r="987">
      <c r="A987" s="13" t="str">
        <f>'Historical Var'!A993
</f>
        <v/>
      </c>
      <c r="D987" s="149"/>
      <c r="E987" s="149"/>
    </row>
    <row r="988">
      <c r="A988" s="13" t="str">
        <f>'Historical Var'!A994
</f>
        <v/>
      </c>
      <c r="D988" s="149"/>
      <c r="E988" s="149"/>
    </row>
    <row r="989">
      <c r="A989" s="13" t="str">
        <f>'Historical Var'!A995
</f>
        <v/>
      </c>
      <c r="D989" s="149"/>
      <c r="E989" s="149"/>
    </row>
    <row r="990">
      <c r="A990" s="13" t="str">
        <f>'Historical Var'!A996
</f>
        <v/>
      </c>
      <c r="D990" s="149"/>
      <c r="E990" s="149"/>
    </row>
    <row r="991">
      <c r="A991" s="13" t="str">
        <f>'Historical Var'!A997
</f>
        <v/>
      </c>
      <c r="D991" s="149"/>
      <c r="E991" s="149"/>
    </row>
    <row r="992">
      <c r="A992" s="13" t="str">
        <f>'Historical Var'!A998
</f>
        <v/>
      </c>
      <c r="D992" s="149"/>
      <c r="E992" s="149"/>
    </row>
    <row r="993">
      <c r="A993" s="13" t="str">
        <f>'Historical Var'!A999
</f>
        <v/>
      </c>
      <c r="D993" s="149"/>
      <c r="E993" s="149"/>
    </row>
    <row r="994">
      <c r="A994" s="13" t="str">
        <f>'Historical Var'!A1000
</f>
        <v/>
      </c>
      <c r="D994" s="149"/>
      <c r="E994" s="149"/>
    </row>
    <row r="995">
      <c r="A995" s="13" t="str">
        <f>'Historical Var'!A1001
</f>
        <v/>
      </c>
      <c r="D995" s="149"/>
      <c r="E995" s="149"/>
    </row>
    <row r="996">
      <c r="A996" s="13" t="str">
        <f>'Historical Var'!A1002
</f>
        <v/>
      </c>
      <c r="D996" s="149"/>
      <c r="E996" s="149"/>
    </row>
    <row r="997">
      <c r="A997" s="13" t="str">
        <f>'Historical Var'!A1003
</f>
        <v/>
      </c>
      <c r="D997" s="149"/>
      <c r="E997" s="149"/>
    </row>
    <row r="998">
      <c r="A998" s="13" t="str">
        <f>'Historical Var'!A1004
</f>
        <v/>
      </c>
      <c r="D998" s="149"/>
      <c r="E998" s="149"/>
    </row>
    <row r="999">
      <c r="A999" s="13" t="str">
        <f>'Historical Var'!A1005
</f>
        <v/>
      </c>
      <c r="D999" s="149"/>
      <c r="E999" s="149"/>
    </row>
    <row r="1000">
      <c r="A1000" s="13" t="str">
        <f>'Historical Var'!A1006
</f>
        <v/>
      </c>
      <c r="D1000" s="149"/>
      <c r="E1000" s="149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0"/>
      <c r="B1" s="151" t="s">
        <v>66</v>
      </c>
      <c r="C1" s="151" t="s">
        <v>85</v>
      </c>
      <c r="D1" s="151" t="s">
        <v>86</v>
      </c>
      <c r="E1" s="150"/>
      <c r="F1" s="150"/>
      <c r="G1" s="150"/>
      <c r="H1" s="150"/>
      <c r="I1" s="150"/>
      <c r="J1" s="150"/>
      <c r="K1" s="152" t="s">
        <v>87</v>
      </c>
      <c r="L1" s="152" t="s">
        <v>88</v>
      </c>
      <c r="M1" s="152" t="s">
        <v>89</v>
      </c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4" t="s">
        <v>90</v>
      </c>
      <c r="B2" s="155" t="s">
        <v>91</v>
      </c>
      <c r="C2" s="155" t="s">
        <v>92</v>
      </c>
      <c r="D2" s="155" t="s">
        <v>93</v>
      </c>
      <c r="E2" s="150"/>
      <c r="F2" s="155" t="s">
        <v>94</v>
      </c>
      <c r="G2" s="156"/>
      <c r="H2" s="150"/>
      <c r="I2" s="150"/>
      <c r="J2" s="150"/>
      <c r="K2" s="157" t="s">
        <v>95</v>
      </c>
      <c r="L2" s="157" t="s">
        <v>96</v>
      </c>
      <c r="M2" s="157" t="s">
        <v>96</v>
      </c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8">
        <f>1</f>
        <v>1</v>
      </c>
      <c r="B3" s="159">
        <f t="array" ref="B3">SORTN('Historical Var'!V9)</f>
        <v>1168005.141</v>
      </c>
      <c r="C3" s="159">
        <f t="shared" ref="C3:C630" si="1">IF(B3&gt;$G$4,0,ABS(B3-$G$4))</f>
        <v>0</v>
      </c>
      <c r="D3" s="160">
        <f t="shared" ref="D3:D630" si="2">IF(C3=0,0,-(1+1/$G$14)*LN(1+D4*$G$14/$G$13) - LN($G$13))</f>
        <v>0</v>
      </c>
      <c r="E3" s="150"/>
      <c r="F3" s="161" t="s">
        <v>97</v>
      </c>
      <c r="G3" s="162">
        <v>0.04</v>
      </c>
      <c r="H3" s="150"/>
      <c r="I3" s="150"/>
      <c r="J3" s="150"/>
      <c r="K3" s="163">
        <f>99.9%</f>
        <v>0.999</v>
      </c>
      <c r="L3" s="159">
        <f t="shared" ref="L3:L35" si="3"> -(ABS($G$4) + $G$13/$G$14 * (($G$7/$G$8*(1-K3))^-$G$14 - 1))</f>
        <v>-1136869.975</v>
      </c>
      <c r="M3" s="159">
        <f t="shared" ref="M3:M35" si="4">NORMSINV(1-K3) * $G$9</f>
        <v>-296373.9698</v>
      </c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8">
        <f t="shared" ref="A4:A1000" si="5">A3+1</f>
        <v>2</v>
      </c>
      <c r="B4" s="159">
        <f t="array" ref="B4">SORTN('Historical Var'!V10)</f>
        <v>1159159.238</v>
      </c>
      <c r="C4" s="159">
        <f t="shared" si="1"/>
        <v>0</v>
      </c>
      <c r="D4" s="160">
        <f t="shared" si="2"/>
        <v>0</v>
      </c>
      <c r="E4" s="150"/>
      <c r="F4" s="161" t="s">
        <v>98</v>
      </c>
      <c r="G4" s="164">
        <f>PERCENTILE(B3:B632,G3)</f>
        <v>1136866.373</v>
      </c>
      <c r="H4" s="150"/>
      <c r="I4" s="150"/>
      <c r="J4" s="150"/>
      <c r="K4" s="163">
        <f t="shared" ref="K4:K35" si="6">K3-0.1%</f>
        <v>0.998</v>
      </c>
      <c r="L4" s="159">
        <f t="shared" si="3"/>
        <v>-1136869.185</v>
      </c>
      <c r="M4" s="159">
        <f t="shared" si="4"/>
        <v>-276034.9826</v>
      </c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8">
        <f t="shared" si="5"/>
        <v>3</v>
      </c>
      <c r="B5" s="159">
        <f t="array" ref="B5">SORTN('Historical Var'!V11)</f>
        <v>1168980.648</v>
      </c>
      <c r="C5" s="159">
        <f t="shared" si="1"/>
        <v>0</v>
      </c>
      <c r="D5" s="160">
        <f t="shared" si="2"/>
        <v>0</v>
      </c>
      <c r="E5" s="150"/>
      <c r="F5" s="165"/>
      <c r="G5" s="150"/>
      <c r="H5" s="150"/>
      <c r="I5" s="150"/>
      <c r="J5" s="150"/>
      <c r="K5" s="163">
        <f t="shared" si="6"/>
        <v>0.997</v>
      </c>
      <c r="L5" s="159">
        <f t="shared" si="3"/>
        <v>-1136868.771</v>
      </c>
      <c r="M5" s="159">
        <f t="shared" si="4"/>
        <v>-263530.6338</v>
      </c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8">
        <f t="shared" si="5"/>
        <v>4</v>
      </c>
      <c r="B6" s="159">
        <f t="array" ref="B6">SORTN('Historical Var'!V12)</f>
        <v>1177210.29</v>
      </c>
      <c r="C6" s="159">
        <f t="shared" si="1"/>
        <v>0</v>
      </c>
      <c r="D6" s="160">
        <f t="shared" si="2"/>
        <v>0</v>
      </c>
      <c r="E6" s="150"/>
      <c r="F6" s="155" t="s">
        <v>99</v>
      </c>
      <c r="G6" s="156"/>
      <c r="H6" s="150"/>
      <c r="I6" s="150"/>
      <c r="J6" s="150"/>
      <c r="K6" s="163">
        <f t="shared" si="6"/>
        <v>0.996</v>
      </c>
      <c r="L6" s="159">
        <f t="shared" si="3"/>
        <v>-1136868.497</v>
      </c>
      <c r="M6" s="159">
        <f t="shared" si="4"/>
        <v>-254351.2527</v>
      </c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8">
        <f t="shared" si="5"/>
        <v>5</v>
      </c>
      <c r="B7" s="159">
        <f t="array" ref="B7">SORTN('Historical Var'!V13)</f>
        <v>1199923.255</v>
      </c>
      <c r="C7" s="159">
        <f t="shared" si="1"/>
        <v>0</v>
      </c>
      <c r="D7" s="160">
        <f t="shared" si="2"/>
        <v>0</v>
      </c>
      <c r="E7" s="150"/>
      <c r="F7" s="161" t="s">
        <v>100</v>
      </c>
      <c r="G7" s="160">
        <v>300.0</v>
      </c>
      <c r="H7" s="150"/>
      <c r="I7" s="150"/>
      <c r="J7" s="150"/>
      <c r="K7" s="163">
        <f t="shared" si="6"/>
        <v>0.995</v>
      </c>
      <c r="L7" s="159">
        <f t="shared" si="3"/>
        <v>-1136868.295</v>
      </c>
      <c r="M7" s="159">
        <f t="shared" si="4"/>
        <v>-247039.2779</v>
      </c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8">
        <f t="shared" si="5"/>
        <v>6</v>
      </c>
      <c r="B8" s="159">
        <f t="array" ref="B8">SORTN('Historical Var'!V14)</f>
        <v>1173435.845</v>
      </c>
      <c r="C8" s="159">
        <f t="shared" si="1"/>
        <v>0</v>
      </c>
      <c r="D8" s="160">
        <f t="shared" si="2"/>
        <v>0</v>
      </c>
      <c r="E8" s="150"/>
      <c r="F8" s="161" t="s">
        <v>101</v>
      </c>
      <c r="G8" s="160">
        <f>COUNTIF(C3:C630, "&gt;0" )</f>
        <v>26</v>
      </c>
      <c r="H8" s="150"/>
      <c r="I8" s="150"/>
      <c r="J8" s="150"/>
      <c r="K8" s="163">
        <f t="shared" si="6"/>
        <v>0.994</v>
      </c>
      <c r="L8" s="159">
        <f t="shared" si="3"/>
        <v>-1136868.137</v>
      </c>
      <c r="M8" s="159">
        <f t="shared" si="4"/>
        <v>-240931.4623</v>
      </c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8">
        <f t="shared" si="5"/>
        <v>7</v>
      </c>
      <c r="B9" s="159">
        <f t="array" ref="B9">SORTN('Historical Var'!V15)</f>
        <v>1181117.793</v>
      </c>
      <c r="C9" s="159">
        <f t="shared" si="1"/>
        <v>0</v>
      </c>
      <c r="D9" s="160">
        <f t="shared" si="2"/>
        <v>0</v>
      </c>
      <c r="E9" s="150"/>
      <c r="F9" s="161" t="s">
        <v>102</v>
      </c>
      <c r="G9" s="164">
        <f>_xlfn.STDEV.S(B3:B1000
)</f>
        <v>95906.69585</v>
      </c>
      <c r="H9" s="150"/>
      <c r="I9" s="150"/>
      <c r="J9" s="150"/>
      <c r="K9" s="163">
        <f t="shared" si="6"/>
        <v>0.993</v>
      </c>
      <c r="L9" s="159">
        <f t="shared" si="3"/>
        <v>-1136868.008</v>
      </c>
      <c r="M9" s="159">
        <f t="shared" si="4"/>
        <v>-235668.0128</v>
      </c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8">
        <f t="shared" si="5"/>
        <v>8</v>
      </c>
      <c r="B10" s="159">
        <f t="array" ref="B10">SORTN('Historical Var'!V16)</f>
        <v>1177700.655</v>
      </c>
      <c r="C10" s="159">
        <f t="shared" si="1"/>
        <v>0</v>
      </c>
      <c r="D10" s="160">
        <f t="shared" si="2"/>
        <v>0</v>
      </c>
      <c r="E10" s="150"/>
      <c r="F10" s="150"/>
      <c r="G10" s="150"/>
      <c r="H10" s="150"/>
      <c r="I10" s="150"/>
      <c r="J10" s="150"/>
      <c r="K10" s="163">
        <f t="shared" si="6"/>
        <v>0.992</v>
      </c>
      <c r="L10" s="159">
        <f t="shared" si="3"/>
        <v>-1136867.899</v>
      </c>
      <c r="M10" s="159">
        <f t="shared" si="4"/>
        <v>-231031.1307</v>
      </c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8">
        <f t="shared" si="5"/>
        <v>9</v>
      </c>
      <c r="B11" s="159">
        <f t="array" ref="B11">SORTN('Historical Var'!V17)</f>
        <v>1187136.372</v>
      </c>
      <c r="C11" s="159">
        <f t="shared" si="1"/>
        <v>0</v>
      </c>
      <c r="D11" s="160">
        <f t="shared" si="2"/>
        <v>0</v>
      </c>
      <c r="E11" s="150"/>
      <c r="F11" s="150"/>
      <c r="G11" s="150"/>
      <c r="H11" s="150"/>
      <c r="I11" s="150"/>
      <c r="J11" s="150"/>
      <c r="K11" s="163">
        <f t="shared" si="6"/>
        <v>0.991</v>
      </c>
      <c r="L11" s="159">
        <f t="shared" si="3"/>
        <v>-1136867.805</v>
      </c>
      <c r="M11" s="159">
        <f t="shared" si="4"/>
        <v>-226878.6183</v>
      </c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8">
        <f t="shared" si="5"/>
        <v>10</v>
      </c>
      <c r="B12" s="159">
        <f t="array" ref="B12">SORTN('Historical Var'!V18)</f>
        <v>1187833.721</v>
      </c>
      <c r="C12" s="159">
        <f t="shared" si="1"/>
        <v>0</v>
      </c>
      <c r="D12" s="160">
        <f t="shared" si="2"/>
        <v>0</v>
      </c>
      <c r="E12" s="150"/>
      <c r="F12" s="155" t="s">
        <v>103</v>
      </c>
      <c r="G12" s="156"/>
      <c r="H12" s="150"/>
      <c r="I12" s="150"/>
      <c r="J12" s="150"/>
      <c r="K12" s="163">
        <f t="shared" si="6"/>
        <v>0.99</v>
      </c>
      <c r="L12" s="159">
        <f t="shared" si="3"/>
        <v>-1136867.723</v>
      </c>
      <c r="M12" s="159">
        <f t="shared" si="4"/>
        <v>-223112.338</v>
      </c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8">
        <f t="shared" si="5"/>
        <v>11</v>
      </c>
      <c r="B13" s="159">
        <f t="array" ref="B13">SORTN('Historical Var'!V19)</f>
        <v>1190319.543</v>
      </c>
      <c r="C13" s="159">
        <f t="shared" si="1"/>
        <v>0</v>
      </c>
      <c r="D13" s="160">
        <f t="shared" si="2"/>
        <v>0</v>
      </c>
      <c r="E13" s="150"/>
      <c r="F13" s="161" t="s">
        <v>104</v>
      </c>
      <c r="G13" s="166">
        <v>0.5</v>
      </c>
      <c r="H13" s="150"/>
      <c r="I13" s="150"/>
      <c r="J13" s="150"/>
      <c r="K13" s="163">
        <f t="shared" si="6"/>
        <v>0.989</v>
      </c>
      <c r="L13" s="159">
        <f t="shared" si="3"/>
        <v>-1136867.65</v>
      </c>
      <c r="M13" s="159">
        <f t="shared" si="4"/>
        <v>-219661.6154</v>
      </c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8">
        <f t="shared" si="5"/>
        <v>12</v>
      </c>
      <c r="B14" s="159">
        <f t="array" ref="B14">SORTN('Historical Var'!V20)</f>
        <v>1178680.233</v>
      </c>
      <c r="C14" s="159">
        <f t="shared" si="1"/>
        <v>0</v>
      </c>
      <c r="D14" s="160">
        <f t="shared" si="2"/>
        <v>0</v>
      </c>
      <c r="E14" s="150"/>
      <c r="F14" s="161" t="s">
        <v>105</v>
      </c>
      <c r="G14" s="160">
        <v>0.2</v>
      </c>
      <c r="H14" s="150"/>
      <c r="I14" s="150"/>
      <c r="J14" s="150"/>
      <c r="K14" s="163">
        <f t="shared" si="6"/>
        <v>0.988</v>
      </c>
      <c r="L14" s="159">
        <f t="shared" si="3"/>
        <v>-1136867.585</v>
      </c>
      <c r="M14" s="159">
        <f t="shared" si="4"/>
        <v>-216473.8079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8">
        <f t="shared" si="5"/>
        <v>13</v>
      </c>
      <c r="B15" s="159">
        <f t="array" ref="B15">SORTN('Historical Var'!V21)</f>
        <v>1195381.612</v>
      </c>
      <c r="C15" s="159">
        <f t="shared" si="1"/>
        <v>0</v>
      </c>
      <c r="D15" s="160">
        <f t="shared" si="2"/>
        <v>0</v>
      </c>
      <c r="E15" s="150"/>
      <c r="F15" s="165"/>
      <c r="G15" s="150"/>
      <c r="H15" s="150"/>
      <c r="I15" s="150"/>
      <c r="J15" s="150"/>
      <c r="K15" s="163">
        <f t="shared" si="6"/>
        <v>0.987</v>
      </c>
      <c r="L15" s="159">
        <f t="shared" si="3"/>
        <v>-1136867.526</v>
      </c>
      <c r="M15" s="159">
        <f t="shared" si="4"/>
        <v>-213508.6149</v>
      </c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8">
        <f t="shared" si="5"/>
        <v>14</v>
      </c>
      <c r="B16" s="159">
        <f t="array" ref="B16">SORTN('Historical Var'!V22)</f>
        <v>1207856.827</v>
      </c>
      <c r="C16" s="159">
        <f t="shared" si="1"/>
        <v>0</v>
      </c>
      <c r="D16" s="160">
        <f t="shared" si="2"/>
        <v>0</v>
      </c>
      <c r="E16" s="150"/>
      <c r="F16" s="155" t="s">
        <v>106</v>
      </c>
      <c r="G16" s="156"/>
      <c r="H16" s="150"/>
      <c r="I16" s="150"/>
      <c r="J16" s="150"/>
      <c r="K16" s="163">
        <f t="shared" si="6"/>
        <v>0.986</v>
      </c>
      <c r="L16" s="159">
        <f t="shared" si="3"/>
        <v>-1136867.472</v>
      </c>
      <c r="M16" s="159">
        <f t="shared" si="4"/>
        <v>-210734.4761</v>
      </c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8">
        <f t="shared" si="5"/>
        <v>15</v>
      </c>
      <c r="B17" s="159">
        <f t="array" ref="B17">SORTN('Historical Var'!V23)</f>
        <v>1261794.351</v>
      </c>
      <c r="C17" s="159">
        <f t="shared" si="1"/>
        <v>0</v>
      </c>
      <c r="D17" s="160">
        <f t="shared" si="2"/>
        <v>0</v>
      </c>
      <c r="E17" s="150"/>
      <c r="F17" s="167"/>
      <c r="G17" s="168">
        <f>SUM(D3:D1000
)</f>
        <v>14.13754572</v>
      </c>
      <c r="H17" s="150"/>
      <c r="I17" s="150"/>
      <c r="J17" s="150"/>
      <c r="K17" s="163">
        <f t="shared" si="6"/>
        <v>0.985</v>
      </c>
      <c r="L17" s="159">
        <f t="shared" si="3"/>
        <v>-1136867.423</v>
      </c>
      <c r="M17" s="159">
        <f t="shared" si="4"/>
        <v>-208126.1976</v>
      </c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8">
        <f t="shared" si="5"/>
        <v>16</v>
      </c>
      <c r="B18" s="159">
        <f t="array" ref="B18">SORTN('Historical Var'!V24)</f>
        <v>1254096.048</v>
      </c>
      <c r="C18" s="159">
        <f t="shared" si="1"/>
        <v>0</v>
      </c>
      <c r="D18" s="160">
        <f t="shared" si="2"/>
        <v>0</v>
      </c>
      <c r="E18" s="150"/>
      <c r="F18" s="150"/>
      <c r="G18" s="150"/>
      <c r="H18" s="150"/>
      <c r="I18" s="150"/>
      <c r="J18" s="150"/>
      <c r="K18" s="163">
        <f t="shared" si="6"/>
        <v>0.984</v>
      </c>
      <c r="L18" s="159">
        <f t="shared" si="3"/>
        <v>-1136867.377</v>
      </c>
      <c r="M18" s="159">
        <f t="shared" si="4"/>
        <v>-205663.337</v>
      </c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8">
        <f t="shared" si="5"/>
        <v>17</v>
      </c>
      <c r="B19" s="159">
        <f t="array" ref="B19">SORTN('Historical Var'!V25)</f>
        <v>1193352.611</v>
      </c>
      <c r="C19" s="159">
        <f t="shared" si="1"/>
        <v>0</v>
      </c>
      <c r="D19" s="160">
        <f t="shared" si="2"/>
        <v>0</v>
      </c>
      <c r="E19" s="150"/>
      <c r="F19" s="150"/>
      <c r="G19" s="150"/>
      <c r="H19" s="150"/>
      <c r="I19" s="150"/>
      <c r="J19" s="150"/>
      <c r="K19" s="163">
        <f t="shared" si="6"/>
        <v>0.983</v>
      </c>
      <c r="L19" s="159">
        <f t="shared" si="3"/>
        <v>-1136867.335</v>
      </c>
      <c r="M19" s="159">
        <f t="shared" si="4"/>
        <v>-203329.0705</v>
      </c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8">
        <f t="shared" si="5"/>
        <v>18</v>
      </c>
      <c r="B20" s="159">
        <f t="array" ref="B20">SORTN('Historical Var'!V26)</f>
        <v>1287352.813</v>
      </c>
      <c r="C20" s="159">
        <f t="shared" si="1"/>
        <v>0</v>
      </c>
      <c r="D20" s="160">
        <f t="shared" si="2"/>
        <v>0</v>
      </c>
      <c r="E20" s="150"/>
      <c r="F20" s="153"/>
      <c r="I20" s="150"/>
      <c r="J20" s="150"/>
      <c r="K20" s="163">
        <f t="shared" si="6"/>
        <v>0.982</v>
      </c>
      <c r="L20" s="159">
        <f t="shared" si="3"/>
        <v>-1136867.296</v>
      </c>
      <c r="M20" s="159">
        <f t="shared" si="4"/>
        <v>-201109.381</v>
      </c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8">
        <f t="shared" si="5"/>
        <v>19</v>
      </c>
      <c r="B21" s="159">
        <f t="array" ref="B21">SORTN('Historical Var'!V27)</f>
        <v>1203548.202</v>
      </c>
      <c r="C21" s="159">
        <f t="shared" si="1"/>
        <v>0</v>
      </c>
      <c r="D21" s="160">
        <f t="shared" si="2"/>
        <v>0</v>
      </c>
      <c r="E21" s="150"/>
      <c r="I21" s="150"/>
      <c r="J21" s="150"/>
      <c r="K21" s="163">
        <f t="shared" si="6"/>
        <v>0.981</v>
      </c>
      <c r="L21" s="159">
        <f t="shared" si="3"/>
        <v>-1136867.259</v>
      </c>
      <c r="M21" s="159">
        <f t="shared" si="4"/>
        <v>-198992.4618</v>
      </c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8">
        <f t="shared" si="5"/>
        <v>20</v>
      </c>
      <c r="B22" s="159">
        <f t="array" ref="B22">SORTN('Historical Var'!V28)</f>
        <v>1095950.293</v>
      </c>
      <c r="C22" s="159">
        <f t="shared" si="1"/>
        <v>40916.07903</v>
      </c>
      <c r="D22" s="160">
        <f t="shared" si="2"/>
        <v>0.6931471806</v>
      </c>
      <c r="E22" s="150"/>
      <c r="I22" s="150"/>
      <c r="J22" s="150"/>
      <c r="K22" s="163">
        <f t="shared" si="6"/>
        <v>0.98</v>
      </c>
      <c r="L22" s="159">
        <f t="shared" si="3"/>
        <v>-1136867.225</v>
      </c>
      <c r="M22" s="159">
        <f t="shared" si="4"/>
        <v>-196968.272</v>
      </c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8">
        <f t="shared" si="5"/>
        <v>21</v>
      </c>
      <c r="B23" s="159">
        <f t="array" ref="B23">SORTN('Historical Var'!V29)</f>
        <v>1249619.616</v>
      </c>
      <c r="C23" s="159">
        <f t="shared" si="1"/>
        <v>0</v>
      </c>
      <c r="D23" s="160">
        <f t="shared" si="2"/>
        <v>0</v>
      </c>
      <c r="E23" s="150"/>
      <c r="F23" s="150"/>
      <c r="G23" s="150"/>
      <c r="H23" s="150"/>
      <c r="I23" s="150"/>
      <c r="J23" s="150"/>
      <c r="K23" s="163">
        <f t="shared" si="6"/>
        <v>0.979</v>
      </c>
      <c r="L23" s="159">
        <f t="shared" si="3"/>
        <v>-1136867.192</v>
      </c>
      <c r="M23" s="159">
        <f t="shared" si="4"/>
        <v>-195028.1984</v>
      </c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8">
        <f t="shared" si="5"/>
        <v>22</v>
      </c>
      <c r="B24" s="159">
        <f t="array" ref="B24">SORTN('Historical Var'!V30)</f>
        <v>1104053.371</v>
      </c>
      <c r="C24" s="159">
        <f t="shared" si="1"/>
        <v>32813.00132</v>
      </c>
      <c r="D24" s="160">
        <f t="shared" si="2"/>
        <v>0.6931471806</v>
      </c>
      <c r="E24" s="150"/>
      <c r="F24" s="157" t="s">
        <v>107</v>
      </c>
      <c r="G24" s="156"/>
      <c r="H24" s="150"/>
      <c r="I24" s="150"/>
      <c r="J24" s="150"/>
      <c r="K24" s="163">
        <f t="shared" si="6"/>
        <v>0.978</v>
      </c>
      <c r="L24" s="159">
        <f t="shared" si="3"/>
        <v>-1136867.161</v>
      </c>
      <c r="M24" s="159">
        <f t="shared" si="4"/>
        <v>-193164.7949</v>
      </c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8">
        <f t="shared" si="5"/>
        <v>23</v>
      </c>
      <c r="B25" s="159">
        <f t="array" ref="B25">SORTN('Historical Var'!V31)</f>
        <v>1257183.413</v>
      </c>
      <c r="C25" s="159">
        <f t="shared" si="1"/>
        <v>0</v>
      </c>
      <c r="D25" s="160">
        <f t="shared" si="2"/>
        <v>0</v>
      </c>
      <c r="E25" s="150"/>
      <c r="F25" s="169" t="s">
        <v>108</v>
      </c>
      <c r="G25" s="170">
        <v>0.975</v>
      </c>
      <c r="H25" s="150"/>
      <c r="I25" s="150"/>
      <c r="J25" s="150"/>
      <c r="K25" s="163">
        <f t="shared" si="6"/>
        <v>0.977</v>
      </c>
      <c r="L25" s="159">
        <f t="shared" si="3"/>
        <v>-1136867.132</v>
      </c>
      <c r="M25" s="159">
        <f t="shared" si="4"/>
        <v>-191371.5794</v>
      </c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8">
        <f t="shared" si="5"/>
        <v>24</v>
      </c>
      <c r="B26" s="159">
        <f t="array" ref="B26">SORTN('Historical Var'!V32)</f>
        <v>1221742.511</v>
      </c>
      <c r="C26" s="159">
        <f t="shared" si="1"/>
        <v>0</v>
      </c>
      <c r="D26" s="160">
        <f t="shared" si="2"/>
        <v>0</v>
      </c>
      <c r="E26" s="150"/>
      <c r="F26" s="169" t="s">
        <v>96</v>
      </c>
      <c r="G26" s="171">
        <v>-6498.0</v>
      </c>
      <c r="H26" s="150"/>
      <c r="I26" s="150"/>
      <c r="J26" s="150"/>
      <c r="K26" s="163">
        <f t="shared" si="6"/>
        <v>0.976</v>
      </c>
      <c r="L26" s="159">
        <f t="shared" si="3"/>
        <v>-1136867.104</v>
      </c>
      <c r="M26" s="159">
        <f t="shared" si="4"/>
        <v>-189642.8726</v>
      </c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8">
        <f t="shared" si="5"/>
        <v>25</v>
      </c>
      <c r="B27" s="159">
        <f t="array" ref="B27">SORTN('Historical Var'!V33)</f>
        <v>1355120.366</v>
      </c>
      <c r="C27" s="159">
        <f t="shared" si="1"/>
        <v>0</v>
      </c>
      <c r="D27" s="160">
        <f t="shared" si="2"/>
        <v>0</v>
      </c>
      <c r="E27" s="150"/>
      <c r="F27" s="150"/>
      <c r="G27" s="150"/>
      <c r="H27" s="150"/>
      <c r="I27" s="150"/>
      <c r="J27" s="150"/>
      <c r="K27" s="163">
        <f t="shared" si="6"/>
        <v>0.975</v>
      </c>
      <c r="L27" s="159">
        <f t="shared" si="3"/>
        <v>-1136867.078</v>
      </c>
      <c r="M27" s="159">
        <f t="shared" si="4"/>
        <v>-187973.6699</v>
      </c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8">
        <f t="shared" si="5"/>
        <v>26</v>
      </c>
      <c r="B28" s="159">
        <f t="array" ref="B28">SORTN('Historical Var'!V34)</f>
        <v>1082042.918</v>
      </c>
      <c r="C28" s="159">
        <f t="shared" si="1"/>
        <v>54823.45472</v>
      </c>
      <c r="D28" s="160">
        <f t="shared" si="2"/>
        <v>0.6931471806</v>
      </c>
      <c r="E28" s="150"/>
      <c r="F28" s="150"/>
      <c r="G28" s="150"/>
      <c r="H28" s="150"/>
      <c r="I28" s="150"/>
      <c r="J28" s="150"/>
      <c r="K28" s="163">
        <f t="shared" si="6"/>
        <v>0.974</v>
      </c>
      <c r="L28" s="159">
        <f t="shared" si="3"/>
        <v>-1136867.053</v>
      </c>
      <c r="M28" s="159">
        <f t="shared" si="4"/>
        <v>-186359.5379</v>
      </c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8">
        <f t="shared" si="5"/>
        <v>27</v>
      </c>
      <c r="B29" s="159">
        <f t="array" ref="B29">SORTN('Historical Var'!V35)</f>
        <v>1297050.142</v>
      </c>
      <c r="C29" s="159">
        <f t="shared" si="1"/>
        <v>0</v>
      </c>
      <c r="D29" s="160">
        <f t="shared" si="2"/>
        <v>0</v>
      </c>
      <c r="E29" s="150"/>
      <c r="F29" s="150"/>
      <c r="G29" s="150"/>
      <c r="H29" s="150"/>
      <c r="I29" s="150"/>
      <c r="J29" s="150"/>
      <c r="K29" s="163">
        <f t="shared" si="6"/>
        <v>0.973</v>
      </c>
      <c r="L29" s="159">
        <f t="shared" si="3"/>
        <v>-1136867.029</v>
      </c>
      <c r="M29" s="159">
        <f t="shared" si="4"/>
        <v>-184796.5292</v>
      </c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8">
        <f t="shared" si="5"/>
        <v>28</v>
      </c>
      <c r="B30" s="159">
        <f t="array" ref="B30">SORTN('Historical Var'!V36)</f>
        <v>1412997.224</v>
      </c>
      <c r="C30" s="159">
        <f t="shared" si="1"/>
        <v>0</v>
      </c>
      <c r="D30" s="160">
        <f t="shared" si="2"/>
        <v>0</v>
      </c>
      <c r="E30" s="150"/>
      <c r="F30" s="150"/>
      <c r="G30" s="150"/>
      <c r="H30" s="150"/>
      <c r="I30" s="150"/>
      <c r="J30" s="150"/>
      <c r="K30" s="163">
        <f t="shared" si="6"/>
        <v>0.972</v>
      </c>
      <c r="L30" s="159">
        <f t="shared" si="3"/>
        <v>-1136867.006</v>
      </c>
      <c r="M30" s="159">
        <f t="shared" si="4"/>
        <v>-183281.1145</v>
      </c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8">
        <f t="shared" si="5"/>
        <v>29</v>
      </c>
      <c r="B31" s="159">
        <f t="array" ref="B31">SORTN('Historical Var'!V37)</f>
        <v>998787.8131</v>
      </c>
      <c r="C31" s="159">
        <f t="shared" si="1"/>
        <v>138078.5594</v>
      </c>
      <c r="D31" s="160">
        <f t="shared" si="2"/>
        <v>0.6931471806</v>
      </c>
      <c r="E31" s="150"/>
      <c r="F31" s="150"/>
      <c r="G31" s="150"/>
      <c r="H31" s="150"/>
      <c r="I31" s="150"/>
      <c r="J31" s="150"/>
      <c r="K31" s="163">
        <f t="shared" si="6"/>
        <v>0.971</v>
      </c>
      <c r="L31" s="159">
        <f t="shared" si="3"/>
        <v>-1136866.984</v>
      </c>
      <c r="M31" s="159">
        <f t="shared" si="4"/>
        <v>-181810.124</v>
      </c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8">
        <f t="shared" si="5"/>
        <v>30</v>
      </c>
      <c r="B32" s="159">
        <f t="array" ref="B32">SORTN('Historical Var'!V38)</f>
        <v>1484774.344</v>
      </c>
      <c r="C32" s="159">
        <f t="shared" si="1"/>
        <v>0</v>
      </c>
      <c r="D32" s="160">
        <f t="shared" si="2"/>
        <v>0</v>
      </c>
      <c r="E32" s="150"/>
      <c r="F32" s="150"/>
      <c r="G32" s="150"/>
      <c r="H32" s="150"/>
      <c r="I32" s="150"/>
      <c r="J32" s="150"/>
      <c r="K32" s="163">
        <f t="shared" si="6"/>
        <v>0.97</v>
      </c>
      <c r="L32" s="159">
        <f t="shared" si="3"/>
        <v>-1136866.963</v>
      </c>
      <c r="M32" s="159">
        <f t="shared" si="4"/>
        <v>-180380.7003</v>
      </c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8">
        <f t="shared" si="5"/>
        <v>31</v>
      </c>
      <c r="B33" s="159">
        <f t="array" ref="B33">SORTN('Historical Var'!V39)</f>
        <v>1065611.023</v>
      </c>
      <c r="C33" s="159">
        <f t="shared" si="1"/>
        <v>71255.34961</v>
      </c>
      <c r="D33" s="160">
        <f t="shared" si="2"/>
        <v>0.6931471806</v>
      </c>
      <c r="E33" s="150"/>
      <c r="F33" s="150"/>
      <c r="G33" s="150"/>
      <c r="H33" s="150"/>
      <c r="I33" s="150"/>
      <c r="J33" s="150"/>
      <c r="K33" s="163">
        <f t="shared" si="6"/>
        <v>0.969</v>
      </c>
      <c r="L33" s="159">
        <f t="shared" si="3"/>
        <v>-1136866.943</v>
      </c>
      <c r="M33" s="159">
        <f t="shared" si="4"/>
        <v>-178990.2581</v>
      </c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8">
        <f t="shared" si="5"/>
        <v>32</v>
      </c>
      <c r="B34" s="159">
        <f t="array" ref="B34">SORTN('Historical Var'!V40)</f>
        <v>1307403.655</v>
      </c>
      <c r="C34" s="159">
        <f t="shared" si="1"/>
        <v>0</v>
      </c>
      <c r="D34" s="160">
        <f t="shared" si="2"/>
        <v>0</v>
      </c>
      <c r="E34" s="150"/>
      <c r="F34" s="150"/>
      <c r="G34" s="150"/>
      <c r="H34" s="150"/>
      <c r="I34" s="150"/>
      <c r="J34" s="150"/>
      <c r="K34" s="163">
        <f t="shared" si="6"/>
        <v>0.968</v>
      </c>
      <c r="L34" s="159">
        <f t="shared" si="3"/>
        <v>-1136866.924</v>
      </c>
      <c r="M34" s="159">
        <f t="shared" si="4"/>
        <v>-177636.4503</v>
      </c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8">
        <f t="shared" si="5"/>
        <v>33</v>
      </c>
      <c r="B35" s="159">
        <f t="array" ref="B35">SORTN('Historical Var'!V41)</f>
        <v>1177691.025</v>
      </c>
      <c r="C35" s="159">
        <f t="shared" si="1"/>
        <v>0</v>
      </c>
      <c r="D35" s="160">
        <f t="shared" si="2"/>
        <v>0</v>
      </c>
      <c r="E35" s="150"/>
      <c r="F35" s="150"/>
      <c r="G35" s="150"/>
      <c r="H35" s="150"/>
      <c r="I35" s="150"/>
      <c r="J35" s="150"/>
      <c r="K35" s="163">
        <f t="shared" si="6"/>
        <v>0.967</v>
      </c>
      <c r="L35" s="159">
        <f t="shared" si="3"/>
        <v>-1136866.905</v>
      </c>
      <c r="M35" s="159">
        <f t="shared" si="4"/>
        <v>-176317.1397</v>
      </c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8">
        <f t="shared" si="5"/>
        <v>34</v>
      </c>
      <c r="B36" s="159">
        <f t="array" ref="B36">SORTN('Historical Var'!V42)</f>
        <v>1285711.808</v>
      </c>
      <c r="C36" s="159">
        <f t="shared" si="1"/>
        <v>0</v>
      </c>
      <c r="D36" s="160">
        <f t="shared" si="2"/>
        <v>0</v>
      </c>
      <c r="E36" s="153"/>
      <c r="F36" s="153"/>
      <c r="G36" s="153"/>
      <c r="H36" s="153"/>
      <c r="I36" s="150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8">
        <f t="shared" si="5"/>
        <v>35</v>
      </c>
      <c r="B37" s="159">
        <f t="array" ref="B37">SORTN('Historical Var'!V43)</f>
        <v>1260539.678</v>
      </c>
      <c r="C37" s="159">
        <f t="shared" si="1"/>
        <v>0</v>
      </c>
      <c r="D37" s="160">
        <f t="shared" si="2"/>
        <v>0</v>
      </c>
      <c r="E37" s="153"/>
      <c r="F37" s="153"/>
      <c r="G37" s="153"/>
      <c r="H37" s="153"/>
      <c r="I37" s="150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8">
        <f t="shared" si="5"/>
        <v>36</v>
      </c>
      <c r="B38" s="159">
        <f t="array" ref="B38">SORTN('Historical Var'!V44)</f>
        <v>1010712.096</v>
      </c>
      <c r="C38" s="159">
        <f t="shared" si="1"/>
        <v>126154.2767</v>
      </c>
      <c r="D38" s="160">
        <f t="shared" si="2"/>
        <v>0.6931471806</v>
      </c>
      <c r="E38" s="153"/>
      <c r="F38" s="153"/>
      <c r="G38" s="153"/>
      <c r="H38" s="153"/>
      <c r="I38" s="150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8">
        <f t="shared" si="5"/>
        <v>37</v>
      </c>
      <c r="B39" s="159">
        <f t="array" ref="B39">SORTN('Historical Var'!V45)</f>
        <v>1167518.313</v>
      </c>
      <c r="C39" s="159">
        <f t="shared" si="1"/>
        <v>0</v>
      </c>
      <c r="D39" s="160">
        <f t="shared" si="2"/>
        <v>0</v>
      </c>
      <c r="E39" s="153"/>
      <c r="F39" s="153"/>
      <c r="G39" s="153"/>
      <c r="H39" s="153"/>
      <c r="I39" s="150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8">
        <f t="shared" si="5"/>
        <v>38</v>
      </c>
      <c r="B40" s="159">
        <f t="array" ref="B40">SORTN('Historical Var'!V46)</f>
        <v>1058341.761</v>
      </c>
      <c r="C40" s="159">
        <f t="shared" si="1"/>
        <v>78524.61141</v>
      </c>
      <c r="D40" s="160">
        <f t="shared" si="2"/>
        <v>0.6931471806</v>
      </c>
      <c r="E40" s="153"/>
      <c r="F40" s="153"/>
      <c r="G40" s="153"/>
      <c r="H40" s="153"/>
      <c r="I40" s="150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8">
        <f t="shared" si="5"/>
        <v>39</v>
      </c>
      <c r="B41" s="159">
        <f t="array" ref="B41">SORTN('Historical Var'!V47)</f>
        <v>1261905.094</v>
      </c>
      <c r="C41" s="159">
        <f t="shared" si="1"/>
        <v>0</v>
      </c>
      <c r="D41" s="160">
        <f t="shared" si="2"/>
        <v>0</v>
      </c>
      <c r="E41" s="153"/>
      <c r="F41" s="153"/>
      <c r="G41" s="153"/>
      <c r="H41" s="153"/>
      <c r="I41" s="150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8">
        <f t="shared" si="5"/>
        <v>40</v>
      </c>
      <c r="B42" s="159">
        <f t="array" ref="B42">SORTN('Historical Var'!V48)</f>
        <v>1117608.108</v>
      </c>
      <c r="C42" s="159">
        <f t="shared" si="1"/>
        <v>19258.26407</v>
      </c>
      <c r="D42" s="160">
        <f t="shared" si="2"/>
        <v>0.6931471806</v>
      </c>
      <c r="E42" s="153"/>
      <c r="F42" s="153"/>
      <c r="G42" s="153"/>
      <c r="H42" s="153"/>
      <c r="I42" s="150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8">
        <f t="shared" si="5"/>
        <v>41</v>
      </c>
      <c r="B43" s="159">
        <f t="array" ref="B43">SORTN('Historical Var'!V49)</f>
        <v>1219493.989</v>
      </c>
      <c r="C43" s="159">
        <f t="shared" si="1"/>
        <v>0</v>
      </c>
      <c r="D43" s="160">
        <f t="shared" si="2"/>
        <v>0</v>
      </c>
      <c r="E43" s="153"/>
      <c r="F43" s="153"/>
      <c r="G43" s="153"/>
      <c r="H43" s="153"/>
      <c r="I43" s="150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8">
        <f t="shared" si="5"/>
        <v>42</v>
      </c>
      <c r="B44" s="159">
        <f t="array" ref="B44">SORTN('Historical Var'!V50)</f>
        <v>1287932.175</v>
      </c>
      <c r="C44" s="159">
        <f t="shared" si="1"/>
        <v>0</v>
      </c>
      <c r="D44" s="160">
        <f t="shared" si="2"/>
        <v>0</v>
      </c>
      <c r="E44" s="153"/>
      <c r="F44" s="153"/>
      <c r="G44" s="153"/>
      <c r="H44" s="153"/>
      <c r="I44" s="150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8">
        <f t="shared" si="5"/>
        <v>43</v>
      </c>
      <c r="B45" s="159">
        <f t="array" ref="B45">SORTN('Historical Var'!V51)</f>
        <v>1136470.355</v>
      </c>
      <c r="C45" s="159">
        <f t="shared" si="1"/>
        <v>396.0174887</v>
      </c>
      <c r="D45" s="160">
        <f t="shared" si="2"/>
        <v>0.6931471806</v>
      </c>
      <c r="E45" s="153"/>
      <c r="F45" s="153"/>
      <c r="G45" s="153"/>
      <c r="H45" s="153"/>
      <c r="I45" s="150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8">
        <f t="shared" si="5"/>
        <v>44</v>
      </c>
      <c r="B46" s="159">
        <f t="array" ref="B46">SORTN('Historical Var'!V52)</f>
        <v>1219335.146</v>
      </c>
      <c r="C46" s="159">
        <f t="shared" si="1"/>
        <v>0</v>
      </c>
      <c r="D46" s="160">
        <f t="shared" si="2"/>
        <v>0</v>
      </c>
      <c r="E46" s="153"/>
      <c r="F46" s="153"/>
      <c r="G46" s="153"/>
      <c r="H46" s="153"/>
      <c r="I46" s="150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8">
        <f t="shared" si="5"/>
        <v>45</v>
      </c>
      <c r="B47" s="159">
        <f t="array" ref="B47">SORTN('Historical Var'!V53)</f>
        <v>1048232.782</v>
      </c>
      <c r="C47" s="159">
        <f t="shared" si="1"/>
        <v>88633.5905</v>
      </c>
      <c r="D47" s="160">
        <f t="shared" si="2"/>
        <v>0.6931471806</v>
      </c>
      <c r="E47" s="153"/>
      <c r="F47" s="153"/>
      <c r="G47" s="153"/>
      <c r="H47" s="153"/>
      <c r="I47" s="150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8">
        <f t="shared" si="5"/>
        <v>46</v>
      </c>
      <c r="B48" s="159">
        <f t="array" ref="B48">SORTN('Historical Var'!V54)</f>
        <v>1194573.508</v>
      </c>
      <c r="C48" s="159">
        <f t="shared" si="1"/>
        <v>0</v>
      </c>
      <c r="D48" s="160">
        <f t="shared" si="2"/>
        <v>0</v>
      </c>
      <c r="E48" s="153"/>
      <c r="F48" s="153"/>
      <c r="G48" s="153"/>
      <c r="H48" s="153"/>
      <c r="I48" s="150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8">
        <f t="shared" si="5"/>
        <v>47</v>
      </c>
      <c r="B49" s="159">
        <f t="array" ref="B49">SORTN('Historical Var'!V55)</f>
        <v>1120978.953</v>
      </c>
      <c r="C49" s="159">
        <f t="shared" si="1"/>
        <v>15887.41977</v>
      </c>
      <c r="D49" s="160">
        <f t="shared" si="2"/>
        <v>0.6931471806</v>
      </c>
      <c r="E49" s="153"/>
      <c r="F49" s="153"/>
      <c r="G49" s="153"/>
      <c r="H49" s="153"/>
      <c r="I49" s="150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8">
        <f t="shared" si="5"/>
        <v>48</v>
      </c>
      <c r="B50" s="159">
        <f t="array" ref="B50">SORTN('Historical Var'!V56)</f>
        <v>1155649.482</v>
      </c>
      <c r="C50" s="159">
        <f t="shared" si="1"/>
        <v>0</v>
      </c>
      <c r="D50" s="160">
        <f t="shared" si="2"/>
        <v>0</v>
      </c>
      <c r="E50" s="153"/>
      <c r="F50" s="153"/>
      <c r="G50" s="153"/>
      <c r="H50" s="153"/>
      <c r="I50" s="150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8">
        <f t="shared" si="5"/>
        <v>49</v>
      </c>
      <c r="B51" s="159">
        <f t="array" ref="B51">SORTN('Historical Var'!V57)</f>
        <v>1214156.066</v>
      </c>
      <c r="C51" s="159">
        <f t="shared" si="1"/>
        <v>0</v>
      </c>
      <c r="D51" s="160">
        <f t="shared" si="2"/>
        <v>0</v>
      </c>
      <c r="E51" s="153"/>
      <c r="F51" s="153"/>
      <c r="G51" s="153"/>
      <c r="H51" s="153"/>
      <c r="I51" s="150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8">
        <f t="shared" si="5"/>
        <v>50</v>
      </c>
      <c r="B52" s="159">
        <f t="array" ref="B52">SORTN('Historical Var'!V58)</f>
        <v>1115725.506</v>
      </c>
      <c r="C52" s="159">
        <f t="shared" si="1"/>
        <v>21140.86666</v>
      </c>
      <c r="D52" s="160">
        <f t="shared" si="2"/>
        <v>0.6931471806</v>
      </c>
      <c r="E52" s="153"/>
      <c r="F52" s="153"/>
      <c r="G52" s="153"/>
      <c r="H52" s="153"/>
      <c r="I52" s="150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8">
        <f t="shared" si="5"/>
        <v>51</v>
      </c>
      <c r="B53" s="159">
        <f t="array" ref="B53">SORTN('Historical Var'!V59)</f>
        <v>1235037.435</v>
      </c>
      <c r="C53" s="159">
        <f t="shared" si="1"/>
        <v>0</v>
      </c>
      <c r="D53" s="160">
        <f t="shared" si="2"/>
        <v>0</v>
      </c>
      <c r="E53" s="153"/>
      <c r="F53" s="153"/>
      <c r="G53" s="153"/>
      <c r="H53" s="153"/>
      <c r="I53" s="150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8">
        <f t="shared" si="5"/>
        <v>52</v>
      </c>
      <c r="B54" s="159">
        <f t="array" ref="B54">SORTN('Historical Var'!V60)</f>
        <v>1175222.243</v>
      </c>
      <c r="C54" s="159">
        <f t="shared" si="1"/>
        <v>0</v>
      </c>
      <c r="D54" s="160">
        <f t="shared" si="2"/>
        <v>0</v>
      </c>
      <c r="E54" s="153"/>
      <c r="F54" s="153"/>
      <c r="G54" s="153"/>
      <c r="H54" s="153"/>
      <c r="I54" s="150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8">
        <f t="shared" si="5"/>
        <v>53</v>
      </c>
      <c r="B55" s="159">
        <f t="array" ref="B55">SORTN('Historical Var'!V61)</f>
        <v>1129139.277</v>
      </c>
      <c r="C55" s="159">
        <f t="shared" si="1"/>
        <v>7727.095252</v>
      </c>
      <c r="D55" s="160">
        <f t="shared" si="2"/>
        <v>0.6931471806</v>
      </c>
      <c r="E55" s="153"/>
      <c r="F55" s="153"/>
      <c r="G55" s="153"/>
      <c r="H55" s="153"/>
      <c r="I55" s="150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8">
        <f t="shared" si="5"/>
        <v>54</v>
      </c>
      <c r="B56" s="159">
        <f t="array" ref="B56">SORTN('Historical Var'!V62)</f>
        <v>1225513.699</v>
      </c>
      <c r="C56" s="159">
        <f t="shared" si="1"/>
        <v>0</v>
      </c>
      <c r="D56" s="160">
        <f t="shared" si="2"/>
        <v>0</v>
      </c>
      <c r="E56" s="153"/>
      <c r="F56" s="153"/>
      <c r="G56" s="153"/>
      <c r="H56" s="153"/>
      <c r="I56" s="150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8">
        <f t="shared" si="5"/>
        <v>55</v>
      </c>
      <c r="B57" s="159">
        <f t="array" ref="B57">SORTN('Historical Var'!V63)</f>
        <v>1253905.234</v>
      </c>
      <c r="C57" s="159">
        <f t="shared" si="1"/>
        <v>0</v>
      </c>
      <c r="D57" s="160">
        <f t="shared" si="2"/>
        <v>0</v>
      </c>
      <c r="E57" s="153"/>
      <c r="F57" s="153"/>
      <c r="G57" s="153"/>
      <c r="H57" s="153"/>
      <c r="I57" s="150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8">
        <f t="shared" si="5"/>
        <v>56</v>
      </c>
      <c r="B58" s="159">
        <f t="array" ref="B58">SORTN('Historical Var'!V64)</f>
        <v>1151126.724</v>
      </c>
      <c r="C58" s="159">
        <f t="shared" si="1"/>
        <v>0</v>
      </c>
      <c r="D58" s="160">
        <f t="shared" si="2"/>
        <v>0</v>
      </c>
      <c r="E58" s="153"/>
      <c r="F58" s="153"/>
      <c r="G58" s="153"/>
      <c r="H58" s="153"/>
      <c r="I58" s="150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8">
        <f t="shared" si="5"/>
        <v>57</v>
      </c>
      <c r="B59" s="159">
        <f t="array" ref="B59">SORTN('Historical Var'!V65)</f>
        <v>1187136.343</v>
      </c>
      <c r="C59" s="159">
        <f t="shared" si="1"/>
        <v>0</v>
      </c>
      <c r="D59" s="160">
        <f t="shared" si="2"/>
        <v>0</v>
      </c>
      <c r="E59" s="153"/>
      <c r="F59" s="153"/>
      <c r="G59" s="153"/>
      <c r="H59" s="153"/>
      <c r="I59" s="150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8">
        <f t="shared" si="5"/>
        <v>58</v>
      </c>
      <c r="B60" s="159">
        <f t="array" ref="B60">SORTN('Historical Var'!V66)</f>
        <v>1153139.112</v>
      </c>
      <c r="C60" s="159">
        <f t="shared" si="1"/>
        <v>0</v>
      </c>
      <c r="D60" s="160">
        <f t="shared" si="2"/>
        <v>0</v>
      </c>
      <c r="E60" s="153"/>
      <c r="F60" s="153"/>
      <c r="G60" s="153"/>
      <c r="H60" s="153"/>
      <c r="I60" s="150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8">
        <f t="shared" si="5"/>
        <v>59</v>
      </c>
      <c r="B61" s="159">
        <f t="array" ref="B61">SORTN('Historical Var'!V67)</f>
        <v>1159124.924</v>
      </c>
      <c r="C61" s="159">
        <f t="shared" si="1"/>
        <v>0</v>
      </c>
      <c r="D61" s="160">
        <f t="shared" si="2"/>
        <v>0</v>
      </c>
      <c r="E61" s="153"/>
      <c r="F61" s="153"/>
      <c r="G61" s="153"/>
      <c r="H61" s="153"/>
      <c r="I61" s="150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8">
        <f t="shared" si="5"/>
        <v>60</v>
      </c>
      <c r="B62" s="159">
        <f t="array" ref="B62">SORTN('Historical Var'!V68)</f>
        <v>1196914.318</v>
      </c>
      <c r="C62" s="159">
        <f t="shared" si="1"/>
        <v>0</v>
      </c>
      <c r="D62" s="160">
        <f t="shared" si="2"/>
        <v>0</v>
      </c>
      <c r="E62" s="153"/>
      <c r="F62" s="153"/>
      <c r="G62" s="153"/>
      <c r="H62" s="153"/>
      <c r="I62" s="150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8">
        <f t="shared" si="5"/>
        <v>61</v>
      </c>
      <c r="B63" s="159">
        <f t="array" ref="B63">SORTN('Historical Var'!V69)</f>
        <v>1129134.476</v>
      </c>
      <c r="C63" s="159">
        <f t="shared" si="1"/>
        <v>7731.896058</v>
      </c>
      <c r="D63" s="160">
        <f t="shared" si="2"/>
        <v>0.6931471806</v>
      </c>
      <c r="E63" s="153"/>
      <c r="F63" s="153"/>
      <c r="G63" s="153"/>
      <c r="H63" s="153"/>
      <c r="I63" s="150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8">
        <f t="shared" si="5"/>
        <v>62</v>
      </c>
      <c r="B64" s="159">
        <f t="array" ref="B64">SORTN('Historical Var'!V70)</f>
        <v>1207715.537</v>
      </c>
      <c r="C64" s="159">
        <f t="shared" si="1"/>
        <v>0</v>
      </c>
      <c r="D64" s="160">
        <f t="shared" si="2"/>
        <v>0</v>
      </c>
      <c r="E64" s="153"/>
      <c r="F64" s="153"/>
      <c r="G64" s="153"/>
      <c r="H64" s="153"/>
      <c r="I64" s="150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8">
        <f t="shared" si="5"/>
        <v>63</v>
      </c>
      <c r="B65" s="159">
        <f t="array" ref="B65">SORTN('Historical Var'!V71)</f>
        <v>1251115.118</v>
      </c>
      <c r="C65" s="159">
        <f t="shared" si="1"/>
        <v>0</v>
      </c>
      <c r="D65" s="160">
        <f t="shared" si="2"/>
        <v>0</v>
      </c>
      <c r="E65" s="153"/>
      <c r="F65" s="153"/>
      <c r="G65" s="153"/>
      <c r="H65" s="153"/>
      <c r="I65" s="150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8">
        <f t="shared" si="5"/>
        <v>64</v>
      </c>
      <c r="B66" s="159">
        <f t="array" ref="B66">SORTN('Historical Var'!V72)</f>
        <v>1180481.037</v>
      </c>
      <c r="C66" s="159">
        <f t="shared" si="1"/>
        <v>0</v>
      </c>
      <c r="D66" s="160">
        <f t="shared" si="2"/>
        <v>0</v>
      </c>
      <c r="E66" s="153"/>
      <c r="F66" s="153"/>
      <c r="G66" s="153"/>
      <c r="H66" s="153"/>
      <c r="I66" s="150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8">
        <f t="shared" si="5"/>
        <v>65</v>
      </c>
      <c r="B67" s="159">
        <f t="array" ref="B67">SORTN('Historical Var'!V73)</f>
        <v>1171256.282</v>
      </c>
      <c r="C67" s="159">
        <f t="shared" si="1"/>
        <v>0</v>
      </c>
      <c r="D67" s="160">
        <f t="shared" si="2"/>
        <v>0</v>
      </c>
      <c r="E67" s="153"/>
      <c r="F67" s="153"/>
      <c r="G67" s="153"/>
      <c r="H67" s="153"/>
      <c r="I67" s="150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8">
        <f t="shared" si="5"/>
        <v>66</v>
      </c>
      <c r="B68" s="159">
        <f t="array" ref="B68">SORTN('Historical Var'!V74)</f>
        <v>1201474.239</v>
      </c>
      <c r="C68" s="159">
        <f t="shared" si="1"/>
        <v>0</v>
      </c>
      <c r="D68" s="160">
        <f t="shared" si="2"/>
        <v>0</v>
      </c>
      <c r="E68" s="153"/>
      <c r="F68" s="153"/>
      <c r="G68" s="153"/>
      <c r="H68" s="153"/>
      <c r="I68" s="150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8">
        <f t="shared" si="5"/>
        <v>67</v>
      </c>
      <c r="B69" s="159">
        <f t="array" ref="B69">SORTN('Historical Var'!V75)</f>
        <v>1164778.655</v>
      </c>
      <c r="C69" s="159">
        <f t="shared" si="1"/>
        <v>0</v>
      </c>
      <c r="D69" s="160">
        <f t="shared" si="2"/>
        <v>0</v>
      </c>
      <c r="E69" s="153"/>
      <c r="F69" s="153"/>
      <c r="G69" s="153"/>
      <c r="H69" s="153"/>
      <c r="I69" s="150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8">
        <f t="shared" si="5"/>
        <v>68</v>
      </c>
      <c r="B70" s="159">
        <f t="array" ref="B70">SORTN('Historical Var'!V76)</f>
        <v>1149263.959</v>
      </c>
      <c r="C70" s="159">
        <f t="shared" si="1"/>
        <v>0</v>
      </c>
      <c r="D70" s="160">
        <f t="shared" si="2"/>
        <v>0</v>
      </c>
      <c r="E70" s="153"/>
      <c r="F70" s="153"/>
      <c r="G70" s="153"/>
      <c r="H70" s="153"/>
      <c r="I70" s="150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8">
        <f t="shared" si="5"/>
        <v>69</v>
      </c>
      <c r="B71" s="159">
        <f t="array" ref="B71">SORTN('Historical Var'!V77)</f>
        <v>1186622.969</v>
      </c>
      <c r="C71" s="159">
        <f t="shared" si="1"/>
        <v>0</v>
      </c>
      <c r="D71" s="160">
        <f t="shared" si="2"/>
        <v>0</v>
      </c>
      <c r="E71" s="153"/>
      <c r="F71" s="153"/>
      <c r="G71" s="153"/>
      <c r="H71" s="153"/>
      <c r="I71" s="150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8">
        <f t="shared" si="5"/>
        <v>70</v>
      </c>
      <c r="B72" s="159">
        <f t="array" ref="B72">SORTN('Historical Var'!V78)</f>
        <v>1234311.69</v>
      </c>
      <c r="C72" s="159">
        <f t="shared" si="1"/>
        <v>0</v>
      </c>
      <c r="D72" s="160">
        <f t="shared" si="2"/>
        <v>0</v>
      </c>
      <c r="E72" s="153"/>
      <c r="F72" s="153"/>
      <c r="G72" s="153"/>
      <c r="H72" s="153"/>
      <c r="I72" s="150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8">
        <f t="shared" si="5"/>
        <v>71</v>
      </c>
      <c r="B73" s="159">
        <f t="array" ref="B73">SORTN('Historical Var'!V79)</f>
        <v>1225717.385</v>
      </c>
      <c r="C73" s="159">
        <f t="shared" si="1"/>
        <v>0</v>
      </c>
      <c r="D73" s="160">
        <f t="shared" si="2"/>
        <v>0</v>
      </c>
      <c r="E73" s="153"/>
      <c r="F73" s="153"/>
      <c r="G73" s="153"/>
      <c r="H73" s="153"/>
      <c r="I73" s="150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8">
        <f t="shared" si="5"/>
        <v>72</v>
      </c>
      <c r="B74" s="159">
        <f t="array" ref="B74">SORTN('Historical Var'!V80)</f>
        <v>1161385.194</v>
      </c>
      <c r="C74" s="159">
        <f t="shared" si="1"/>
        <v>0</v>
      </c>
      <c r="D74" s="160">
        <f t="shared" si="2"/>
        <v>0</v>
      </c>
      <c r="E74" s="153"/>
      <c r="F74" s="153"/>
      <c r="G74" s="153"/>
      <c r="H74" s="153"/>
      <c r="I74" s="150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8">
        <f t="shared" si="5"/>
        <v>73</v>
      </c>
      <c r="B75" s="159">
        <f t="array" ref="B75">SORTN('Historical Var'!V81)</f>
        <v>1179489.617</v>
      </c>
      <c r="C75" s="159">
        <f t="shared" si="1"/>
        <v>0</v>
      </c>
      <c r="D75" s="160">
        <f t="shared" si="2"/>
        <v>0</v>
      </c>
      <c r="E75" s="153"/>
      <c r="F75" s="153"/>
      <c r="G75" s="153"/>
      <c r="H75" s="153"/>
      <c r="I75" s="150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8">
        <f t="shared" si="5"/>
        <v>74</v>
      </c>
      <c r="B76" s="159">
        <f t="array" ref="B76">SORTN('Historical Var'!V82)</f>
        <v>1121903.098</v>
      </c>
      <c r="C76" s="159">
        <f t="shared" si="1"/>
        <v>14963.27488</v>
      </c>
      <c r="D76" s="160">
        <f t="shared" si="2"/>
        <v>0.6931471806</v>
      </c>
      <c r="E76" s="153"/>
      <c r="F76" s="153"/>
      <c r="G76" s="153"/>
      <c r="H76" s="153"/>
      <c r="I76" s="150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8">
        <f t="shared" si="5"/>
        <v>75</v>
      </c>
      <c r="B77" s="159">
        <f t="array" ref="B77">SORTN('Historical Var'!V83)</f>
        <v>1207830.504</v>
      </c>
      <c r="C77" s="159">
        <f t="shared" si="1"/>
        <v>0</v>
      </c>
      <c r="D77" s="160">
        <f t="shared" si="2"/>
        <v>0</v>
      </c>
      <c r="E77" s="153"/>
      <c r="F77" s="153"/>
      <c r="G77" s="153"/>
      <c r="H77" s="153"/>
      <c r="I77" s="150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8">
        <f t="shared" si="5"/>
        <v>76</v>
      </c>
      <c r="B78" s="159">
        <f t="array" ref="B78">SORTN('Historical Var'!V84)</f>
        <v>1158702.544</v>
      </c>
      <c r="C78" s="159">
        <f t="shared" si="1"/>
        <v>0</v>
      </c>
      <c r="D78" s="160">
        <f t="shared" si="2"/>
        <v>0</v>
      </c>
      <c r="E78" s="153"/>
      <c r="F78" s="153"/>
      <c r="G78" s="153"/>
      <c r="H78" s="153"/>
      <c r="I78" s="150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8">
        <f t="shared" si="5"/>
        <v>77</v>
      </c>
      <c r="B79" s="159">
        <f t="array" ref="B79">SORTN('Historical Var'!V85)</f>
        <v>1203567.173</v>
      </c>
      <c r="C79" s="159">
        <f t="shared" si="1"/>
        <v>0</v>
      </c>
      <c r="D79" s="160">
        <f t="shared" si="2"/>
        <v>0</v>
      </c>
      <c r="E79" s="153"/>
      <c r="F79" s="153"/>
      <c r="G79" s="153"/>
      <c r="H79" s="153"/>
      <c r="I79" s="150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8">
        <f t="shared" si="5"/>
        <v>78</v>
      </c>
      <c r="B80" s="159">
        <f t="array" ref="B80">SORTN('Historical Var'!V86)</f>
        <v>1185555.159</v>
      </c>
      <c r="C80" s="159">
        <f t="shared" si="1"/>
        <v>0</v>
      </c>
      <c r="D80" s="160">
        <f t="shared" si="2"/>
        <v>0</v>
      </c>
      <c r="E80" s="153"/>
      <c r="F80" s="153"/>
      <c r="G80" s="153"/>
      <c r="H80" s="153"/>
      <c r="I80" s="150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8">
        <f t="shared" si="5"/>
        <v>79</v>
      </c>
      <c r="B81" s="159">
        <f t="array" ref="B81">SORTN('Historical Var'!V87)</f>
        <v>1162442.122</v>
      </c>
      <c r="C81" s="159">
        <f t="shared" si="1"/>
        <v>0</v>
      </c>
      <c r="D81" s="160">
        <f t="shared" si="2"/>
        <v>0</v>
      </c>
      <c r="E81" s="153"/>
      <c r="F81" s="153"/>
      <c r="G81" s="153"/>
      <c r="H81" s="153"/>
      <c r="I81" s="150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8">
        <f t="shared" si="5"/>
        <v>80</v>
      </c>
      <c r="B82" s="159">
        <f t="array" ref="B82">SORTN('Historical Var'!V88)</f>
        <v>1164816.336</v>
      </c>
      <c r="C82" s="159">
        <f t="shared" si="1"/>
        <v>0</v>
      </c>
      <c r="D82" s="160">
        <f t="shared" si="2"/>
        <v>0</v>
      </c>
      <c r="E82" s="153"/>
      <c r="F82" s="153"/>
      <c r="G82" s="153"/>
      <c r="H82" s="153"/>
      <c r="I82" s="150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8">
        <f t="shared" si="5"/>
        <v>81</v>
      </c>
      <c r="B83" s="159">
        <f t="array" ref="B83">SORTN('Historical Var'!V89)</f>
        <v>1188177.196</v>
      </c>
      <c r="C83" s="159">
        <f t="shared" si="1"/>
        <v>0</v>
      </c>
      <c r="D83" s="160">
        <f t="shared" si="2"/>
        <v>0</v>
      </c>
      <c r="E83" s="153"/>
      <c r="F83" s="153"/>
      <c r="G83" s="153"/>
      <c r="H83" s="153"/>
      <c r="I83" s="150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8">
        <f t="shared" si="5"/>
        <v>82</v>
      </c>
      <c r="B84" s="159">
        <f t="array" ref="B84">SORTN('Historical Var'!V90)</f>
        <v>1182700.939</v>
      </c>
      <c r="C84" s="159">
        <f t="shared" si="1"/>
        <v>0</v>
      </c>
      <c r="D84" s="160">
        <f t="shared" si="2"/>
        <v>0</v>
      </c>
      <c r="E84" s="153"/>
      <c r="F84" s="153"/>
      <c r="G84" s="153"/>
      <c r="H84" s="153"/>
      <c r="I84" s="150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8">
        <f t="shared" si="5"/>
        <v>83</v>
      </c>
      <c r="B85" s="159">
        <f t="array" ref="B85">SORTN('Historical Var'!V91)</f>
        <v>1178910.487</v>
      </c>
      <c r="C85" s="159">
        <f t="shared" si="1"/>
        <v>0</v>
      </c>
      <c r="D85" s="160">
        <f t="shared" si="2"/>
        <v>0</v>
      </c>
      <c r="E85" s="153"/>
      <c r="F85" s="153"/>
      <c r="G85" s="153"/>
      <c r="H85" s="153"/>
      <c r="I85" s="150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8">
        <f t="shared" si="5"/>
        <v>84</v>
      </c>
      <c r="B86" s="159">
        <f t="array" ref="B86">SORTN('Historical Var'!V92)</f>
        <v>1171651.94</v>
      </c>
      <c r="C86" s="159">
        <f t="shared" si="1"/>
        <v>0</v>
      </c>
      <c r="D86" s="160">
        <f t="shared" si="2"/>
        <v>0</v>
      </c>
      <c r="E86" s="153"/>
      <c r="F86" s="153"/>
      <c r="G86" s="153"/>
      <c r="H86" s="153"/>
      <c r="I86" s="150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8">
        <f t="shared" si="5"/>
        <v>85</v>
      </c>
      <c r="B87" s="159">
        <f t="array" ref="B87">SORTN('Historical Var'!V93)</f>
        <v>1157452.864</v>
      </c>
      <c r="C87" s="159">
        <f t="shared" si="1"/>
        <v>0</v>
      </c>
      <c r="D87" s="160">
        <f t="shared" si="2"/>
        <v>0</v>
      </c>
      <c r="E87" s="153"/>
      <c r="F87" s="153"/>
      <c r="G87" s="153"/>
      <c r="H87" s="153"/>
      <c r="I87" s="150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8">
        <f t="shared" si="5"/>
        <v>86</v>
      </c>
      <c r="B88" s="159">
        <f t="array" ref="B88">SORTN('Historical Var'!V94)</f>
        <v>1189793.282</v>
      </c>
      <c r="C88" s="159">
        <f t="shared" si="1"/>
        <v>0</v>
      </c>
      <c r="D88" s="160">
        <f t="shared" si="2"/>
        <v>0</v>
      </c>
      <c r="E88" s="153"/>
      <c r="F88" s="153"/>
      <c r="G88" s="153"/>
      <c r="H88" s="153"/>
      <c r="I88" s="150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8">
        <f t="shared" si="5"/>
        <v>87</v>
      </c>
      <c r="B89" s="159">
        <f t="array" ref="B89">SORTN('Historical Var'!V95)</f>
        <v>1133712.037</v>
      </c>
      <c r="C89" s="159">
        <f t="shared" si="1"/>
        <v>3154.335507</v>
      </c>
      <c r="D89" s="160">
        <f t="shared" si="2"/>
        <v>0.6931471806</v>
      </c>
      <c r="E89" s="153"/>
      <c r="F89" s="153"/>
      <c r="G89" s="153"/>
      <c r="H89" s="153"/>
      <c r="I89" s="150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8">
        <f t="shared" si="5"/>
        <v>88</v>
      </c>
      <c r="B90" s="159">
        <f t="array" ref="B90">SORTN('Historical Var'!V96)</f>
        <v>1164616.548</v>
      </c>
      <c r="C90" s="159">
        <f t="shared" si="1"/>
        <v>0</v>
      </c>
      <c r="D90" s="160">
        <f t="shared" si="2"/>
        <v>0</v>
      </c>
      <c r="E90" s="153"/>
      <c r="F90" s="153"/>
      <c r="G90" s="153"/>
      <c r="H90" s="153"/>
      <c r="I90" s="150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8">
        <f t="shared" si="5"/>
        <v>89</v>
      </c>
      <c r="B91" s="159">
        <f t="array" ref="B91">SORTN('Historical Var'!V97)</f>
        <v>1205921.838</v>
      </c>
      <c r="C91" s="159">
        <f t="shared" si="1"/>
        <v>0</v>
      </c>
      <c r="D91" s="160">
        <f t="shared" si="2"/>
        <v>0</v>
      </c>
      <c r="E91" s="153"/>
      <c r="F91" s="153"/>
      <c r="G91" s="153"/>
      <c r="H91" s="153"/>
      <c r="I91" s="150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8">
        <f t="shared" si="5"/>
        <v>90</v>
      </c>
      <c r="B92" s="159">
        <f t="array" ref="B92">SORTN('Historical Var'!V98)</f>
        <v>1200037.127</v>
      </c>
      <c r="C92" s="159">
        <f t="shared" si="1"/>
        <v>0</v>
      </c>
      <c r="D92" s="160">
        <f t="shared" si="2"/>
        <v>0</v>
      </c>
      <c r="E92" s="153"/>
      <c r="F92" s="153"/>
      <c r="G92" s="153"/>
      <c r="H92" s="153"/>
      <c r="I92" s="150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8">
        <f t="shared" si="5"/>
        <v>91</v>
      </c>
      <c r="B93" s="159">
        <f t="array" ref="B93">SORTN('Historical Var'!V99)</f>
        <v>1321537.342</v>
      </c>
      <c r="C93" s="159">
        <f t="shared" si="1"/>
        <v>0</v>
      </c>
      <c r="D93" s="160">
        <f t="shared" si="2"/>
        <v>0</v>
      </c>
      <c r="E93" s="153"/>
      <c r="F93" s="153"/>
      <c r="G93" s="153"/>
      <c r="H93" s="153"/>
      <c r="I93" s="150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8">
        <f t="shared" si="5"/>
        <v>92</v>
      </c>
      <c r="B94" s="159">
        <f t="array" ref="B94">SORTN('Historical Var'!V100)</f>
        <v>1160516.374</v>
      </c>
      <c r="C94" s="159">
        <f t="shared" si="1"/>
        <v>0</v>
      </c>
      <c r="D94" s="160">
        <f t="shared" si="2"/>
        <v>0</v>
      </c>
      <c r="E94" s="153"/>
      <c r="F94" s="153"/>
      <c r="G94" s="153"/>
      <c r="H94" s="153"/>
      <c r="I94" s="150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8">
        <f t="shared" si="5"/>
        <v>93</v>
      </c>
      <c r="B95" s="159">
        <f t="array" ref="B95">SORTN('Historical Var'!V101)</f>
        <v>1173547.284</v>
      </c>
      <c r="C95" s="159">
        <f t="shared" si="1"/>
        <v>0</v>
      </c>
      <c r="D95" s="160">
        <f t="shared" si="2"/>
        <v>0</v>
      </c>
      <c r="E95" s="153"/>
      <c r="F95" s="153"/>
      <c r="G95" s="153"/>
      <c r="H95" s="153"/>
      <c r="I95" s="150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8">
        <f t="shared" si="5"/>
        <v>94</v>
      </c>
      <c r="B96" s="159">
        <f t="array" ref="B96">SORTN('Historical Var'!V102)</f>
        <v>1152215.701</v>
      </c>
      <c r="C96" s="159">
        <f t="shared" si="1"/>
        <v>0</v>
      </c>
      <c r="D96" s="160">
        <f t="shared" si="2"/>
        <v>0</v>
      </c>
      <c r="E96" s="153"/>
      <c r="F96" s="153"/>
      <c r="G96" s="153"/>
      <c r="H96" s="153"/>
      <c r="I96" s="150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8">
        <f t="shared" si="5"/>
        <v>95</v>
      </c>
      <c r="B97" s="159">
        <f t="array" ref="B97">SORTN('Historical Var'!V103)</f>
        <v>1194308.386</v>
      </c>
      <c r="C97" s="159">
        <f t="shared" si="1"/>
        <v>0</v>
      </c>
      <c r="D97" s="160">
        <f t="shared" si="2"/>
        <v>0</v>
      </c>
      <c r="E97" s="153"/>
      <c r="F97" s="153"/>
      <c r="G97" s="153"/>
      <c r="H97" s="153"/>
      <c r="I97" s="150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8">
        <f t="shared" si="5"/>
        <v>96</v>
      </c>
      <c r="B98" s="159">
        <f t="array" ref="B98">SORTN('Historical Var'!V104)</f>
        <v>1182533.256</v>
      </c>
      <c r="C98" s="159">
        <f t="shared" si="1"/>
        <v>0</v>
      </c>
      <c r="D98" s="160">
        <f t="shared" si="2"/>
        <v>0</v>
      </c>
      <c r="E98" s="153"/>
      <c r="F98" s="153"/>
      <c r="G98" s="153"/>
      <c r="H98" s="153"/>
      <c r="I98" s="150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8">
        <f t="shared" si="5"/>
        <v>97</v>
      </c>
      <c r="B99" s="159">
        <f t="array" ref="B99">SORTN('Historical Var'!V105)</f>
        <v>1196225.554</v>
      </c>
      <c r="C99" s="159">
        <f t="shared" si="1"/>
        <v>0</v>
      </c>
      <c r="D99" s="160">
        <f t="shared" si="2"/>
        <v>0</v>
      </c>
      <c r="E99" s="153"/>
      <c r="F99" s="153"/>
      <c r="G99" s="153"/>
      <c r="H99" s="153"/>
      <c r="I99" s="150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8">
        <f t="shared" si="5"/>
        <v>98</v>
      </c>
      <c r="B100" s="159">
        <f t="array" ref="B100">SORTN('Historical Var'!V106)</f>
        <v>1174087.724</v>
      </c>
      <c r="C100" s="159">
        <f t="shared" si="1"/>
        <v>0</v>
      </c>
      <c r="D100" s="160">
        <f t="shared" si="2"/>
        <v>0</v>
      </c>
      <c r="E100" s="153"/>
      <c r="F100" s="153"/>
      <c r="G100" s="153"/>
      <c r="H100" s="153"/>
      <c r="I100" s="150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8">
        <f t="shared" si="5"/>
        <v>99</v>
      </c>
      <c r="B101" s="159">
        <f t="array" ref="B101">SORTN('Historical Var'!V107)</f>
        <v>1185881.64</v>
      </c>
      <c r="C101" s="159">
        <f t="shared" si="1"/>
        <v>0</v>
      </c>
      <c r="D101" s="160">
        <f t="shared" si="2"/>
        <v>0</v>
      </c>
      <c r="E101" s="153"/>
      <c r="F101" s="153"/>
      <c r="G101" s="153"/>
      <c r="H101" s="153"/>
      <c r="I101" s="150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8">
        <f t="shared" si="5"/>
        <v>100</v>
      </c>
      <c r="B102" s="159">
        <f t="array" ref="B102">SORTN('Historical Var'!V108)</f>
        <v>1245438.364</v>
      </c>
      <c r="C102" s="159">
        <f t="shared" si="1"/>
        <v>0</v>
      </c>
      <c r="D102" s="160">
        <f t="shared" si="2"/>
        <v>0</v>
      </c>
      <c r="E102" s="153"/>
      <c r="F102" s="153"/>
      <c r="G102" s="153"/>
      <c r="H102" s="153"/>
      <c r="I102" s="150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8">
        <f t="shared" si="5"/>
        <v>101</v>
      </c>
      <c r="B103" s="159">
        <f t="array" ref="B103">SORTN('Historical Var'!V109)</f>
        <v>1163268.126</v>
      </c>
      <c r="C103" s="159">
        <f t="shared" si="1"/>
        <v>0</v>
      </c>
      <c r="D103" s="160">
        <f t="shared" si="2"/>
        <v>0</v>
      </c>
      <c r="E103" s="153"/>
      <c r="F103" s="153"/>
      <c r="G103" s="153"/>
      <c r="H103" s="153"/>
      <c r="I103" s="150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8">
        <f t="shared" si="5"/>
        <v>102</v>
      </c>
      <c r="B104" s="159">
        <f t="array" ref="B104">SORTN('Historical Var'!V110)</f>
        <v>1241037.727</v>
      </c>
      <c r="C104" s="159">
        <f t="shared" si="1"/>
        <v>0</v>
      </c>
      <c r="D104" s="160">
        <f t="shared" si="2"/>
        <v>0</v>
      </c>
      <c r="E104" s="153"/>
      <c r="F104" s="153"/>
      <c r="G104" s="153"/>
      <c r="H104" s="153"/>
      <c r="I104" s="150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8">
        <f t="shared" si="5"/>
        <v>103</v>
      </c>
      <c r="B105" s="159">
        <f t="array" ref="B105">SORTN('Historical Var'!V111)</f>
        <v>1159498.452</v>
      </c>
      <c r="C105" s="159">
        <f t="shared" si="1"/>
        <v>0</v>
      </c>
      <c r="D105" s="160">
        <f t="shared" si="2"/>
        <v>0</v>
      </c>
      <c r="E105" s="153"/>
      <c r="F105" s="153"/>
      <c r="G105" s="153"/>
      <c r="H105" s="153"/>
      <c r="I105" s="150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8">
        <f t="shared" si="5"/>
        <v>104</v>
      </c>
      <c r="B106" s="159">
        <f t="array" ref="B106">SORTN('Historical Var'!V112)</f>
        <v>1144185.089</v>
      </c>
      <c r="C106" s="159">
        <f t="shared" si="1"/>
        <v>0</v>
      </c>
      <c r="D106" s="160">
        <f t="shared" si="2"/>
        <v>0</v>
      </c>
      <c r="E106" s="153"/>
      <c r="F106" s="153"/>
      <c r="G106" s="153"/>
      <c r="H106" s="153"/>
      <c r="I106" s="150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8">
        <f t="shared" si="5"/>
        <v>105</v>
      </c>
      <c r="B107" s="159">
        <f t="array" ref="B107">SORTN('Historical Var'!V113)</f>
        <v>1176513.205</v>
      </c>
      <c r="C107" s="159">
        <f t="shared" si="1"/>
        <v>0</v>
      </c>
      <c r="D107" s="160">
        <f t="shared" si="2"/>
        <v>0</v>
      </c>
      <c r="E107" s="153"/>
      <c r="F107" s="153"/>
      <c r="G107" s="153"/>
      <c r="H107" s="153"/>
      <c r="I107" s="150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8">
        <f t="shared" si="5"/>
        <v>106</v>
      </c>
      <c r="B108" s="159">
        <f t="array" ref="B108">SORTN('Historical Var'!V114)</f>
        <v>1183664.16</v>
      </c>
      <c r="C108" s="159">
        <f t="shared" si="1"/>
        <v>0</v>
      </c>
      <c r="D108" s="160">
        <f t="shared" si="2"/>
        <v>0</v>
      </c>
      <c r="E108" s="153"/>
      <c r="F108" s="153"/>
      <c r="G108" s="153"/>
      <c r="H108" s="153"/>
      <c r="I108" s="150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8">
        <f t="shared" si="5"/>
        <v>107</v>
      </c>
      <c r="B109" s="159">
        <f t="array" ref="B109">SORTN('Historical Var'!V115)</f>
        <v>1155345.647</v>
      </c>
      <c r="C109" s="159">
        <f t="shared" si="1"/>
        <v>0</v>
      </c>
      <c r="D109" s="160">
        <f t="shared" si="2"/>
        <v>0</v>
      </c>
      <c r="E109" s="153"/>
      <c r="F109" s="153"/>
      <c r="G109" s="153"/>
      <c r="H109" s="153"/>
      <c r="I109" s="150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8">
        <f t="shared" si="5"/>
        <v>108</v>
      </c>
      <c r="B110" s="159">
        <f t="array" ref="B110">SORTN('Historical Var'!V116)</f>
        <v>1219914.574</v>
      </c>
      <c r="C110" s="159">
        <f t="shared" si="1"/>
        <v>0</v>
      </c>
      <c r="D110" s="160">
        <f t="shared" si="2"/>
        <v>0</v>
      </c>
      <c r="E110" s="153"/>
      <c r="F110" s="153"/>
      <c r="G110" s="153"/>
      <c r="H110" s="153"/>
      <c r="I110" s="150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8">
        <f t="shared" si="5"/>
        <v>109</v>
      </c>
      <c r="B111" s="159">
        <f t="array" ref="B111">SORTN('Historical Var'!V117)</f>
        <v>1174832.35</v>
      </c>
      <c r="C111" s="159">
        <f t="shared" si="1"/>
        <v>0</v>
      </c>
      <c r="D111" s="160">
        <f t="shared" si="2"/>
        <v>0</v>
      </c>
      <c r="E111" s="153"/>
      <c r="F111" s="153"/>
      <c r="G111" s="153"/>
      <c r="H111" s="153"/>
      <c r="I111" s="150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8">
        <f t="shared" si="5"/>
        <v>110</v>
      </c>
      <c r="B112" s="159">
        <f t="array" ref="B112">SORTN('Historical Var'!V118)</f>
        <v>1199744.708</v>
      </c>
      <c r="C112" s="159">
        <f t="shared" si="1"/>
        <v>0</v>
      </c>
      <c r="D112" s="160">
        <f t="shared" si="2"/>
        <v>0</v>
      </c>
      <c r="E112" s="153"/>
      <c r="F112" s="153"/>
      <c r="G112" s="153"/>
      <c r="H112" s="153"/>
      <c r="I112" s="150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8">
        <f t="shared" si="5"/>
        <v>111</v>
      </c>
      <c r="B113" s="159">
        <f t="array" ref="B113">SORTN('Historical Var'!V119)</f>
        <v>1156480.726</v>
      </c>
      <c r="C113" s="159">
        <f t="shared" si="1"/>
        <v>0</v>
      </c>
      <c r="D113" s="160">
        <f t="shared" si="2"/>
        <v>0</v>
      </c>
      <c r="E113" s="153"/>
      <c r="F113" s="153"/>
      <c r="G113" s="153"/>
      <c r="H113" s="153"/>
      <c r="I113" s="150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8">
        <f t="shared" si="5"/>
        <v>112</v>
      </c>
      <c r="B114" s="159">
        <f t="array" ref="B114">SORTN('Historical Var'!V120)</f>
        <v>1210201.423</v>
      </c>
      <c r="C114" s="159">
        <f t="shared" si="1"/>
        <v>0</v>
      </c>
      <c r="D114" s="160">
        <f t="shared" si="2"/>
        <v>0</v>
      </c>
      <c r="E114" s="153"/>
      <c r="F114" s="153"/>
      <c r="G114" s="153"/>
      <c r="H114" s="153"/>
      <c r="I114" s="150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8">
        <f t="shared" si="5"/>
        <v>113</v>
      </c>
      <c r="B115" s="159">
        <f t="array" ref="B115">SORTN('Historical Var'!V121)</f>
        <v>1159677.925</v>
      </c>
      <c r="C115" s="159">
        <f t="shared" si="1"/>
        <v>0</v>
      </c>
      <c r="D115" s="160">
        <f t="shared" si="2"/>
        <v>0</v>
      </c>
      <c r="E115" s="153"/>
      <c r="F115" s="153"/>
      <c r="G115" s="153"/>
      <c r="H115" s="153"/>
      <c r="I115" s="150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8">
        <f t="shared" si="5"/>
        <v>114</v>
      </c>
      <c r="B116" s="159">
        <f t="array" ref="B116">SORTN('Historical Var'!V122)</f>
        <v>1168485.491</v>
      </c>
      <c r="C116" s="159">
        <f t="shared" si="1"/>
        <v>0</v>
      </c>
      <c r="D116" s="160">
        <f t="shared" si="2"/>
        <v>0</v>
      </c>
      <c r="E116" s="153"/>
      <c r="F116" s="153"/>
      <c r="G116" s="153"/>
      <c r="H116" s="153"/>
      <c r="I116" s="150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8">
        <f t="shared" si="5"/>
        <v>115</v>
      </c>
      <c r="B117" s="159">
        <f t="array" ref="B117">SORTN('Historical Var'!V123)</f>
        <v>1190559.24</v>
      </c>
      <c r="C117" s="159">
        <f t="shared" si="1"/>
        <v>0</v>
      </c>
      <c r="D117" s="160">
        <f t="shared" si="2"/>
        <v>0</v>
      </c>
      <c r="E117" s="153"/>
      <c r="F117" s="153"/>
      <c r="G117" s="153"/>
      <c r="H117" s="153"/>
      <c r="I117" s="150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8">
        <f t="shared" si="5"/>
        <v>116</v>
      </c>
      <c r="B118" s="159">
        <f t="array" ref="B118">SORTN('Historical Var'!V124)</f>
        <v>1184011.144</v>
      </c>
      <c r="C118" s="159">
        <f t="shared" si="1"/>
        <v>0</v>
      </c>
      <c r="D118" s="160">
        <f t="shared" si="2"/>
        <v>0</v>
      </c>
      <c r="E118" s="153"/>
      <c r="F118" s="153"/>
      <c r="G118" s="153"/>
      <c r="H118" s="153"/>
      <c r="I118" s="150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8">
        <f t="shared" si="5"/>
        <v>117</v>
      </c>
      <c r="B119" s="159">
        <f t="array" ref="B119">SORTN('Historical Var'!V125)</f>
        <v>1167765.815</v>
      </c>
      <c r="C119" s="159">
        <f t="shared" si="1"/>
        <v>0</v>
      </c>
      <c r="D119" s="160">
        <f t="shared" si="2"/>
        <v>0</v>
      </c>
      <c r="E119" s="153"/>
      <c r="F119" s="153"/>
      <c r="G119" s="153"/>
      <c r="H119" s="153"/>
      <c r="I119" s="150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8">
        <f t="shared" si="5"/>
        <v>118</v>
      </c>
      <c r="B120" s="159">
        <f t="array" ref="B120">SORTN('Historical Var'!V126)</f>
        <v>1182900.422</v>
      </c>
      <c r="C120" s="159">
        <f t="shared" si="1"/>
        <v>0</v>
      </c>
      <c r="D120" s="160">
        <f t="shared" si="2"/>
        <v>0</v>
      </c>
      <c r="E120" s="153"/>
      <c r="F120" s="153"/>
      <c r="G120" s="153"/>
      <c r="H120" s="153"/>
      <c r="I120" s="150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8">
        <f t="shared" si="5"/>
        <v>119</v>
      </c>
      <c r="B121" s="159">
        <f t="array" ref="B121">SORTN('Historical Var'!V127)</f>
        <v>1175619.201</v>
      </c>
      <c r="C121" s="159">
        <f t="shared" si="1"/>
        <v>0</v>
      </c>
      <c r="D121" s="160">
        <f t="shared" si="2"/>
        <v>0</v>
      </c>
      <c r="E121" s="153"/>
      <c r="F121" s="153"/>
      <c r="G121" s="153"/>
      <c r="H121" s="153"/>
      <c r="I121" s="150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8">
        <f t="shared" si="5"/>
        <v>120</v>
      </c>
      <c r="B122" s="159">
        <f t="array" ref="B122">SORTN('Historical Var'!V128)</f>
        <v>1216443.337</v>
      </c>
      <c r="C122" s="159">
        <f t="shared" si="1"/>
        <v>0</v>
      </c>
      <c r="D122" s="160">
        <f t="shared" si="2"/>
        <v>0</v>
      </c>
      <c r="E122" s="153"/>
      <c r="F122" s="153"/>
      <c r="G122" s="153"/>
      <c r="H122" s="153"/>
      <c r="I122" s="150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8">
        <f t="shared" si="5"/>
        <v>121</v>
      </c>
      <c r="B123" s="159">
        <f t="array" ref="B123">SORTN('Historical Var'!V129)</f>
        <v>1202884.427</v>
      </c>
      <c r="C123" s="159">
        <f t="shared" si="1"/>
        <v>0</v>
      </c>
      <c r="D123" s="160">
        <f t="shared" si="2"/>
        <v>0</v>
      </c>
      <c r="E123" s="153"/>
      <c r="F123" s="153"/>
      <c r="G123" s="153"/>
      <c r="H123" s="153"/>
      <c r="I123" s="150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8">
        <f t="shared" si="5"/>
        <v>122</v>
      </c>
      <c r="B124" s="159">
        <f t="array" ref="B124">SORTN('Historical Var'!V130)</f>
        <v>1170936.439</v>
      </c>
      <c r="C124" s="159">
        <f t="shared" si="1"/>
        <v>0</v>
      </c>
      <c r="D124" s="160">
        <f t="shared" si="2"/>
        <v>0</v>
      </c>
      <c r="E124" s="153"/>
      <c r="F124" s="153"/>
      <c r="G124" s="153"/>
      <c r="H124" s="153"/>
      <c r="I124" s="150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8">
        <f t="shared" si="5"/>
        <v>123</v>
      </c>
      <c r="B125" s="159">
        <f t="array" ref="B125">SORTN('Historical Var'!V131)</f>
        <v>1199485.198</v>
      </c>
      <c r="C125" s="159">
        <f t="shared" si="1"/>
        <v>0</v>
      </c>
      <c r="D125" s="160">
        <f t="shared" si="2"/>
        <v>0</v>
      </c>
      <c r="E125" s="153"/>
      <c r="F125" s="153"/>
      <c r="G125" s="153"/>
      <c r="H125" s="153"/>
      <c r="I125" s="150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8">
        <f t="shared" si="5"/>
        <v>124</v>
      </c>
      <c r="B126" s="159">
        <f t="array" ref="B126">SORTN('Historical Var'!V132)</f>
        <v>1159993.973</v>
      </c>
      <c r="C126" s="159">
        <f t="shared" si="1"/>
        <v>0</v>
      </c>
      <c r="D126" s="160">
        <f t="shared" si="2"/>
        <v>0</v>
      </c>
      <c r="E126" s="153"/>
      <c r="F126" s="153"/>
      <c r="G126" s="153"/>
      <c r="H126" s="153"/>
      <c r="I126" s="150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8">
        <f t="shared" si="5"/>
        <v>125</v>
      </c>
      <c r="B127" s="159">
        <f t="array" ref="B127">SORTN('Historical Var'!V133)</f>
        <v>1195901.414</v>
      </c>
      <c r="C127" s="159">
        <f t="shared" si="1"/>
        <v>0</v>
      </c>
      <c r="D127" s="160">
        <f t="shared" si="2"/>
        <v>0</v>
      </c>
      <c r="E127" s="153"/>
      <c r="F127" s="153"/>
      <c r="G127" s="153"/>
      <c r="H127" s="153"/>
      <c r="I127" s="150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8">
        <f t="shared" si="5"/>
        <v>126</v>
      </c>
      <c r="B128" s="159">
        <f t="array" ref="B128">SORTN('Historical Var'!V134)</f>
        <v>1170532.51</v>
      </c>
      <c r="C128" s="159">
        <f t="shared" si="1"/>
        <v>0</v>
      </c>
      <c r="D128" s="160">
        <f t="shared" si="2"/>
        <v>0</v>
      </c>
      <c r="E128" s="153"/>
      <c r="F128" s="153"/>
      <c r="G128" s="153"/>
      <c r="H128" s="153"/>
      <c r="I128" s="150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8">
        <f t="shared" si="5"/>
        <v>127</v>
      </c>
      <c r="B129" s="159">
        <f t="array" ref="B129">SORTN('Historical Var'!V135)</f>
        <v>1180866.653</v>
      </c>
      <c r="C129" s="159">
        <f t="shared" si="1"/>
        <v>0</v>
      </c>
      <c r="D129" s="160">
        <f t="shared" si="2"/>
        <v>0</v>
      </c>
      <c r="E129" s="153"/>
      <c r="F129" s="153"/>
      <c r="G129" s="153"/>
      <c r="H129" s="153"/>
      <c r="I129" s="150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8">
        <f t="shared" si="5"/>
        <v>128</v>
      </c>
      <c r="B130" s="159">
        <f t="array" ref="B130">SORTN('Historical Var'!V136)</f>
        <v>1179628.786</v>
      </c>
      <c r="C130" s="159">
        <f t="shared" si="1"/>
        <v>0</v>
      </c>
      <c r="D130" s="160">
        <f t="shared" si="2"/>
        <v>0</v>
      </c>
      <c r="E130" s="153"/>
      <c r="F130" s="153"/>
      <c r="G130" s="153"/>
      <c r="H130" s="153"/>
      <c r="I130" s="150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8">
        <f t="shared" si="5"/>
        <v>129</v>
      </c>
      <c r="B131" s="159">
        <f t="array" ref="B131">SORTN('Historical Var'!V137)</f>
        <v>1171023.153</v>
      </c>
      <c r="C131" s="159">
        <f t="shared" si="1"/>
        <v>0</v>
      </c>
      <c r="D131" s="160">
        <f t="shared" si="2"/>
        <v>0</v>
      </c>
      <c r="E131" s="153"/>
      <c r="F131" s="153"/>
      <c r="G131" s="153"/>
      <c r="H131" s="153"/>
      <c r="I131" s="150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8">
        <f t="shared" si="5"/>
        <v>130</v>
      </c>
      <c r="B132" s="159">
        <f t="array" ref="B132">SORTN('Historical Var'!V138)</f>
        <v>1178225.867</v>
      </c>
      <c r="C132" s="159">
        <f t="shared" si="1"/>
        <v>0</v>
      </c>
      <c r="D132" s="160">
        <f t="shared" si="2"/>
        <v>0</v>
      </c>
      <c r="E132" s="153"/>
      <c r="F132" s="153"/>
      <c r="G132" s="153"/>
      <c r="H132" s="153"/>
      <c r="I132" s="150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8">
        <f t="shared" si="5"/>
        <v>131</v>
      </c>
      <c r="B133" s="159">
        <f t="array" ref="B133">SORTN('Historical Var'!V139)</f>
        <v>1181443.003</v>
      </c>
      <c r="C133" s="159">
        <f t="shared" si="1"/>
        <v>0</v>
      </c>
      <c r="D133" s="160">
        <f t="shared" si="2"/>
        <v>0</v>
      </c>
      <c r="E133" s="153"/>
      <c r="F133" s="153"/>
      <c r="G133" s="153"/>
      <c r="H133" s="153"/>
      <c r="I133" s="150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8">
        <f t="shared" si="5"/>
        <v>132</v>
      </c>
      <c r="B134" s="159">
        <f t="array" ref="B134">SORTN('Historical Var'!V140)</f>
        <v>1182430.539</v>
      </c>
      <c r="C134" s="159">
        <f t="shared" si="1"/>
        <v>0</v>
      </c>
      <c r="D134" s="160">
        <f t="shared" si="2"/>
        <v>0</v>
      </c>
      <c r="E134" s="153"/>
      <c r="F134" s="153"/>
      <c r="G134" s="153"/>
      <c r="H134" s="153"/>
      <c r="I134" s="150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8">
        <f t="shared" si="5"/>
        <v>133</v>
      </c>
      <c r="B135" s="159">
        <f t="array" ref="B135">SORTN('Historical Var'!V141)</f>
        <v>1206697.678</v>
      </c>
      <c r="C135" s="159">
        <f t="shared" si="1"/>
        <v>0</v>
      </c>
      <c r="D135" s="160">
        <f t="shared" si="2"/>
        <v>0</v>
      </c>
      <c r="E135" s="153"/>
      <c r="F135" s="153"/>
      <c r="G135" s="153"/>
      <c r="H135" s="153"/>
      <c r="I135" s="150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8">
        <f t="shared" si="5"/>
        <v>134</v>
      </c>
      <c r="B136" s="159">
        <f t="array" ref="B136">SORTN('Historical Var'!V142)</f>
        <v>1154931.141</v>
      </c>
      <c r="C136" s="159">
        <f t="shared" si="1"/>
        <v>0</v>
      </c>
      <c r="D136" s="160">
        <f t="shared" si="2"/>
        <v>0</v>
      </c>
      <c r="E136" s="153"/>
      <c r="F136" s="153"/>
      <c r="G136" s="153"/>
      <c r="H136" s="153"/>
      <c r="I136" s="150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8">
        <f t="shared" si="5"/>
        <v>135</v>
      </c>
      <c r="B137" s="159">
        <f t="array" ref="B137">SORTN('Historical Var'!V143)</f>
        <v>1188671.671</v>
      </c>
      <c r="C137" s="159">
        <f t="shared" si="1"/>
        <v>0</v>
      </c>
      <c r="D137" s="160">
        <f t="shared" si="2"/>
        <v>0</v>
      </c>
      <c r="E137" s="153"/>
      <c r="F137" s="153"/>
      <c r="G137" s="153"/>
      <c r="H137" s="153"/>
      <c r="I137" s="150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8">
        <f t="shared" si="5"/>
        <v>136</v>
      </c>
      <c r="B138" s="159">
        <f t="array" ref="B138">SORTN('Historical Var'!V144)</f>
        <v>1189213.845</v>
      </c>
      <c r="C138" s="159">
        <f t="shared" si="1"/>
        <v>0</v>
      </c>
      <c r="D138" s="160">
        <f t="shared" si="2"/>
        <v>0</v>
      </c>
      <c r="E138" s="153"/>
      <c r="F138" s="153"/>
      <c r="G138" s="153"/>
      <c r="H138" s="153"/>
      <c r="I138" s="150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8">
        <f t="shared" si="5"/>
        <v>137</v>
      </c>
      <c r="B139" s="159">
        <f t="array" ref="B139">SORTN('Historical Var'!V145)</f>
        <v>1180608.498</v>
      </c>
      <c r="C139" s="159">
        <f t="shared" si="1"/>
        <v>0</v>
      </c>
      <c r="D139" s="160">
        <f t="shared" si="2"/>
        <v>0</v>
      </c>
      <c r="E139" s="153"/>
      <c r="F139" s="153"/>
      <c r="G139" s="153"/>
      <c r="H139" s="153"/>
      <c r="I139" s="150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8">
        <f t="shared" si="5"/>
        <v>138</v>
      </c>
      <c r="B140" s="159">
        <f t="array" ref="B140">SORTN('Historical Var'!V146)</f>
        <v>1183809.607</v>
      </c>
      <c r="C140" s="159">
        <f t="shared" si="1"/>
        <v>0</v>
      </c>
      <c r="D140" s="160">
        <f t="shared" si="2"/>
        <v>0</v>
      </c>
      <c r="E140" s="153"/>
      <c r="F140" s="153"/>
      <c r="G140" s="153"/>
      <c r="H140" s="153"/>
      <c r="I140" s="150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8">
        <f t="shared" si="5"/>
        <v>139</v>
      </c>
      <c r="B141" s="159">
        <f t="array" ref="B141">SORTN('Historical Var'!V147)</f>
        <v>1197372.165</v>
      </c>
      <c r="C141" s="159">
        <f t="shared" si="1"/>
        <v>0</v>
      </c>
      <c r="D141" s="160">
        <f t="shared" si="2"/>
        <v>0</v>
      </c>
      <c r="E141" s="153"/>
      <c r="F141" s="153"/>
      <c r="G141" s="153"/>
      <c r="H141" s="153"/>
      <c r="I141" s="150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8">
        <f t="shared" si="5"/>
        <v>140</v>
      </c>
      <c r="B142" s="159">
        <f t="array" ref="B142">SORTN('Historical Var'!V148)</f>
        <v>1182663.245</v>
      </c>
      <c r="C142" s="159">
        <f t="shared" si="1"/>
        <v>0</v>
      </c>
      <c r="D142" s="160">
        <f t="shared" si="2"/>
        <v>0</v>
      </c>
      <c r="E142" s="153"/>
      <c r="F142" s="153"/>
      <c r="G142" s="153"/>
      <c r="H142" s="153"/>
      <c r="I142" s="150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8">
        <f t="shared" si="5"/>
        <v>141</v>
      </c>
      <c r="B143" s="159">
        <f t="array" ref="B143">SORTN('Historical Var'!V149)</f>
        <v>1181225.334</v>
      </c>
      <c r="C143" s="159">
        <f t="shared" si="1"/>
        <v>0</v>
      </c>
      <c r="D143" s="160">
        <f t="shared" si="2"/>
        <v>0</v>
      </c>
      <c r="E143" s="153"/>
      <c r="F143" s="153"/>
      <c r="G143" s="153"/>
      <c r="H143" s="153"/>
      <c r="I143" s="150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8">
        <f t="shared" si="5"/>
        <v>142</v>
      </c>
      <c r="B144" s="159">
        <f t="array" ref="B144">SORTN('Historical Var'!V150)</f>
        <v>1165533.222</v>
      </c>
      <c r="C144" s="159">
        <f t="shared" si="1"/>
        <v>0</v>
      </c>
      <c r="D144" s="160">
        <f t="shared" si="2"/>
        <v>0</v>
      </c>
      <c r="E144" s="153"/>
      <c r="F144" s="153"/>
      <c r="G144" s="153"/>
      <c r="H144" s="153"/>
      <c r="I144" s="150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8">
        <f t="shared" si="5"/>
        <v>143</v>
      </c>
      <c r="B145" s="159">
        <f t="array" ref="B145">SORTN('Historical Var'!V151)</f>
        <v>1181216.366</v>
      </c>
      <c r="C145" s="159">
        <f t="shared" si="1"/>
        <v>0</v>
      </c>
      <c r="D145" s="160">
        <f t="shared" si="2"/>
        <v>0</v>
      </c>
      <c r="E145" s="153"/>
      <c r="F145" s="153"/>
      <c r="G145" s="153"/>
      <c r="H145" s="153"/>
      <c r="I145" s="150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8">
        <f t="shared" si="5"/>
        <v>144</v>
      </c>
      <c r="B146" s="159">
        <f t="array" ref="B146">SORTN('Historical Var'!V152)</f>
        <v>1163577.897</v>
      </c>
      <c r="C146" s="159">
        <f t="shared" si="1"/>
        <v>0</v>
      </c>
      <c r="D146" s="160">
        <f t="shared" si="2"/>
        <v>0</v>
      </c>
      <c r="E146" s="153"/>
      <c r="F146" s="153"/>
      <c r="G146" s="153"/>
      <c r="H146" s="153"/>
      <c r="I146" s="150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8">
        <f t="shared" si="5"/>
        <v>145</v>
      </c>
      <c r="B147" s="159">
        <f t="array" ref="B147">SORTN('Historical Var'!V153)</f>
        <v>1185303.826</v>
      </c>
      <c r="C147" s="159">
        <f t="shared" si="1"/>
        <v>0</v>
      </c>
      <c r="D147" s="160">
        <f t="shared" si="2"/>
        <v>0</v>
      </c>
      <c r="E147" s="153"/>
      <c r="F147" s="153"/>
      <c r="G147" s="153"/>
      <c r="H147" s="153"/>
      <c r="I147" s="150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8">
        <f t="shared" si="5"/>
        <v>146</v>
      </c>
      <c r="B148" s="159">
        <f t="array" ref="B148">SORTN('Historical Var'!V154)</f>
        <v>1172113.532</v>
      </c>
      <c r="C148" s="159">
        <f t="shared" si="1"/>
        <v>0</v>
      </c>
      <c r="D148" s="160">
        <f t="shared" si="2"/>
        <v>0</v>
      </c>
      <c r="E148" s="153"/>
      <c r="F148" s="153"/>
      <c r="G148" s="153"/>
      <c r="H148" s="153"/>
      <c r="I148" s="150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8">
        <f t="shared" si="5"/>
        <v>147</v>
      </c>
      <c r="B149" s="159">
        <f t="array" ref="B149">SORTN('Historical Var'!V155)</f>
        <v>1193691.986</v>
      </c>
      <c r="C149" s="159">
        <f t="shared" si="1"/>
        <v>0</v>
      </c>
      <c r="D149" s="160">
        <f t="shared" si="2"/>
        <v>0</v>
      </c>
      <c r="E149" s="153"/>
      <c r="F149" s="153"/>
      <c r="G149" s="153"/>
      <c r="H149" s="153"/>
      <c r="I149" s="150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8">
        <f t="shared" si="5"/>
        <v>148</v>
      </c>
      <c r="B150" s="159">
        <f t="array" ref="B150">SORTN('Historical Var'!V156)</f>
        <v>1169438.002</v>
      </c>
      <c r="C150" s="159">
        <f t="shared" si="1"/>
        <v>0</v>
      </c>
      <c r="D150" s="160">
        <f t="shared" si="2"/>
        <v>0</v>
      </c>
      <c r="E150" s="153"/>
      <c r="F150" s="153"/>
      <c r="G150" s="153"/>
      <c r="H150" s="153"/>
      <c r="I150" s="150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8">
        <f t="shared" si="5"/>
        <v>149</v>
      </c>
      <c r="B151" s="159">
        <f t="array" ref="B151">SORTN('Historical Var'!V157)</f>
        <v>1159593.74</v>
      </c>
      <c r="C151" s="159">
        <f t="shared" si="1"/>
        <v>0</v>
      </c>
      <c r="D151" s="160">
        <f t="shared" si="2"/>
        <v>0</v>
      </c>
      <c r="E151" s="153"/>
      <c r="F151" s="153"/>
      <c r="G151" s="153"/>
      <c r="H151" s="153"/>
      <c r="I151" s="150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8">
        <f t="shared" si="5"/>
        <v>150</v>
      </c>
      <c r="B152" s="159">
        <f t="array" ref="B152">SORTN('Historical Var'!V158)</f>
        <v>1263043.682</v>
      </c>
      <c r="C152" s="159">
        <f t="shared" si="1"/>
        <v>0</v>
      </c>
      <c r="D152" s="160">
        <f t="shared" si="2"/>
        <v>0</v>
      </c>
      <c r="E152" s="153"/>
      <c r="F152" s="153"/>
      <c r="G152" s="153"/>
      <c r="H152" s="153"/>
      <c r="I152" s="150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8">
        <f t="shared" si="5"/>
        <v>151</v>
      </c>
      <c r="B153" s="159">
        <f t="array" ref="B153">SORTN('Historical Var'!V159)</f>
        <v>1203466.943</v>
      </c>
      <c r="C153" s="159">
        <f t="shared" si="1"/>
        <v>0</v>
      </c>
      <c r="D153" s="160">
        <f t="shared" si="2"/>
        <v>0</v>
      </c>
      <c r="E153" s="153"/>
      <c r="F153" s="153"/>
      <c r="G153" s="153"/>
      <c r="H153" s="153"/>
      <c r="I153" s="150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8">
        <f t="shared" si="5"/>
        <v>152</v>
      </c>
      <c r="B154" s="159">
        <f t="array" ref="B154">SORTN('Historical Var'!V160)</f>
        <v>1249614.137</v>
      </c>
      <c r="C154" s="159">
        <f t="shared" si="1"/>
        <v>0</v>
      </c>
      <c r="D154" s="160">
        <f t="shared" si="2"/>
        <v>0</v>
      </c>
      <c r="E154" s="153"/>
      <c r="F154" s="153"/>
      <c r="G154" s="153"/>
      <c r="H154" s="153"/>
      <c r="I154" s="150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8">
        <f t="shared" si="5"/>
        <v>153</v>
      </c>
      <c r="B155" s="159">
        <f t="array" ref="B155">SORTN('Historical Var'!V161)</f>
        <v>1143112.507</v>
      </c>
      <c r="C155" s="159">
        <f t="shared" si="1"/>
        <v>0</v>
      </c>
      <c r="D155" s="160">
        <f t="shared" si="2"/>
        <v>0</v>
      </c>
      <c r="E155" s="153"/>
      <c r="F155" s="153"/>
      <c r="G155" s="153"/>
      <c r="H155" s="153"/>
      <c r="I155" s="150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8">
        <f t="shared" si="5"/>
        <v>154</v>
      </c>
      <c r="B156" s="159">
        <f t="array" ref="B156">SORTN('Historical Var'!V162)</f>
        <v>1229638.911</v>
      </c>
      <c r="C156" s="159">
        <f t="shared" si="1"/>
        <v>0</v>
      </c>
      <c r="D156" s="160">
        <f t="shared" si="2"/>
        <v>0</v>
      </c>
      <c r="E156" s="153"/>
      <c r="F156" s="153"/>
      <c r="G156" s="153"/>
      <c r="H156" s="153"/>
      <c r="I156" s="150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8">
        <f t="shared" si="5"/>
        <v>155</v>
      </c>
      <c r="B157" s="159">
        <f t="array" ref="B157">SORTN('Historical Var'!V163)</f>
        <v>1194007.993</v>
      </c>
      <c r="C157" s="159">
        <f t="shared" si="1"/>
        <v>0</v>
      </c>
      <c r="D157" s="160">
        <f t="shared" si="2"/>
        <v>0</v>
      </c>
      <c r="E157" s="153"/>
      <c r="F157" s="153"/>
      <c r="G157" s="153"/>
      <c r="H157" s="153"/>
      <c r="I157" s="150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8">
        <f t="shared" si="5"/>
        <v>156</v>
      </c>
      <c r="B158" s="159">
        <f t="array" ref="B158">SORTN('Historical Var'!V164)</f>
        <v>1165099.659</v>
      </c>
      <c r="C158" s="159">
        <f t="shared" si="1"/>
        <v>0</v>
      </c>
      <c r="D158" s="160">
        <f t="shared" si="2"/>
        <v>0</v>
      </c>
      <c r="E158" s="153"/>
      <c r="F158" s="153"/>
      <c r="G158" s="153"/>
      <c r="H158" s="153"/>
      <c r="I158" s="150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8">
        <f t="shared" si="5"/>
        <v>157</v>
      </c>
      <c r="B159" s="159">
        <f t="array" ref="B159">SORTN('Historical Var'!V165)</f>
        <v>1180419.576</v>
      </c>
      <c r="C159" s="159">
        <f t="shared" si="1"/>
        <v>0</v>
      </c>
      <c r="D159" s="160">
        <f t="shared" si="2"/>
        <v>0</v>
      </c>
      <c r="E159" s="153"/>
      <c r="F159" s="153"/>
      <c r="G159" s="153"/>
      <c r="H159" s="153"/>
      <c r="I159" s="150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8">
        <f t="shared" si="5"/>
        <v>158</v>
      </c>
      <c r="B160" s="159">
        <f t="array" ref="B160">SORTN('Historical Var'!V166)</f>
        <v>1197578.176</v>
      </c>
      <c r="C160" s="159">
        <f t="shared" si="1"/>
        <v>0</v>
      </c>
      <c r="D160" s="160">
        <f t="shared" si="2"/>
        <v>0</v>
      </c>
      <c r="E160" s="153"/>
      <c r="F160" s="153"/>
      <c r="G160" s="153"/>
      <c r="H160" s="153"/>
      <c r="I160" s="150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8">
        <f t="shared" si="5"/>
        <v>159</v>
      </c>
      <c r="B161" s="159">
        <f t="array" ref="B161">SORTN('Historical Var'!V167)</f>
        <v>1208079.13</v>
      </c>
      <c r="C161" s="159">
        <f t="shared" si="1"/>
        <v>0</v>
      </c>
      <c r="D161" s="160">
        <f t="shared" si="2"/>
        <v>0</v>
      </c>
      <c r="E161" s="153"/>
      <c r="F161" s="153"/>
      <c r="G161" s="153"/>
      <c r="H161" s="153"/>
      <c r="I161" s="150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8">
        <f t="shared" si="5"/>
        <v>160</v>
      </c>
      <c r="B162" s="159">
        <f t="array" ref="B162">SORTN('Historical Var'!V168)</f>
        <v>1210723.148</v>
      </c>
      <c r="C162" s="159">
        <f t="shared" si="1"/>
        <v>0</v>
      </c>
      <c r="D162" s="160">
        <f t="shared" si="2"/>
        <v>0</v>
      </c>
      <c r="E162" s="153"/>
      <c r="F162" s="153"/>
      <c r="G162" s="153"/>
      <c r="H162" s="153"/>
      <c r="I162" s="150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8">
        <f t="shared" si="5"/>
        <v>161</v>
      </c>
      <c r="B163" s="159">
        <f t="array" ref="B163">SORTN('Historical Var'!V169)</f>
        <v>1209695.71</v>
      </c>
      <c r="C163" s="159">
        <f t="shared" si="1"/>
        <v>0</v>
      </c>
      <c r="D163" s="160">
        <f t="shared" si="2"/>
        <v>0</v>
      </c>
      <c r="E163" s="153"/>
      <c r="F163" s="153"/>
      <c r="G163" s="153"/>
      <c r="H163" s="153"/>
      <c r="I163" s="150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8">
        <f t="shared" si="5"/>
        <v>162</v>
      </c>
      <c r="B164" s="159">
        <f t="array" ref="B164">SORTN('Historical Var'!V170)</f>
        <v>1166734.223</v>
      </c>
      <c r="C164" s="159">
        <f t="shared" si="1"/>
        <v>0</v>
      </c>
      <c r="D164" s="160">
        <f t="shared" si="2"/>
        <v>0</v>
      </c>
      <c r="E164" s="153"/>
      <c r="F164" s="153"/>
      <c r="G164" s="153"/>
      <c r="H164" s="153"/>
      <c r="I164" s="150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8">
        <f t="shared" si="5"/>
        <v>163</v>
      </c>
      <c r="B165" s="159">
        <f t="array" ref="B165">SORTN('Historical Var'!V171)</f>
        <v>1234947.258</v>
      </c>
      <c r="C165" s="159">
        <f t="shared" si="1"/>
        <v>0</v>
      </c>
      <c r="D165" s="160">
        <f t="shared" si="2"/>
        <v>0</v>
      </c>
      <c r="E165" s="153"/>
      <c r="F165" s="153"/>
      <c r="G165" s="153"/>
      <c r="H165" s="153"/>
      <c r="I165" s="150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8">
        <f t="shared" si="5"/>
        <v>164</v>
      </c>
      <c r="B166" s="159">
        <f t="array" ref="B166">SORTN('Historical Var'!V172)</f>
        <v>1182457.381</v>
      </c>
      <c r="C166" s="159">
        <f t="shared" si="1"/>
        <v>0</v>
      </c>
      <c r="D166" s="160">
        <f t="shared" si="2"/>
        <v>0</v>
      </c>
      <c r="E166" s="153"/>
      <c r="F166" s="153"/>
      <c r="G166" s="153"/>
      <c r="H166" s="153"/>
      <c r="I166" s="150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8">
        <f t="shared" si="5"/>
        <v>165</v>
      </c>
      <c r="B167" s="159">
        <f t="array" ref="B167">SORTN('Historical Var'!V173)</f>
        <v>1152620.022</v>
      </c>
      <c r="C167" s="159">
        <f t="shared" si="1"/>
        <v>0</v>
      </c>
      <c r="D167" s="160">
        <f t="shared" si="2"/>
        <v>0</v>
      </c>
      <c r="E167" s="153"/>
      <c r="F167" s="153"/>
      <c r="G167" s="153"/>
      <c r="H167" s="153"/>
      <c r="I167" s="150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8">
        <f t="shared" si="5"/>
        <v>166</v>
      </c>
      <c r="B168" s="159">
        <f t="array" ref="B168">SORTN('Historical Var'!V174)</f>
        <v>1153210.051</v>
      </c>
      <c r="C168" s="159">
        <f t="shared" si="1"/>
        <v>0</v>
      </c>
      <c r="D168" s="160">
        <f t="shared" si="2"/>
        <v>0</v>
      </c>
      <c r="E168" s="153"/>
      <c r="F168" s="153"/>
      <c r="G168" s="153"/>
      <c r="H168" s="153"/>
      <c r="I168" s="150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8">
        <f t="shared" si="5"/>
        <v>167</v>
      </c>
      <c r="B169" s="159">
        <f t="array" ref="B169">SORTN('Historical Var'!V175)</f>
        <v>1198875.856</v>
      </c>
      <c r="C169" s="159">
        <f t="shared" si="1"/>
        <v>0</v>
      </c>
      <c r="D169" s="160">
        <f t="shared" si="2"/>
        <v>0</v>
      </c>
      <c r="E169" s="153"/>
      <c r="F169" s="153"/>
      <c r="G169" s="153"/>
      <c r="H169" s="153"/>
      <c r="I169" s="150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8">
        <f t="shared" si="5"/>
        <v>168</v>
      </c>
      <c r="B170" s="159">
        <f t="array" ref="B170">SORTN('Historical Var'!V176)</f>
        <v>1168415.191</v>
      </c>
      <c r="C170" s="159">
        <f t="shared" si="1"/>
        <v>0</v>
      </c>
      <c r="D170" s="160">
        <f t="shared" si="2"/>
        <v>0</v>
      </c>
      <c r="E170" s="153"/>
      <c r="F170" s="153"/>
      <c r="G170" s="153"/>
      <c r="H170" s="153"/>
      <c r="I170" s="150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8">
        <f t="shared" si="5"/>
        <v>169</v>
      </c>
      <c r="B171" s="159">
        <f t="array" ref="B171">SORTN('Historical Var'!V177)</f>
        <v>1177284.827</v>
      </c>
      <c r="C171" s="159">
        <f t="shared" si="1"/>
        <v>0</v>
      </c>
      <c r="D171" s="160">
        <f t="shared" si="2"/>
        <v>0</v>
      </c>
      <c r="E171" s="153"/>
      <c r="F171" s="153"/>
      <c r="G171" s="153"/>
      <c r="H171" s="153"/>
      <c r="I171" s="150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8">
        <f t="shared" si="5"/>
        <v>170</v>
      </c>
      <c r="B172" s="159">
        <f t="array" ref="B172">SORTN('Historical Var'!V178)</f>
        <v>1203383.504</v>
      </c>
      <c r="C172" s="159">
        <f t="shared" si="1"/>
        <v>0</v>
      </c>
      <c r="D172" s="160">
        <f t="shared" si="2"/>
        <v>0</v>
      </c>
      <c r="E172" s="153"/>
      <c r="F172" s="153"/>
      <c r="G172" s="153"/>
      <c r="H172" s="153"/>
      <c r="I172" s="150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8">
        <f t="shared" si="5"/>
        <v>171</v>
      </c>
      <c r="B173" s="159">
        <f t="array" ref="B173">SORTN('Historical Var'!V179)</f>
        <v>1150859.97</v>
      </c>
      <c r="C173" s="159">
        <f t="shared" si="1"/>
        <v>0</v>
      </c>
      <c r="D173" s="160">
        <f t="shared" si="2"/>
        <v>0</v>
      </c>
      <c r="E173" s="153"/>
      <c r="F173" s="153"/>
      <c r="G173" s="153"/>
      <c r="H173" s="153"/>
      <c r="I173" s="150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8">
        <f t="shared" si="5"/>
        <v>172</v>
      </c>
      <c r="B174" s="159">
        <f t="array" ref="B174">SORTN('Historical Var'!V180)</f>
        <v>1218025.26</v>
      </c>
      <c r="C174" s="159">
        <f t="shared" si="1"/>
        <v>0</v>
      </c>
      <c r="D174" s="160">
        <f t="shared" si="2"/>
        <v>0</v>
      </c>
      <c r="E174" s="153"/>
      <c r="F174" s="153"/>
      <c r="G174" s="153"/>
      <c r="H174" s="153"/>
      <c r="I174" s="150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8">
        <f t="shared" si="5"/>
        <v>173</v>
      </c>
      <c r="B175" s="159">
        <f t="array" ref="B175">SORTN('Historical Var'!V181)</f>
        <v>1154683.059</v>
      </c>
      <c r="C175" s="159">
        <f t="shared" si="1"/>
        <v>0</v>
      </c>
      <c r="D175" s="160">
        <f t="shared" si="2"/>
        <v>0</v>
      </c>
      <c r="E175" s="153"/>
      <c r="F175" s="153"/>
      <c r="G175" s="153"/>
      <c r="H175" s="153"/>
      <c r="I175" s="150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8">
        <f t="shared" si="5"/>
        <v>174</v>
      </c>
      <c r="B176" s="159">
        <f t="array" ref="B176">SORTN('Historical Var'!V182)</f>
        <v>1169982.764</v>
      </c>
      <c r="C176" s="159">
        <f t="shared" si="1"/>
        <v>0</v>
      </c>
      <c r="D176" s="160">
        <f t="shared" si="2"/>
        <v>0</v>
      </c>
      <c r="E176" s="153"/>
      <c r="F176" s="153"/>
      <c r="G176" s="153"/>
      <c r="H176" s="153"/>
      <c r="I176" s="150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8">
        <f t="shared" si="5"/>
        <v>175</v>
      </c>
      <c r="B177" s="159">
        <f t="array" ref="B177">SORTN('Historical Var'!V183)</f>
        <v>1169035.5</v>
      </c>
      <c r="C177" s="159">
        <f t="shared" si="1"/>
        <v>0</v>
      </c>
      <c r="D177" s="160">
        <f t="shared" si="2"/>
        <v>0</v>
      </c>
      <c r="E177" s="153"/>
      <c r="F177" s="153"/>
      <c r="G177" s="153"/>
      <c r="H177" s="153"/>
      <c r="I177" s="150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8">
        <f t="shared" si="5"/>
        <v>176</v>
      </c>
      <c r="B178" s="159">
        <f t="array" ref="B178">SORTN('Historical Var'!V184)</f>
        <v>1153524.086</v>
      </c>
      <c r="C178" s="159">
        <f t="shared" si="1"/>
        <v>0</v>
      </c>
      <c r="D178" s="160">
        <f t="shared" si="2"/>
        <v>0</v>
      </c>
      <c r="E178" s="153"/>
      <c r="F178" s="153"/>
      <c r="G178" s="153"/>
      <c r="H178" s="153"/>
      <c r="I178" s="150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8">
        <f t="shared" si="5"/>
        <v>177</v>
      </c>
      <c r="B179" s="159">
        <f t="array" ref="B179">SORTN('Historical Var'!V185)</f>
        <v>1203368.586</v>
      </c>
      <c r="C179" s="159">
        <f t="shared" si="1"/>
        <v>0</v>
      </c>
      <c r="D179" s="160">
        <f t="shared" si="2"/>
        <v>0</v>
      </c>
      <c r="E179" s="153"/>
      <c r="F179" s="153"/>
      <c r="G179" s="153"/>
      <c r="H179" s="153"/>
      <c r="I179" s="150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8">
        <f t="shared" si="5"/>
        <v>178</v>
      </c>
      <c r="B180" s="159">
        <f t="array" ref="B180">SORTN('Historical Var'!V186)</f>
        <v>1205287.418</v>
      </c>
      <c r="C180" s="159">
        <f t="shared" si="1"/>
        <v>0</v>
      </c>
      <c r="D180" s="160">
        <f t="shared" si="2"/>
        <v>0</v>
      </c>
      <c r="E180" s="153"/>
      <c r="F180" s="153"/>
      <c r="G180" s="153"/>
      <c r="H180" s="153"/>
      <c r="I180" s="150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8">
        <f t="shared" si="5"/>
        <v>179</v>
      </c>
      <c r="B181" s="159">
        <f t="array" ref="B181">SORTN('Historical Var'!V187)</f>
        <v>1190323.913</v>
      </c>
      <c r="C181" s="159">
        <f t="shared" si="1"/>
        <v>0</v>
      </c>
      <c r="D181" s="160">
        <f t="shared" si="2"/>
        <v>0</v>
      </c>
      <c r="E181" s="153"/>
      <c r="F181" s="153"/>
      <c r="G181" s="153"/>
      <c r="H181" s="153"/>
      <c r="I181" s="150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8">
        <f t="shared" si="5"/>
        <v>180</v>
      </c>
      <c r="B182" s="159">
        <f t="array" ref="B182">SORTN('Historical Var'!V188)</f>
        <v>1188457.492</v>
      </c>
      <c r="C182" s="159">
        <f t="shared" si="1"/>
        <v>0</v>
      </c>
      <c r="D182" s="160">
        <f t="shared" si="2"/>
        <v>0</v>
      </c>
      <c r="E182" s="153"/>
      <c r="F182" s="153"/>
      <c r="G182" s="153"/>
      <c r="H182" s="153"/>
      <c r="I182" s="150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8">
        <f t="shared" si="5"/>
        <v>181</v>
      </c>
      <c r="B183" s="159">
        <f t="array" ref="B183">SORTN('Historical Var'!V189)</f>
        <v>1223341.765</v>
      </c>
      <c r="C183" s="159">
        <f t="shared" si="1"/>
        <v>0</v>
      </c>
      <c r="D183" s="160">
        <f t="shared" si="2"/>
        <v>0</v>
      </c>
      <c r="E183" s="153"/>
      <c r="F183" s="153"/>
      <c r="G183" s="153"/>
      <c r="H183" s="153"/>
      <c r="I183" s="150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8">
        <f t="shared" si="5"/>
        <v>182</v>
      </c>
      <c r="B184" s="159">
        <f t="array" ref="B184">SORTN('Historical Var'!V190)</f>
        <v>1179396.726</v>
      </c>
      <c r="C184" s="159">
        <f t="shared" si="1"/>
        <v>0</v>
      </c>
      <c r="D184" s="160">
        <f t="shared" si="2"/>
        <v>0</v>
      </c>
      <c r="E184" s="153"/>
      <c r="F184" s="153"/>
      <c r="G184" s="153"/>
      <c r="H184" s="153"/>
      <c r="I184" s="150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8">
        <f t="shared" si="5"/>
        <v>183</v>
      </c>
      <c r="B185" s="159">
        <f t="array" ref="B185">SORTN('Historical Var'!V191)</f>
        <v>1191542.56</v>
      </c>
      <c r="C185" s="159">
        <f t="shared" si="1"/>
        <v>0</v>
      </c>
      <c r="D185" s="160">
        <f t="shared" si="2"/>
        <v>0</v>
      </c>
      <c r="E185" s="153"/>
      <c r="F185" s="153"/>
      <c r="G185" s="153"/>
      <c r="H185" s="153"/>
      <c r="I185" s="150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8">
        <f t="shared" si="5"/>
        <v>184</v>
      </c>
      <c r="B186" s="159">
        <f t="array" ref="B186">SORTN('Historical Var'!V192)</f>
        <v>1173278.985</v>
      </c>
      <c r="C186" s="159">
        <f t="shared" si="1"/>
        <v>0</v>
      </c>
      <c r="D186" s="160">
        <f t="shared" si="2"/>
        <v>0</v>
      </c>
      <c r="E186" s="153"/>
      <c r="F186" s="153"/>
      <c r="G186" s="153"/>
      <c r="H186" s="153"/>
      <c r="I186" s="150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8">
        <f t="shared" si="5"/>
        <v>185</v>
      </c>
      <c r="B187" s="159">
        <f t="array" ref="B187">SORTN('Historical Var'!V193)</f>
        <v>1182098.809</v>
      </c>
      <c r="C187" s="159">
        <f t="shared" si="1"/>
        <v>0</v>
      </c>
      <c r="D187" s="160">
        <f t="shared" si="2"/>
        <v>0</v>
      </c>
      <c r="E187" s="153"/>
      <c r="F187" s="153"/>
      <c r="G187" s="153"/>
      <c r="H187" s="153"/>
      <c r="I187" s="150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8">
        <f t="shared" si="5"/>
        <v>186</v>
      </c>
      <c r="B188" s="159">
        <f t="array" ref="B188">SORTN('Historical Var'!V194)</f>
        <v>1231390.078</v>
      </c>
      <c r="C188" s="159">
        <f t="shared" si="1"/>
        <v>0</v>
      </c>
      <c r="D188" s="160">
        <f t="shared" si="2"/>
        <v>0</v>
      </c>
      <c r="E188" s="153"/>
      <c r="F188" s="153"/>
      <c r="G188" s="153"/>
      <c r="H188" s="153"/>
      <c r="I188" s="150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8">
        <f t="shared" si="5"/>
        <v>187</v>
      </c>
      <c r="B189" s="159">
        <f t="array" ref="B189">SORTN('Historical Var'!V195)</f>
        <v>1197638.465</v>
      </c>
      <c r="C189" s="159">
        <f t="shared" si="1"/>
        <v>0</v>
      </c>
      <c r="D189" s="160">
        <f t="shared" si="2"/>
        <v>0</v>
      </c>
      <c r="E189" s="153"/>
      <c r="F189" s="153"/>
      <c r="G189" s="153"/>
      <c r="H189" s="153"/>
      <c r="I189" s="150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8">
        <f t="shared" si="5"/>
        <v>188</v>
      </c>
      <c r="B190" s="159">
        <f t="array" ref="B190">SORTN('Historical Var'!V196)</f>
        <v>1270595.89</v>
      </c>
      <c r="C190" s="159">
        <f t="shared" si="1"/>
        <v>0</v>
      </c>
      <c r="D190" s="160">
        <f t="shared" si="2"/>
        <v>0</v>
      </c>
      <c r="E190" s="153"/>
      <c r="F190" s="153"/>
      <c r="G190" s="153"/>
      <c r="H190" s="153"/>
      <c r="I190" s="150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8">
        <f t="shared" si="5"/>
        <v>189</v>
      </c>
      <c r="B191" s="159">
        <f t="array" ref="B191">SORTN('Historical Var'!V197)</f>
        <v>1160724.128</v>
      </c>
      <c r="C191" s="159">
        <f t="shared" si="1"/>
        <v>0</v>
      </c>
      <c r="D191" s="160">
        <f t="shared" si="2"/>
        <v>0</v>
      </c>
      <c r="E191" s="153"/>
      <c r="F191" s="153"/>
      <c r="G191" s="153"/>
      <c r="H191" s="153"/>
      <c r="I191" s="150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8">
        <f t="shared" si="5"/>
        <v>190</v>
      </c>
      <c r="B192" s="159">
        <f t="array" ref="B192">SORTN('Historical Var'!V198)</f>
        <v>1213844.815</v>
      </c>
      <c r="C192" s="159">
        <f t="shared" si="1"/>
        <v>0</v>
      </c>
      <c r="D192" s="160">
        <f t="shared" si="2"/>
        <v>0</v>
      </c>
      <c r="E192" s="153"/>
      <c r="F192" s="153"/>
      <c r="G192" s="153"/>
      <c r="H192" s="153"/>
      <c r="I192" s="150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8">
        <f t="shared" si="5"/>
        <v>191</v>
      </c>
      <c r="B193" s="159">
        <f t="array" ref="B193">SORTN('Historical Var'!V199)</f>
        <v>1164320.395</v>
      </c>
      <c r="C193" s="159">
        <f t="shared" si="1"/>
        <v>0</v>
      </c>
      <c r="D193" s="160">
        <f t="shared" si="2"/>
        <v>0</v>
      </c>
      <c r="E193" s="153"/>
      <c r="F193" s="153"/>
      <c r="G193" s="153"/>
      <c r="H193" s="153"/>
      <c r="I193" s="150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8">
        <f t="shared" si="5"/>
        <v>192</v>
      </c>
      <c r="B194" s="159">
        <f t="array" ref="B194">SORTN('Historical Var'!V200)</f>
        <v>1152682.882</v>
      </c>
      <c r="C194" s="159">
        <f t="shared" si="1"/>
        <v>0</v>
      </c>
      <c r="D194" s="160">
        <f t="shared" si="2"/>
        <v>0</v>
      </c>
      <c r="E194" s="153"/>
      <c r="F194" s="153"/>
      <c r="G194" s="153"/>
      <c r="H194" s="153"/>
      <c r="I194" s="150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8">
        <f t="shared" si="5"/>
        <v>193</v>
      </c>
      <c r="B195" s="159">
        <f t="array" ref="B195">SORTN('Historical Var'!V201)</f>
        <v>1142417.457</v>
      </c>
      <c r="C195" s="159">
        <f t="shared" si="1"/>
        <v>0</v>
      </c>
      <c r="D195" s="160">
        <f t="shared" si="2"/>
        <v>0</v>
      </c>
      <c r="E195" s="153"/>
      <c r="F195" s="153"/>
      <c r="G195" s="153"/>
      <c r="H195" s="153"/>
      <c r="I195" s="150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8">
        <f t="shared" si="5"/>
        <v>194</v>
      </c>
      <c r="B196" s="159">
        <f t="array" ref="B196">SORTN('Historical Var'!V202)</f>
        <v>1144065.281</v>
      </c>
      <c r="C196" s="159">
        <f t="shared" si="1"/>
        <v>0</v>
      </c>
      <c r="D196" s="160">
        <f t="shared" si="2"/>
        <v>0</v>
      </c>
      <c r="E196" s="153"/>
      <c r="F196" s="153"/>
      <c r="G196" s="153"/>
      <c r="H196" s="153"/>
      <c r="I196" s="150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8">
        <f t="shared" si="5"/>
        <v>195</v>
      </c>
      <c r="B197" s="159">
        <f t="array" ref="B197">SORTN('Historical Var'!V203)</f>
        <v>1191663.359</v>
      </c>
      <c r="C197" s="159">
        <f t="shared" si="1"/>
        <v>0</v>
      </c>
      <c r="D197" s="160">
        <f t="shared" si="2"/>
        <v>0</v>
      </c>
      <c r="E197" s="153"/>
      <c r="F197" s="153"/>
      <c r="G197" s="153"/>
      <c r="H197" s="153"/>
      <c r="I197" s="150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8">
        <f t="shared" si="5"/>
        <v>196</v>
      </c>
      <c r="B198" s="159">
        <f t="array" ref="B198">SORTN('Historical Var'!V204)</f>
        <v>1179972.632</v>
      </c>
      <c r="C198" s="159">
        <f t="shared" si="1"/>
        <v>0</v>
      </c>
      <c r="D198" s="160">
        <f t="shared" si="2"/>
        <v>0</v>
      </c>
      <c r="E198" s="153"/>
      <c r="F198" s="153"/>
      <c r="G198" s="153"/>
      <c r="H198" s="153"/>
      <c r="I198" s="150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8">
        <f t="shared" si="5"/>
        <v>197</v>
      </c>
      <c r="B199" s="159">
        <f t="array" ref="B199">SORTN('Historical Var'!V205)</f>
        <v>1183118.875</v>
      </c>
      <c r="C199" s="159">
        <f t="shared" si="1"/>
        <v>0</v>
      </c>
      <c r="D199" s="160">
        <f t="shared" si="2"/>
        <v>0</v>
      </c>
      <c r="E199" s="153"/>
      <c r="F199" s="153"/>
      <c r="G199" s="153"/>
      <c r="H199" s="153"/>
      <c r="I199" s="150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8">
        <f t="shared" si="5"/>
        <v>198</v>
      </c>
      <c r="B200" s="159">
        <f t="array" ref="B200">SORTN('Historical Var'!V206)</f>
        <v>1169365.715</v>
      </c>
      <c r="C200" s="159">
        <f t="shared" si="1"/>
        <v>0</v>
      </c>
      <c r="D200" s="160">
        <f t="shared" si="2"/>
        <v>0</v>
      </c>
      <c r="E200" s="153"/>
      <c r="F200" s="153"/>
      <c r="G200" s="153"/>
      <c r="H200" s="153"/>
      <c r="I200" s="150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8">
        <f t="shared" si="5"/>
        <v>199</v>
      </c>
      <c r="B201" s="159">
        <f t="array" ref="B201">SORTN('Historical Var'!V207)</f>
        <v>1208518.46</v>
      </c>
      <c r="C201" s="159">
        <f t="shared" si="1"/>
        <v>0</v>
      </c>
      <c r="D201" s="160">
        <f t="shared" si="2"/>
        <v>0</v>
      </c>
      <c r="E201" s="153"/>
      <c r="F201" s="153"/>
      <c r="G201" s="153"/>
      <c r="H201" s="153"/>
      <c r="I201" s="150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8">
        <f t="shared" si="5"/>
        <v>200</v>
      </c>
      <c r="B202" s="159">
        <f t="array" ref="B202">SORTN('Historical Var'!V208)</f>
        <v>1156050.867</v>
      </c>
      <c r="C202" s="159">
        <f t="shared" si="1"/>
        <v>0</v>
      </c>
      <c r="D202" s="160">
        <f t="shared" si="2"/>
        <v>0</v>
      </c>
      <c r="E202" s="153"/>
      <c r="F202" s="153"/>
      <c r="G202" s="153"/>
      <c r="H202" s="153"/>
      <c r="I202" s="150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8">
        <f t="shared" si="5"/>
        <v>201</v>
      </c>
      <c r="B203" s="159">
        <f t="array" ref="B203">SORTN('Historical Var'!V209)</f>
        <v>1169193.206</v>
      </c>
      <c r="C203" s="159">
        <f t="shared" si="1"/>
        <v>0</v>
      </c>
      <c r="D203" s="160">
        <f t="shared" si="2"/>
        <v>0</v>
      </c>
      <c r="E203" s="153"/>
      <c r="F203" s="153"/>
      <c r="G203" s="153"/>
      <c r="H203" s="153"/>
      <c r="I203" s="150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8">
        <f t="shared" si="5"/>
        <v>202</v>
      </c>
      <c r="B204" s="159">
        <f t="array" ref="B204">SORTN('Historical Var'!V210)</f>
        <v>1201901.366</v>
      </c>
      <c r="C204" s="159">
        <f t="shared" si="1"/>
        <v>0</v>
      </c>
      <c r="D204" s="160">
        <f t="shared" si="2"/>
        <v>0</v>
      </c>
      <c r="E204" s="153"/>
      <c r="F204" s="153"/>
      <c r="G204" s="153"/>
      <c r="H204" s="153"/>
      <c r="I204" s="150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8">
        <f t="shared" si="5"/>
        <v>203</v>
      </c>
      <c r="B205" s="159">
        <f t="array" ref="B205">SORTN('Historical Var'!V211)</f>
        <v>1214190.238</v>
      </c>
      <c r="C205" s="159">
        <f t="shared" si="1"/>
        <v>0</v>
      </c>
      <c r="D205" s="160">
        <f t="shared" si="2"/>
        <v>0</v>
      </c>
      <c r="E205" s="153"/>
      <c r="F205" s="153"/>
      <c r="G205" s="153"/>
      <c r="H205" s="153"/>
      <c r="I205" s="150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8">
        <f t="shared" si="5"/>
        <v>204</v>
      </c>
      <c r="B206" s="159">
        <f t="array" ref="B206">SORTN('Historical Var'!V212)</f>
        <v>1180897.216</v>
      </c>
      <c r="C206" s="159">
        <f t="shared" si="1"/>
        <v>0</v>
      </c>
      <c r="D206" s="160">
        <f t="shared" si="2"/>
        <v>0</v>
      </c>
      <c r="E206" s="153"/>
      <c r="F206" s="153"/>
      <c r="G206" s="153"/>
      <c r="H206" s="153"/>
      <c r="I206" s="150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8">
        <f t="shared" si="5"/>
        <v>205</v>
      </c>
      <c r="B207" s="159">
        <f t="array" ref="B207">SORTN('Historical Var'!V213)</f>
        <v>1204927.577</v>
      </c>
      <c r="C207" s="159">
        <f t="shared" si="1"/>
        <v>0</v>
      </c>
      <c r="D207" s="160">
        <f t="shared" si="2"/>
        <v>0</v>
      </c>
      <c r="E207" s="153"/>
      <c r="F207" s="153"/>
      <c r="G207" s="153"/>
      <c r="H207" s="153"/>
      <c r="I207" s="150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8">
        <f t="shared" si="5"/>
        <v>206</v>
      </c>
      <c r="B208" s="159">
        <f t="array" ref="B208">SORTN('Historical Var'!V214)</f>
        <v>1171924.05</v>
      </c>
      <c r="C208" s="159">
        <f t="shared" si="1"/>
        <v>0</v>
      </c>
      <c r="D208" s="160">
        <f t="shared" si="2"/>
        <v>0</v>
      </c>
      <c r="E208" s="153"/>
      <c r="F208" s="153"/>
      <c r="G208" s="153"/>
      <c r="H208" s="153"/>
      <c r="I208" s="150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8">
        <f t="shared" si="5"/>
        <v>207</v>
      </c>
      <c r="B209" s="159">
        <f t="array" ref="B209">SORTN('Historical Var'!V215)</f>
        <v>1152586.4</v>
      </c>
      <c r="C209" s="159">
        <f t="shared" si="1"/>
        <v>0</v>
      </c>
      <c r="D209" s="160">
        <f t="shared" si="2"/>
        <v>0</v>
      </c>
      <c r="E209" s="153"/>
      <c r="F209" s="153"/>
      <c r="G209" s="153"/>
      <c r="H209" s="153"/>
      <c r="I209" s="150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8">
        <f t="shared" si="5"/>
        <v>208</v>
      </c>
      <c r="B210" s="159">
        <f t="array" ref="B210">SORTN('Historical Var'!V216)</f>
        <v>1190831.952</v>
      </c>
      <c r="C210" s="159">
        <f t="shared" si="1"/>
        <v>0</v>
      </c>
      <c r="D210" s="160">
        <f t="shared" si="2"/>
        <v>0</v>
      </c>
      <c r="E210" s="153"/>
      <c r="F210" s="153"/>
      <c r="G210" s="153"/>
      <c r="H210" s="153"/>
      <c r="I210" s="150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8">
        <f t="shared" si="5"/>
        <v>209</v>
      </c>
      <c r="B211" s="159">
        <f t="array" ref="B211">SORTN('Historical Var'!V217)</f>
        <v>1186858.614</v>
      </c>
      <c r="C211" s="159">
        <f t="shared" si="1"/>
        <v>0</v>
      </c>
      <c r="D211" s="160">
        <f t="shared" si="2"/>
        <v>0</v>
      </c>
      <c r="E211" s="153"/>
      <c r="F211" s="153"/>
      <c r="G211" s="153"/>
      <c r="H211" s="153"/>
      <c r="I211" s="150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8">
        <f t="shared" si="5"/>
        <v>210</v>
      </c>
      <c r="B212" s="159">
        <f t="array" ref="B212">SORTN('Historical Var'!V218)</f>
        <v>1198009.514</v>
      </c>
      <c r="C212" s="159">
        <f t="shared" si="1"/>
        <v>0</v>
      </c>
      <c r="D212" s="160">
        <f t="shared" si="2"/>
        <v>0</v>
      </c>
      <c r="E212" s="153"/>
      <c r="F212" s="153"/>
      <c r="G212" s="153"/>
      <c r="H212" s="153"/>
      <c r="I212" s="150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8">
        <f t="shared" si="5"/>
        <v>211</v>
      </c>
      <c r="B213" s="159">
        <f t="array" ref="B213">SORTN('Historical Var'!V219)</f>
        <v>1162734.195</v>
      </c>
      <c r="C213" s="159">
        <f t="shared" si="1"/>
        <v>0</v>
      </c>
      <c r="D213" s="160">
        <f t="shared" si="2"/>
        <v>0</v>
      </c>
      <c r="E213" s="153"/>
      <c r="F213" s="153"/>
      <c r="G213" s="153"/>
      <c r="H213" s="153"/>
      <c r="I213" s="150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8">
        <f t="shared" si="5"/>
        <v>212</v>
      </c>
      <c r="B214" s="159">
        <f t="array" ref="B214">SORTN('Historical Var'!V220)</f>
        <v>1184035.317</v>
      </c>
      <c r="C214" s="159">
        <f t="shared" si="1"/>
        <v>0</v>
      </c>
      <c r="D214" s="160">
        <f t="shared" si="2"/>
        <v>0</v>
      </c>
      <c r="E214" s="153"/>
      <c r="F214" s="153"/>
      <c r="G214" s="153"/>
      <c r="H214" s="153"/>
      <c r="I214" s="150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8">
        <f t="shared" si="5"/>
        <v>213</v>
      </c>
      <c r="B215" s="159">
        <f t="array" ref="B215">SORTN('Historical Var'!V221)</f>
        <v>1186872.267</v>
      </c>
      <c r="C215" s="159">
        <f t="shared" si="1"/>
        <v>0</v>
      </c>
      <c r="D215" s="160">
        <f t="shared" si="2"/>
        <v>0</v>
      </c>
      <c r="E215" s="153"/>
      <c r="F215" s="153"/>
      <c r="G215" s="153"/>
      <c r="H215" s="153"/>
      <c r="I215" s="150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8">
        <f t="shared" si="5"/>
        <v>214</v>
      </c>
      <c r="B216" s="159">
        <f t="array" ref="B216">SORTN('Historical Var'!V222)</f>
        <v>1173417.853</v>
      </c>
      <c r="C216" s="159">
        <f t="shared" si="1"/>
        <v>0</v>
      </c>
      <c r="D216" s="160">
        <f t="shared" si="2"/>
        <v>0</v>
      </c>
      <c r="E216" s="153"/>
      <c r="F216" s="153"/>
      <c r="G216" s="153"/>
      <c r="H216" s="153"/>
      <c r="I216" s="150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8">
        <f t="shared" si="5"/>
        <v>215</v>
      </c>
      <c r="B217" s="159">
        <f t="array" ref="B217">SORTN('Historical Var'!V223)</f>
        <v>1193685.963</v>
      </c>
      <c r="C217" s="159">
        <f t="shared" si="1"/>
        <v>0</v>
      </c>
      <c r="D217" s="160">
        <f t="shared" si="2"/>
        <v>0</v>
      </c>
      <c r="E217" s="153"/>
      <c r="F217" s="153"/>
      <c r="G217" s="153"/>
      <c r="H217" s="153"/>
      <c r="I217" s="150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8">
        <f t="shared" si="5"/>
        <v>216</v>
      </c>
      <c r="B218" s="159">
        <f t="array" ref="B218">SORTN('Historical Var'!V224)</f>
        <v>1180688.357</v>
      </c>
      <c r="C218" s="159">
        <f t="shared" si="1"/>
        <v>0</v>
      </c>
      <c r="D218" s="160">
        <f t="shared" si="2"/>
        <v>0</v>
      </c>
      <c r="E218" s="153"/>
      <c r="F218" s="153"/>
      <c r="G218" s="153"/>
      <c r="H218" s="153"/>
      <c r="I218" s="150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8">
        <f t="shared" si="5"/>
        <v>217</v>
      </c>
      <c r="B219" s="159">
        <f t="array" ref="B219">SORTN('Historical Var'!V225)</f>
        <v>1204300.405</v>
      </c>
      <c r="C219" s="159">
        <f t="shared" si="1"/>
        <v>0</v>
      </c>
      <c r="D219" s="160">
        <f t="shared" si="2"/>
        <v>0</v>
      </c>
      <c r="E219" s="153"/>
      <c r="F219" s="153"/>
      <c r="G219" s="153"/>
      <c r="H219" s="153"/>
      <c r="I219" s="150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8">
        <f t="shared" si="5"/>
        <v>218</v>
      </c>
      <c r="B220" s="159">
        <f t="array" ref="B220">SORTN('Historical Var'!V226)</f>
        <v>1186876.387</v>
      </c>
      <c r="C220" s="159">
        <f t="shared" si="1"/>
        <v>0</v>
      </c>
      <c r="D220" s="160">
        <f t="shared" si="2"/>
        <v>0</v>
      </c>
      <c r="E220" s="153"/>
      <c r="F220" s="153"/>
      <c r="G220" s="153"/>
      <c r="H220" s="153"/>
      <c r="I220" s="150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8">
        <f t="shared" si="5"/>
        <v>219</v>
      </c>
      <c r="B221" s="159">
        <f t="array" ref="B221">SORTN('Historical Var'!V227)</f>
        <v>1190272.71</v>
      </c>
      <c r="C221" s="159">
        <f t="shared" si="1"/>
        <v>0</v>
      </c>
      <c r="D221" s="160">
        <f t="shared" si="2"/>
        <v>0</v>
      </c>
      <c r="E221" s="153"/>
      <c r="F221" s="153"/>
      <c r="G221" s="153"/>
      <c r="H221" s="153"/>
      <c r="I221" s="150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8">
        <f t="shared" si="5"/>
        <v>220</v>
      </c>
      <c r="B222" s="159">
        <f t="array" ref="B222">SORTN('Historical Var'!V228)</f>
        <v>1198455.529</v>
      </c>
      <c r="C222" s="159">
        <f t="shared" si="1"/>
        <v>0</v>
      </c>
      <c r="D222" s="160">
        <f t="shared" si="2"/>
        <v>0</v>
      </c>
      <c r="E222" s="153"/>
      <c r="F222" s="153"/>
      <c r="G222" s="153"/>
      <c r="H222" s="153"/>
      <c r="I222" s="150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8">
        <f t="shared" si="5"/>
        <v>221</v>
      </c>
      <c r="B223" s="159">
        <f t="array" ref="B223">SORTN('Historical Var'!V229)</f>
        <v>1162795.496</v>
      </c>
      <c r="C223" s="159">
        <f t="shared" si="1"/>
        <v>0</v>
      </c>
      <c r="D223" s="160">
        <f t="shared" si="2"/>
        <v>0</v>
      </c>
      <c r="E223" s="153"/>
      <c r="F223" s="153"/>
      <c r="G223" s="153"/>
      <c r="H223" s="153"/>
      <c r="I223" s="150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8">
        <f t="shared" si="5"/>
        <v>222</v>
      </c>
      <c r="B224" s="159">
        <f t="array" ref="B224">SORTN('Historical Var'!V230)</f>
        <v>1183776.817</v>
      </c>
      <c r="C224" s="159">
        <f t="shared" si="1"/>
        <v>0</v>
      </c>
      <c r="D224" s="160">
        <f t="shared" si="2"/>
        <v>0</v>
      </c>
      <c r="E224" s="153"/>
      <c r="F224" s="153"/>
      <c r="G224" s="153"/>
      <c r="H224" s="153"/>
      <c r="I224" s="150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8">
        <f t="shared" si="5"/>
        <v>223</v>
      </c>
      <c r="B225" s="159">
        <f t="array" ref="B225">SORTN('Historical Var'!V231)</f>
        <v>1177908.751</v>
      </c>
      <c r="C225" s="159">
        <f t="shared" si="1"/>
        <v>0</v>
      </c>
      <c r="D225" s="160">
        <f t="shared" si="2"/>
        <v>0</v>
      </c>
      <c r="E225" s="153"/>
      <c r="F225" s="153"/>
      <c r="G225" s="153"/>
      <c r="H225" s="153"/>
      <c r="I225" s="150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8">
        <f t="shared" si="5"/>
        <v>224</v>
      </c>
      <c r="B226" s="159">
        <f t="array" ref="B226">SORTN('Historical Var'!V232)</f>
        <v>1195633.785</v>
      </c>
      <c r="C226" s="159">
        <f t="shared" si="1"/>
        <v>0</v>
      </c>
      <c r="D226" s="160">
        <f t="shared" si="2"/>
        <v>0</v>
      </c>
      <c r="E226" s="153"/>
      <c r="F226" s="153"/>
      <c r="G226" s="153"/>
      <c r="H226" s="153"/>
      <c r="I226" s="150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8">
        <f t="shared" si="5"/>
        <v>225</v>
      </c>
      <c r="B227" s="159">
        <f t="array" ref="B227">SORTN('Historical Var'!V233)</f>
        <v>1198610.789</v>
      </c>
      <c r="C227" s="159">
        <f t="shared" si="1"/>
        <v>0</v>
      </c>
      <c r="D227" s="160">
        <f t="shared" si="2"/>
        <v>0</v>
      </c>
      <c r="E227" s="153"/>
      <c r="F227" s="153"/>
      <c r="G227" s="153"/>
      <c r="H227" s="153"/>
      <c r="I227" s="150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8">
        <f t="shared" si="5"/>
        <v>226</v>
      </c>
      <c r="B228" s="159">
        <f t="array" ref="B228">SORTN('Historical Var'!V234)</f>
        <v>1190148.441</v>
      </c>
      <c r="C228" s="159">
        <f t="shared" si="1"/>
        <v>0</v>
      </c>
      <c r="D228" s="160">
        <f t="shared" si="2"/>
        <v>0</v>
      </c>
      <c r="E228" s="153"/>
      <c r="F228" s="153"/>
      <c r="G228" s="153"/>
      <c r="H228" s="153"/>
      <c r="I228" s="150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8">
        <f t="shared" si="5"/>
        <v>227</v>
      </c>
      <c r="B229" s="159">
        <f t="array" ref="B229">SORTN('Historical Var'!V235)</f>
        <v>1186111.952</v>
      </c>
      <c r="C229" s="159">
        <f t="shared" si="1"/>
        <v>0</v>
      </c>
      <c r="D229" s="160">
        <f t="shared" si="2"/>
        <v>0</v>
      </c>
      <c r="E229" s="153"/>
      <c r="F229" s="153"/>
      <c r="G229" s="153"/>
      <c r="H229" s="153"/>
      <c r="I229" s="150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8">
        <f t="shared" si="5"/>
        <v>228</v>
      </c>
      <c r="B230" s="159">
        <f t="array" ref="B230">SORTN('Historical Var'!V236)</f>
        <v>1183795.773</v>
      </c>
      <c r="C230" s="159">
        <f t="shared" si="1"/>
        <v>0</v>
      </c>
      <c r="D230" s="160">
        <f t="shared" si="2"/>
        <v>0</v>
      </c>
      <c r="E230" s="153"/>
      <c r="F230" s="153"/>
      <c r="G230" s="153"/>
      <c r="H230" s="153"/>
      <c r="I230" s="150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8">
        <f t="shared" si="5"/>
        <v>229</v>
      </c>
      <c r="B231" s="159">
        <f t="array" ref="B231">SORTN('Historical Var'!V237)</f>
        <v>1167276.786</v>
      </c>
      <c r="C231" s="159">
        <f t="shared" si="1"/>
        <v>0</v>
      </c>
      <c r="D231" s="160">
        <f t="shared" si="2"/>
        <v>0</v>
      </c>
      <c r="E231" s="153"/>
      <c r="F231" s="153"/>
      <c r="G231" s="153"/>
      <c r="H231" s="153"/>
      <c r="I231" s="150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8">
        <f t="shared" si="5"/>
        <v>230</v>
      </c>
      <c r="B232" s="159">
        <f t="array" ref="B232">SORTN('Historical Var'!V238)</f>
        <v>1188225.141</v>
      </c>
      <c r="C232" s="159">
        <f t="shared" si="1"/>
        <v>0</v>
      </c>
      <c r="D232" s="160">
        <f t="shared" si="2"/>
        <v>0</v>
      </c>
      <c r="E232" s="153"/>
      <c r="F232" s="153"/>
      <c r="G232" s="153"/>
      <c r="H232" s="153"/>
      <c r="I232" s="150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8">
        <f t="shared" si="5"/>
        <v>231</v>
      </c>
      <c r="B233" s="159">
        <f t="array" ref="B233">SORTN('Historical Var'!V239)</f>
        <v>1185261.031</v>
      </c>
      <c r="C233" s="159">
        <f t="shared" si="1"/>
        <v>0</v>
      </c>
      <c r="D233" s="160">
        <f t="shared" si="2"/>
        <v>0</v>
      </c>
      <c r="E233" s="153"/>
      <c r="F233" s="153"/>
      <c r="G233" s="153"/>
      <c r="H233" s="153"/>
      <c r="I233" s="150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8">
        <f t="shared" si="5"/>
        <v>232</v>
      </c>
      <c r="B234" s="159">
        <f t="array" ref="B234">SORTN('Historical Var'!V240)</f>
        <v>1171564.792</v>
      </c>
      <c r="C234" s="159">
        <f t="shared" si="1"/>
        <v>0</v>
      </c>
      <c r="D234" s="160">
        <f t="shared" si="2"/>
        <v>0</v>
      </c>
      <c r="E234" s="153"/>
      <c r="F234" s="153"/>
      <c r="G234" s="153"/>
      <c r="H234" s="153"/>
      <c r="I234" s="150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8">
        <f t="shared" si="5"/>
        <v>233</v>
      </c>
      <c r="B235" s="159">
        <f t="array" ref="B235">SORTN('Historical Var'!V241)</f>
        <v>1221374.899</v>
      </c>
      <c r="C235" s="159">
        <f t="shared" si="1"/>
        <v>0</v>
      </c>
      <c r="D235" s="160">
        <f t="shared" si="2"/>
        <v>0</v>
      </c>
      <c r="E235" s="153"/>
      <c r="F235" s="153"/>
      <c r="G235" s="153"/>
      <c r="H235" s="153"/>
      <c r="I235" s="150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8">
        <f t="shared" si="5"/>
        <v>234</v>
      </c>
      <c r="B236" s="159">
        <f t="array" ref="B236">SORTN('Historical Var'!V242)</f>
        <v>1173811.344</v>
      </c>
      <c r="C236" s="159">
        <f t="shared" si="1"/>
        <v>0</v>
      </c>
      <c r="D236" s="160">
        <f t="shared" si="2"/>
        <v>0</v>
      </c>
      <c r="E236" s="153"/>
      <c r="F236" s="153"/>
      <c r="G236" s="153"/>
      <c r="H236" s="153"/>
      <c r="I236" s="150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8">
        <f t="shared" si="5"/>
        <v>235</v>
      </c>
      <c r="B237" s="159">
        <f t="array" ref="B237">SORTN('Historical Var'!V243)</f>
        <v>1176221.794</v>
      </c>
      <c r="C237" s="159">
        <f t="shared" si="1"/>
        <v>0</v>
      </c>
      <c r="D237" s="160">
        <f t="shared" si="2"/>
        <v>0</v>
      </c>
      <c r="E237" s="153"/>
      <c r="F237" s="153"/>
      <c r="G237" s="153"/>
      <c r="H237" s="153"/>
      <c r="I237" s="150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8">
        <f t="shared" si="5"/>
        <v>236</v>
      </c>
      <c r="B238" s="159">
        <f t="array" ref="B238">SORTN('Historical Var'!V244)</f>
        <v>1153279.431</v>
      </c>
      <c r="C238" s="159">
        <f t="shared" si="1"/>
        <v>0</v>
      </c>
      <c r="D238" s="160">
        <f t="shared" si="2"/>
        <v>0</v>
      </c>
      <c r="E238" s="153"/>
      <c r="F238" s="153"/>
      <c r="G238" s="153"/>
      <c r="H238" s="153"/>
      <c r="I238" s="150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8">
        <f t="shared" si="5"/>
        <v>237</v>
      </c>
      <c r="B239" s="159">
        <f t="array" ref="B239">SORTN('Historical Var'!V245)</f>
        <v>1177603.671</v>
      </c>
      <c r="C239" s="159">
        <f t="shared" si="1"/>
        <v>0</v>
      </c>
      <c r="D239" s="160">
        <f t="shared" si="2"/>
        <v>0</v>
      </c>
      <c r="E239" s="153"/>
      <c r="F239" s="153"/>
      <c r="G239" s="153"/>
      <c r="H239" s="153"/>
      <c r="I239" s="150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8">
        <f t="shared" si="5"/>
        <v>238</v>
      </c>
      <c r="B240" s="159">
        <f t="array" ref="B240">SORTN('Historical Var'!V246)</f>
        <v>1198433.89</v>
      </c>
      <c r="C240" s="159">
        <f t="shared" si="1"/>
        <v>0</v>
      </c>
      <c r="D240" s="160">
        <f t="shared" si="2"/>
        <v>0</v>
      </c>
      <c r="E240" s="153"/>
      <c r="F240" s="153"/>
      <c r="G240" s="153"/>
      <c r="H240" s="153"/>
      <c r="I240" s="150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8">
        <f t="shared" si="5"/>
        <v>239</v>
      </c>
      <c r="B241" s="159">
        <f t="array" ref="B241">SORTN('Historical Var'!V247)</f>
        <v>1188451.712</v>
      </c>
      <c r="C241" s="159">
        <f t="shared" si="1"/>
        <v>0</v>
      </c>
      <c r="D241" s="160">
        <f t="shared" si="2"/>
        <v>0</v>
      </c>
      <c r="E241" s="153"/>
      <c r="F241" s="153"/>
      <c r="G241" s="153"/>
      <c r="H241" s="153"/>
      <c r="I241" s="150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8">
        <f t="shared" si="5"/>
        <v>240</v>
      </c>
      <c r="B242" s="159">
        <f t="array" ref="B242">SORTN('Historical Var'!V248)</f>
        <v>1182153.598</v>
      </c>
      <c r="C242" s="159">
        <f t="shared" si="1"/>
        <v>0</v>
      </c>
      <c r="D242" s="160">
        <f t="shared" si="2"/>
        <v>0</v>
      </c>
      <c r="E242" s="153"/>
      <c r="F242" s="153"/>
      <c r="G242" s="153"/>
      <c r="H242" s="153"/>
      <c r="I242" s="150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8">
        <f t="shared" si="5"/>
        <v>241</v>
      </c>
      <c r="B243" s="159">
        <f t="array" ref="B243">SORTN('Historical Var'!V249)</f>
        <v>1196317.597</v>
      </c>
      <c r="C243" s="159">
        <f t="shared" si="1"/>
        <v>0</v>
      </c>
      <c r="D243" s="160">
        <f t="shared" si="2"/>
        <v>0</v>
      </c>
      <c r="E243" s="153"/>
      <c r="F243" s="153"/>
      <c r="G243" s="153"/>
      <c r="H243" s="153"/>
      <c r="I243" s="150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8">
        <f t="shared" si="5"/>
        <v>242</v>
      </c>
      <c r="B244" s="159">
        <f t="array" ref="B244">SORTN('Historical Var'!V250)</f>
        <v>1200755.139</v>
      </c>
      <c r="C244" s="159">
        <f t="shared" si="1"/>
        <v>0</v>
      </c>
      <c r="D244" s="160">
        <f t="shared" si="2"/>
        <v>0</v>
      </c>
      <c r="E244" s="153"/>
      <c r="F244" s="153"/>
      <c r="G244" s="153"/>
      <c r="H244" s="153"/>
      <c r="I244" s="150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8">
        <f t="shared" si="5"/>
        <v>243</v>
      </c>
      <c r="B245" s="159">
        <f t="array" ref="B245">SORTN('Historical Var'!V251)</f>
        <v>1170533.145</v>
      </c>
      <c r="C245" s="159">
        <f t="shared" si="1"/>
        <v>0</v>
      </c>
      <c r="D245" s="160">
        <f t="shared" si="2"/>
        <v>0</v>
      </c>
      <c r="E245" s="153"/>
      <c r="F245" s="153"/>
      <c r="G245" s="153"/>
      <c r="H245" s="153"/>
      <c r="I245" s="150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8">
        <f t="shared" si="5"/>
        <v>244</v>
      </c>
      <c r="B246" s="159">
        <f t="array" ref="B246">SORTN('Historical Var'!V252)</f>
        <v>1158223.758</v>
      </c>
      <c r="C246" s="159">
        <f t="shared" si="1"/>
        <v>0</v>
      </c>
      <c r="D246" s="160">
        <f t="shared" si="2"/>
        <v>0</v>
      </c>
      <c r="E246" s="153"/>
      <c r="F246" s="153"/>
      <c r="G246" s="153"/>
      <c r="H246" s="153"/>
      <c r="I246" s="150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8">
        <f t="shared" si="5"/>
        <v>245</v>
      </c>
      <c r="B247" s="159">
        <f t="array" ref="B247">SORTN('Historical Var'!V253)</f>
        <v>1188699.698</v>
      </c>
      <c r="C247" s="159">
        <f t="shared" si="1"/>
        <v>0</v>
      </c>
      <c r="D247" s="160">
        <f t="shared" si="2"/>
        <v>0</v>
      </c>
      <c r="E247" s="153"/>
      <c r="F247" s="153"/>
      <c r="G247" s="153"/>
      <c r="H247" s="153"/>
      <c r="I247" s="150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8">
        <f t="shared" si="5"/>
        <v>246</v>
      </c>
      <c r="B248" s="159">
        <f t="array" ref="B248">SORTN('Historical Var'!V254)</f>
        <v>1194313.072</v>
      </c>
      <c r="C248" s="159">
        <f t="shared" si="1"/>
        <v>0</v>
      </c>
      <c r="D248" s="160">
        <f t="shared" si="2"/>
        <v>0</v>
      </c>
      <c r="E248" s="153"/>
      <c r="F248" s="153"/>
      <c r="G248" s="153"/>
      <c r="H248" s="153"/>
      <c r="I248" s="150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8">
        <f t="shared" si="5"/>
        <v>247</v>
      </c>
      <c r="B249" s="159">
        <f t="array" ref="B249">SORTN('Historical Var'!V255)</f>
        <v>1180718.345</v>
      </c>
      <c r="C249" s="159">
        <f t="shared" si="1"/>
        <v>0</v>
      </c>
      <c r="D249" s="160">
        <f t="shared" si="2"/>
        <v>0</v>
      </c>
      <c r="E249" s="153"/>
      <c r="F249" s="153"/>
      <c r="G249" s="153"/>
      <c r="H249" s="153"/>
      <c r="I249" s="150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8">
        <f t="shared" si="5"/>
        <v>248</v>
      </c>
      <c r="B250" s="159">
        <f t="array" ref="B250">SORTN('Historical Var'!V256)</f>
        <v>1194368.436</v>
      </c>
      <c r="C250" s="159">
        <f t="shared" si="1"/>
        <v>0</v>
      </c>
      <c r="D250" s="160">
        <f t="shared" si="2"/>
        <v>0</v>
      </c>
      <c r="E250" s="153"/>
      <c r="F250" s="153"/>
      <c r="G250" s="153"/>
      <c r="H250" s="153"/>
      <c r="I250" s="150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8">
        <f t="shared" si="5"/>
        <v>249</v>
      </c>
      <c r="B251" s="159">
        <f t="array" ref="B251">SORTN('Historical Var'!V257)</f>
        <v>1241442.795</v>
      </c>
      <c r="C251" s="159">
        <f t="shared" si="1"/>
        <v>0</v>
      </c>
      <c r="D251" s="160">
        <f t="shared" si="2"/>
        <v>0</v>
      </c>
      <c r="E251" s="153"/>
      <c r="F251" s="153"/>
      <c r="G251" s="153"/>
      <c r="H251" s="153"/>
      <c r="I251" s="150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8">
        <f t="shared" si="5"/>
        <v>250</v>
      </c>
      <c r="B252" s="159">
        <f t="array" ref="B252">SORTN('Historical Var'!V258)</f>
        <v>1168316.353</v>
      </c>
      <c r="C252" s="159">
        <f t="shared" si="1"/>
        <v>0</v>
      </c>
      <c r="D252" s="160">
        <f t="shared" si="2"/>
        <v>0</v>
      </c>
      <c r="E252" s="153"/>
      <c r="F252" s="153"/>
      <c r="G252" s="153"/>
      <c r="H252" s="153"/>
      <c r="I252" s="150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8">
        <f t="shared" si="5"/>
        <v>251</v>
      </c>
      <c r="B253" s="159">
        <f t="array" ref="B253">SORTN('Historical Var'!V259)</f>
        <v>1228205.836</v>
      </c>
      <c r="C253" s="159">
        <f t="shared" si="1"/>
        <v>0</v>
      </c>
      <c r="D253" s="160">
        <f t="shared" si="2"/>
        <v>0</v>
      </c>
      <c r="E253" s="153"/>
      <c r="F253" s="153"/>
      <c r="G253" s="153"/>
      <c r="H253" s="153"/>
      <c r="I253" s="150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8">
        <f t="shared" si="5"/>
        <v>252</v>
      </c>
      <c r="B254" s="159">
        <f t="array" ref="B254">SORTN('Historical Var'!V260)</f>
        <v>1154301.699</v>
      </c>
      <c r="C254" s="159">
        <f t="shared" si="1"/>
        <v>0</v>
      </c>
      <c r="D254" s="160">
        <f t="shared" si="2"/>
        <v>0</v>
      </c>
      <c r="E254" s="153"/>
      <c r="F254" s="153"/>
      <c r="G254" s="153"/>
      <c r="H254" s="153"/>
      <c r="I254" s="150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8">
        <f t="shared" si="5"/>
        <v>253</v>
      </c>
      <c r="B255" s="159">
        <f t="array" ref="B255">SORTN('Historical Var'!V261)</f>
        <v>1156884.778</v>
      </c>
      <c r="C255" s="159">
        <f t="shared" si="1"/>
        <v>0</v>
      </c>
      <c r="D255" s="160">
        <f t="shared" si="2"/>
        <v>0</v>
      </c>
      <c r="E255" s="153"/>
      <c r="F255" s="153"/>
      <c r="G255" s="153"/>
      <c r="H255" s="153"/>
      <c r="I255" s="150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8">
        <f t="shared" si="5"/>
        <v>254</v>
      </c>
      <c r="B256" s="159">
        <f t="array" ref="B256">SORTN('Historical Var'!V262)</f>
        <v>1185060.835</v>
      </c>
      <c r="C256" s="159">
        <f t="shared" si="1"/>
        <v>0</v>
      </c>
      <c r="D256" s="160">
        <f t="shared" si="2"/>
        <v>0</v>
      </c>
      <c r="E256" s="153"/>
      <c r="F256" s="153"/>
      <c r="G256" s="153"/>
      <c r="H256" s="153"/>
      <c r="I256" s="150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8">
        <f t="shared" si="5"/>
        <v>255</v>
      </c>
      <c r="B257" s="159">
        <f t="array" ref="B257">SORTN('Historical Var'!V263)</f>
        <v>1163213.5</v>
      </c>
      <c r="C257" s="159">
        <f t="shared" si="1"/>
        <v>0</v>
      </c>
      <c r="D257" s="160">
        <f t="shared" si="2"/>
        <v>0</v>
      </c>
      <c r="E257" s="153"/>
      <c r="F257" s="153"/>
      <c r="G257" s="153"/>
      <c r="H257" s="153"/>
      <c r="I257" s="150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8">
        <f t="shared" si="5"/>
        <v>256</v>
      </c>
      <c r="B258" s="159">
        <f t="array" ref="B258">SORTN('Historical Var'!V264)</f>
        <v>1180147.502</v>
      </c>
      <c r="C258" s="159">
        <f t="shared" si="1"/>
        <v>0</v>
      </c>
      <c r="D258" s="160">
        <f t="shared" si="2"/>
        <v>0</v>
      </c>
      <c r="E258" s="153"/>
      <c r="F258" s="153"/>
      <c r="G258" s="153"/>
      <c r="H258" s="153"/>
      <c r="I258" s="150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8">
        <f t="shared" si="5"/>
        <v>257</v>
      </c>
      <c r="B259" s="159">
        <f t="array" ref="B259">SORTN('Historical Var'!V265)</f>
        <v>1169947.909</v>
      </c>
      <c r="C259" s="159">
        <f t="shared" si="1"/>
        <v>0</v>
      </c>
      <c r="D259" s="160">
        <f t="shared" si="2"/>
        <v>0</v>
      </c>
      <c r="E259" s="153"/>
      <c r="F259" s="153"/>
      <c r="G259" s="153"/>
      <c r="H259" s="153"/>
      <c r="I259" s="150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8">
        <f t="shared" si="5"/>
        <v>258</v>
      </c>
      <c r="B260" s="159">
        <f t="array" ref="B260">SORTN('Historical Var'!V266)</f>
        <v>1190085.745</v>
      </c>
      <c r="C260" s="159">
        <f t="shared" si="1"/>
        <v>0</v>
      </c>
      <c r="D260" s="160">
        <f t="shared" si="2"/>
        <v>0</v>
      </c>
      <c r="E260" s="153"/>
      <c r="F260" s="153"/>
      <c r="G260" s="153"/>
      <c r="H260" s="153"/>
      <c r="I260" s="150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8">
        <f t="shared" si="5"/>
        <v>259</v>
      </c>
      <c r="B261" s="159">
        <f t="array" ref="B261">SORTN('Historical Var'!V267)</f>
        <v>1189422.099</v>
      </c>
      <c r="C261" s="159">
        <f t="shared" si="1"/>
        <v>0</v>
      </c>
      <c r="D261" s="160">
        <f t="shared" si="2"/>
        <v>0</v>
      </c>
      <c r="E261" s="153"/>
      <c r="F261" s="153"/>
      <c r="G261" s="153"/>
      <c r="H261" s="153"/>
      <c r="I261" s="150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8">
        <f t="shared" si="5"/>
        <v>260</v>
      </c>
      <c r="B262" s="159">
        <f t="array" ref="B262">SORTN('Historical Var'!V268)</f>
        <v>1185455.551</v>
      </c>
      <c r="C262" s="159">
        <f t="shared" si="1"/>
        <v>0</v>
      </c>
      <c r="D262" s="160">
        <f t="shared" si="2"/>
        <v>0</v>
      </c>
      <c r="E262" s="153"/>
      <c r="F262" s="153"/>
      <c r="G262" s="153"/>
      <c r="H262" s="153"/>
      <c r="I262" s="150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8">
        <f t="shared" si="5"/>
        <v>261</v>
      </c>
      <c r="B263" s="159">
        <f t="array" ref="B263">SORTN('Historical Var'!V269)</f>
        <v>1182243.547</v>
      </c>
      <c r="C263" s="159">
        <f t="shared" si="1"/>
        <v>0</v>
      </c>
      <c r="D263" s="160">
        <f t="shared" si="2"/>
        <v>0</v>
      </c>
      <c r="E263" s="153"/>
      <c r="F263" s="153"/>
      <c r="G263" s="153"/>
      <c r="H263" s="153"/>
      <c r="I263" s="150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8">
        <f t="shared" si="5"/>
        <v>262</v>
      </c>
      <c r="B264" s="159">
        <f t="array" ref="B264">SORTN('Historical Var'!V270)</f>
        <v>1186600.918</v>
      </c>
      <c r="C264" s="159">
        <f t="shared" si="1"/>
        <v>0</v>
      </c>
      <c r="D264" s="160">
        <f t="shared" si="2"/>
        <v>0</v>
      </c>
      <c r="E264" s="153"/>
      <c r="F264" s="153"/>
      <c r="G264" s="153"/>
      <c r="H264" s="153"/>
      <c r="I264" s="150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8">
        <f t="shared" si="5"/>
        <v>263</v>
      </c>
      <c r="B265" s="159">
        <f t="array" ref="B265">SORTN('Historical Var'!V271)</f>
        <v>1187544.935</v>
      </c>
      <c r="C265" s="159">
        <f t="shared" si="1"/>
        <v>0</v>
      </c>
      <c r="D265" s="160">
        <f t="shared" si="2"/>
        <v>0</v>
      </c>
      <c r="E265" s="153"/>
      <c r="F265" s="153"/>
      <c r="G265" s="153"/>
      <c r="H265" s="153"/>
      <c r="I265" s="150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8">
        <f t="shared" si="5"/>
        <v>264</v>
      </c>
      <c r="B266" s="159">
        <f t="array" ref="B266">SORTN('Historical Var'!V272)</f>
        <v>1196928.658</v>
      </c>
      <c r="C266" s="159">
        <f t="shared" si="1"/>
        <v>0</v>
      </c>
      <c r="D266" s="160">
        <f t="shared" si="2"/>
        <v>0</v>
      </c>
      <c r="E266" s="153"/>
      <c r="F266" s="153"/>
      <c r="G266" s="153"/>
      <c r="H266" s="153"/>
      <c r="I266" s="150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8">
        <f t="shared" si="5"/>
        <v>265</v>
      </c>
      <c r="B267" s="159">
        <f t="array" ref="B267">SORTN('Historical Var'!V273)</f>
        <v>1193031.562</v>
      </c>
      <c r="C267" s="159">
        <f t="shared" si="1"/>
        <v>0</v>
      </c>
      <c r="D267" s="160">
        <f t="shared" si="2"/>
        <v>0</v>
      </c>
      <c r="E267" s="153"/>
      <c r="F267" s="153"/>
      <c r="G267" s="153"/>
      <c r="H267" s="153"/>
      <c r="I267" s="150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8">
        <f t="shared" si="5"/>
        <v>266</v>
      </c>
      <c r="B268" s="159">
        <f t="array" ref="B268">SORTN('Historical Var'!V274)</f>
        <v>1203146.431</v>
      </c>
      <c r="C268" s="159">
        <f t="shared" si="1"/>
        <v>0</v>
      </c>
      <c r="D268" s="160">
        <f t="shared" si="2"/>
        <v>0</v>
      </c>
      <c r="E268" s="153"/>
      <c r="F268" s="153"/>
      <c r="G268" s="153"/>
      <c r="H268" s="153"/>
      <c r="I268" s="150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8">
        <f t="shared" si="5"/>
        <v>267</v>
      </c>
      <c r="B269" s="159">
        <f t="array" ref="B269">SORTN('Historical Var'!V275)</f>
        <v>1188074.421</v>
      </c>
      <c r="C269" s="159">
        <f t="shared" si="1"/>
        <v>0</v>
      </c>
      <c r="D269" s="160">
        <f t="shared" si="2"/>
        <v>0</v>
      </c>
      <c r="E269" s="153"/>
      <c r="F269" s="153"/>
      <c r="G269" s="153"/>
      <c r="H269" s="153"/>
      <c r="I269" s="150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8">
        <f t="shared" si="5"/>
        <v>268</v>
      </c>
      <c r="B270" s="159">
        <f t="array" ref="B270">SORTN('Historical Var'!V276)</f>
        <v>1160385.804</v>
      </c>
      <c r="C270" s="159">
        <f t="shared" si="1"/>
        <v>0</v>
      </c>
      <c r="D270" s="160">
        <f t="shared" si="2"/>
        <v>0</v>
      </c>
      <c r="E270" s="153"/>
      <c r="F270" s="153"/>
      <c r="G270" s="153"/>
      <c r="H270" s="153"/>
      <c r="I270" s="150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8">
        <f t="shared" si="5"/>
        <v>269</v>
      </c>
      <c r="B271" s="159">
        <f t="array" ref="B271">SORTN('Historical Var'!V277)</f>
        <v>1241425.859</v>
      </c>
      <c r="C271" s="159">
        <f t="shared" si="1"/>
        <v>0</v>
      </c>
      <c r="D271" s="160">
        <f t="shared" si="2"/>
        <v>0</v>
      </c>
      <c r="E271" s="153"/>
      <c r="F271" s="153"/>
      <c r="G271" s="153"/>
      <c r="H271" s="153"/>
      <c r="I271" s="150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8">
        <f t="shared" si="5"/>
        <v>270</v>
      </c>
      <c r="B272" s="159">
        <f t="array" ref="B272">SORTN('Historical Var'!V278)</f>
        <v>1197790.934</v>
      </c>
      <c r="C272" s="159">
        <f t="shared" si="1"/>
        <v>0</v>
      </c>
      <c r="D272" s="160">
        <f t="shared" si="2"/>
        <v>0</v>
      </c>
      <c r="E272" s="153"/>
      <c r="F272" s="153"/>
      <c r="G272" s="153"/>
      <c r="H272" s="153"/>
      <c r="I272" s="150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8">
        <f t="shared" si="5"/>
        <v>271</v>
      </c>
      <c r="B273" s="159">
        <f t="array" ref="B273">SORTN('Historical Var'!V279)</f>
        <v>1137091.778</v>
      </c>
      <c r="C273" s="159">
        <f t="shared" si="1"/>
        <v>0</v>
      </c>
      <c r="D273" s="160">
        <f t="shared" si="2"/>
        <v>0</v>
      </c>
      <c r="E273" s="153"/>
      <c r="F273" s="153"/>
      <c r="G273" s="153"/>
      <c r="H273" s="153"/>
      <c r="I273" s="150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8">
        <f t="shared" si="5"/>
        <v>272</v>
      </c>
      <c r="B274" s="159">
        <f t="array" ref="B274">SORTN('Historical Var'!V280)</f>
        <v>1202658.3</v>
      </c>
      <c r="C274" s="159">
        <f t="shared" si="1"/>
        <v>0</v>
      </c>
      <c r="D274" s="160">
        <f t="shared" si="2"/>
        <v>0</v>
      </c>
      <c r="E274" s="153"/>
      <c r="F274" s="153"/>
      <c r="G274" s="153"/>
      <c r="H274" s="153"/>
      <c r="I274" s="150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8">
        <f t="shared" si="5"/>
        <v>273</v>
      </c>
      <c r="B275" s="159">
        <f t="array" ref="B275">SORTN('Historical Var'!V281)</f>
        <v>1216363.431</v>
      </c>
      <c r="C275" s="159">
        <f t="shared" si="1"/>
        <v>0</v>
      </c>
      <c r="D275" s="160">
        <f t="shared" si="2"/>
        <v>0</v>
      </c>
      <c r="E275" s="153"/>
      <c r="F275" s="153"/>
      <c r="G275" s="153"/>
      <c r="H275" s="153"/>
      <c r="I275" s="150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8">
        <f t="shared" si="5"/>
        <v>274</v>
      </c>
      <c r="B276" s="159">
        <f t="array" ref="B276">SORTN('Historical Var'!V282)</f>
        <v>1218909.457</v>
      </c>
      <c r="C276" s="159">
        <f t="shared" si="1"/>
        <v>0</v>
      </c>
      <c r="D276" s="160">
        <f t="shared" si="2"/>
        <v>0</v>
      </c>
      <c r="E276" s="153"/>
      <c r="F276" s="153"/>
      <c r="G276" s="153"/>
      <c r="H276" s="153"/>
      <c r="I276" s="150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8">
        <f t="shared" si="5"/>
        <v>275</v>
      </c>
      <c r="B277" s="159">
        <f t="array" ref="B277">SORTN('Historical Var'!V283)</f>
        <v>1145230.395</v>
      </c>
      <c r="C277" s="159">
        <f t="shared" si="1"/>
        <v>0</v>
      </c>
      <c r="D277" s="160">
        <f t="shared" si="2"/>
        <v>0</v>
      </c>
      <c r="E277" s="153"/>
      <c r="F277" s="153"/>
      <c r="G277" s="153"/>
      <c r="H277" s="153"/>
      <c r="I277" s="150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8">
        <f t="shared" si="5"/>
        <v>276</v>
      </c>
      <c r="B278" s="159">
        <f t="array" ref="B278">SORTN('Historical Var'!V284)</f>
        <v>1200596.168</v>
      </c>
      <c r="C278" s="159">
        <f t="shared" si="1"/>
        <v>0</v>
      </c>
      <c r="D278" s="160">
        <f t="shared" si="2"/>
        <v>0</v>
      </c>
      <c r="E278" s="153"/>
      <c r="F278" s="153"/>
      <c r="G278" s="153"/>
      <c r="H278" s="153"/>
      <c r="I278" s="150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8">
        <f t="shared" si="5"/>
        <v>277</v>
      </c>
      <c r="B279" s="159">
        <f t="array" ref="B279">SORTN('Historical Var'!V285)</f>
        <v>1157939.874</v>
      </c>
      <c r="C279" s="159">
        <f t="shared" si="1"/>
        <v>0</v>
      </c>
      <c r="D279" s="160">
        <f t="shared" si="2"/>
        <v>0</v>
      </c>
      <c r="E279" s="153"/>
      <c r="F279" s="153"/>
      <c r="G279" s="153"/>
      <c r="H279" s="153"/>
      <c r="I279" s="150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8">
        <f t="shared" si="5"/>
        <v>278</v>
      </c>
      <c r="B280" s="159">
        <f t="array" ref="B280">SORTN('Historical Var'!V286)</f>
        <v>1174397.308</v>
      </c>
      <c r="C280" s="159">
        <f t="shared" si="1"/>
        <v>0</v>
      </c>
      <c r="D280" s="160">
        <f t="shared" si="2"/>
        <v>0</v>
      </c>
      <c r="E280" s="153"/>
      <c r="F280" s="153"/>
      <c r="G280" s="153"/>
      <c r="H280" s="153"/>
      <c r="I280" s="150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8">
        <f t="shared" si="5"/>
        <v>279</v>
      </c>
      <c r="B281" s="159">
        <f t="array" ref="B281">SORTN('Historical Var'!V287)</f>
        <v>1169146.21</v>
      </c>
      <c r="C281" s="159">
        <f t="shared" si="1"/>
        <v>0</v>
      </c>
      <c r="D281" s="160">
        <f t="shared" si="2"/>
        <v>0</v>
      </c>
      <c r="E281" s="153"/>
      <c r="F281" s="153"/>
      <c r="G281" s="153"/>
      <c r="H281" s="153"/>
      <c r="I281" s="150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8">
        <f t="shared" si="5"/>
        <v>280</v>
      </c>
      <c r="B282" s="159">
        <f t="array" ref="B282">SORTN('Historical Var'!V288)</f>
        <v>1181012.586</v>
      </c>
      <c r="C282" s="159">
        <f t="shared" si="1"/>
        <v>0</v>
      </c>
      <c r="D282" s="160">
        <f t="shared" si="2"/>
        <v>0</v>
      </c>
      <c r="E282" s="153"/>
      <c r="F282" s="153"/>
      <c r="G282" s="153"/>
      <c r="H282" s="153"/>
      <c r="I282" s="150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8">
        <f t="shared" si="5"/>
        <v>281</v>
      </c>
      <c r="B283" s="159">
        <f t="array" ref="B283">SORTN('Historical Var'!V289)</f>
        <v>1174887.638</v>
      </c>
      <c r="C283" s="159">
        <f t="shared" si="1"/>
        <v>0</v>
      </c>
      <c r="D283" s="160">
        <f t="shared" si="2"/>
        <v>0</v>
      </c>
      <c r="E283" s="153"/>
      <c r="F283" s="153"/>
      <c r="G283" s="153"/>
      <c r="H283" s="153"/>
      <c r="I283" s="150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8">
        <f t="shared" si="5"/>
        <v>282</v>
      </c>
      <c r="B284" s="159">
        <f t="array" ref="B284">SORTN('Historical Var'!V290)</f>
        <v>1191249.381</v>
      </c>
      <c r="C284" s="159">
        <f t="shared" si="1"/>
        <v>0</v>
      </c>
      <c r="D284" s="160">
        <f t="shared" si="2"/>
        <v>0</v>
      </c>
      <c r="E284" s="153"/>
      <c r="F284" s="153"/>
      <c r="G284" s="153"/>
      <c r="H284" s="153"/>
      <c r="I284" s="150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8">
        <f t="shared" si="5"/>
        <v>283</v>
      </c>
      <c r="B285" s="159">
        <f t="array" ref="B285">SORTN('Historical Var'!V291)</f>
        <v>1180213.773</v>
      </c>
      <c r="C285" s="159">
        <f t="shared" si="1"/>
        <v>0</v>
      </c>
      <c r="D285" s="160">
        <f t="shared" si="2"/>
        <v>0</v>
      </c>
      <c r="E285" s="153"/>
      <c r="F285" s="153"/>
      <c r="G285" s="153"/>
      <c r="H285" s="153"/>
      <c r="I285" s="150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8">
        <f t="shared" si="5"/>
        <v>284</v>
      </c>
      <c r="B286" s="159">
        <f t="array" ref="B286">SORTN('Historical Var'!V292)</f>
        <v>1217468.316</v>
      </c>
      <c r="C286" s="159">
        <f t="shared" si="1"/>
        <v>0</v>
      </c>
      <c r="D286" s="160">
        <f t="shared" si="2"/>
        <v>0</v>
      </c>
      <c r="E286" s="153"/>
      <c r="F286" s="153"/>
      <c r="G286" s="153"/>
      <c r="H286" s="153"/>
      <c r="I286" s="150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8">
        <f t="shared" si="5"/>
        <v>285</v>
      </c>
      <c r="B287" s="159">
        <f t="array" ref="B287">SORTN('Historical Var'!V293)</f>
        <v>1186070.062</v>
      </c>
      <c r="C287" s="159">
        <f t="shared" si="1"/>
        <v>0</v>
      </c>
      <c r="D287" s="160">
        <f t="shared" si="2"/>
        <v>0</v>
      </c>
      <c r="E287" s="153"/>
      <c r="F287" s="153"/>
      <c r="G287" s="153"/>
      <c r="H287" s="153"/>
      <c r="I287" s="150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8">
        <f t="shared" si="5"/>
        <v>286</v>
      </c>
      <c r="B288" s="159">
        <f t="array" ref="B288">SORTN('Historical Var'!V294)</f>
        <v>1175228.387</v>
      </c>
      <c r="C288" s="159">
        <f t="shared" si="1"/>
        <v>0</v>
      </c>
      <c r="D288" s="160">
        <f t="shared" si="2"/>
        <v>0</v>
      </c>
      <c r="E288" s="153"/>
      <c r="F288" s="153"/>
      <c r="G288" s="153"/>
      <c r="H288" s="153"/>
      <c r="I288" s="150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8">
        <f t="shared" si="5"/>
        <v>287</v>
      </c>
      <c r="B289" s="159">
        <f t="array" ref="B289">SORTN('Historical Var'!V295)</f>
        <v>1204300.374</v>
      </c>
      <c r="C289" s="159">
        <f t="shared" si="1"/>
        <v>0</v>
      </c>
      <c r="D289" s="160">
        <f t="shared" si="2"/>
        <v>0</v>
      </c>
      <c r="E289" s="153"/>
      <c r="F289" s="153"/>
      <c r="G289" s="153"/>
      <c r="H289" s="153"/>
      <c r="I289" s="150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8">
        <f t="shared" si="5"/>
        <v>288</v>
      </c>
      <c r="B290" s="159">
        <f t="array" ref="B290">SORTN('Historical Var'!V296)</f>
        <v>1202425.384</v>
      </c>
      <c r="C290" s="159">
        <f t="shared" si="1"/>
        <v>0</v>
      </c>
      <c r="D290" s="160">
        <f t="shared" si="2"/>
        <v>0</v>
      </c>
      <c r="E290" s="153"/>
      <c r="F290" s="153"/>
      <c r="G290" s="153"/>
      <c r="H290" s="153"/>
      <c r="I290" s="150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8">
        <f t="shared" si="5"/>
        <v>289</v>
      </c>
      <c r="B291" s="159">
        <f t="array" ref="B291">SORTN('Historical Var'!V297)</f>
        <v>1176106.66</v>
      </c>
      <c r="C291" s="159">
        <f t="shared" si="1"/>
        <v>0</v>
      </c>
      <c r="D291" s="160">
        <f t="shared" si="2"/>
        <v>0</v>
      </c>
      <c r="E291" s="153"/>
      <c r="F291" s="153"/>
      <c r="G291" s="153"/>
      <c r="H291" s="153"/>
      <c r="I291" s="150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8">
        <f t="shared" si="5"/>
        <v>290</v>
      </c>
      <c r="B292" s="159">
        <f t="array" ref="B292">SORTN('Historical Var'!V298)</f>
        <v>1161298.314</v>
      </c>
      <c r="C292" s="159">
        <f t="shared" si="1"/>
        <v>0</v>
      </c>
      <c r="D292" s="160">
        <f t="shared" si="2"/>
        <v>0</v>
      </c>
      <c r="E292" s="153"/>
      <c r="F292" s="153"/>
      <c r="G292" s="153"/>
      <c r="H292" s="153"/>
      <c r="I292" s="150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8">
        <f t="shared" si="5"/>
        <v>291</v>
      </c>
      <c r="B293" s="159">
        <f t="array" ref="B293">SORTN('Historical Var'!V299)</f>
        <v>1188400.45</v>
      </c>
      <c r="C293" s="159">
        <f t="shared" si="1"/>
        <v>0</v>
      </c>
      <c r="D293" s="160">
        <f t="shared" si="2"/>
        <v>0</v>
      </c>
      <c r="E293" s="153"/>
      <c r="F293" s="153"/>
      <c r="G293" s="153"/>
      <c r="H293" s="153"/>
      <c r="I293" s="150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8">
        <f t="shared" si="5"/>
        <v>292</v>
      </c>
      <c r="B294" s="159">
        <f t="array" ref="B294">SORTN('Historical Var'!V300)</f>
        <v>1194111.867</v>
      </c>
      <c r="C294" s="159">
        <f t="shared" si="1"/>
        <v>0</v>
      </c>
      <c r="D294" s="160">
        <f t="shared" si="2"/>
        <v>0</v>
      </c>
      <c r="E294" s="153"/>
      <c r="F294" s="153"/>
      <c r="G294" s="153"/>
      <c r="H294" s="153"/>
      <c r="I294" s="150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8">
        <f t="shared" si="5"/>
        <v>293</v>
      </c>
      <c r="B295" s="159">
        <f t="array" ref="B295">SORTN('Historical Var'!V301)</f>
        <v>1180427.219</v>
      </c>
      <c r="C295" s="159">
        <f t="shared" si="1"/>
        <v>0</v>
      </c>
      <c r="D295" s="160">
        <f t="shared" si="2"/>
        <v>0</v>
      </c>
      <c r="E295" s="153"/>
      <c r="F295" s="153"/>
      <c r="G295" s="153"/>
      <c r="H295" s="153"/>
      <c r="I295" s="150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8">
        <f t="shared" si="5"/>
        <v>294</v>
      </c>
      <c r="B296" s="159">
        <f t="array" ref="B296">SORTN('Historical Var'!V302)</f>
        <v>1163464.75</v>
      </c>
      <c r="C296" s="159">
        <f t="shared" si="1"/>
        <v>0</v>
      </c>
      <c r="D296" s="160">
        <f t="shared" si="2"/>
        <v>0</v>
      </c>
      <c r="E296" s="153"/>
      <c r="F296" s="153"/>
      <c r="G296" s="153"/>
      <c r="H296" s="153"/>
      <c r="I296" s="150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8">
        <f t="shared" si="5"/>
        <v>295</v>
      </c>
      <c r="B297" s="159">
        <f t="array" ref="B297">SORTN('Historical Var'!V303)</f>
        <v>1155372.078</v>
      </c>
      <c r="C297" s="159">
        <f t="shared" si="1"/>
        <v>0</v>
      </c>
      <c r="D297" s="160">
        <f t="shared" si="2"/>
        <v>0</v>
      </c>
      <c r="E297" s="153"/>
      <c r="F297" s="153"/>
      <c r="G297" s="153"/>
      <c r="H297" s="153"/>
      <c r="I297" s="150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8">
        <f t="shared" si="5"/>
        <v>296</v>
      </c>
      <c r="B298" s="159">
        <f t="array" ref="B298">SORTN('Historical Var'!V304)</f>
        <v>1191432.979</v>
      </c>
      <c r="C298" s="159">
        <f t="shared" si="1"/>
        <v>0</v>
      </c>
      <c r="D298" s="160">
        <f t="shared" si="2"/>
        <v>0</v>
      </c>
      <c r="E298" s="153"/>
      <c r="F298" s="153"/>
      <c r="G298" s="153"/>
      <c r="H298" s="153"/>
      <c r="I298" s="150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8">
        <f t="shared" si="5"/>
        <v>297</v>
      </c>
      <c r="B299" s="159">
        <f t="array" ref="B299">SORTN('Historical Var'!V305)</f>
        <v>1186984.46</v>
      </c>
      <c r="C299" s="159">
        <f t="shared" si="1"/>
        <v>0</v>
      </c>
      <c r="D299" s="160">
        <f t="shared" si="2"/>
        <v>0</v>
      </c>
      <c r="E299" s="153"/>
      <c r="F299" s="153"/>
      <c r="G299" s="153"/>
      <c r="H299" s="153"/>
      <c r="I299" s="150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8">
        <f t="shared" si="5"/>
        <v>298</v>
      </c>
      <c r="B300" s="159">
        <f t="array" ref="B300">SORTN('Historical Var'!V306)</f>
        <v>1179470.121</v>
      </c>
      <c r="C300" s="159">
        <f t="shared" si="1"/>
        <v>0</v>
      </c>
      <c r="D300" s="160">
        <f t="shared" si="2"/>
        <v>0</v>
      </c>
      <c r="E300" s="153"/>
      <c r="F300" s="153"/>
      <c r="G300" s="153"/>
      <c r="H300" s="153"/>
      <c r="I300" s="150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8">
        <f t="shared" si="5"/>
        <v>299</v>
      </c>
      <c r="B301" s="159">
        <f t="array" ref="B301">SORTN('Historical Var'!V307)</f>
        <v>1171584.47</v>
      </c>
      <c r="C301" s="159">
        <f t="shared" si="1"/>
        <v>0</v>
      </c>
      <c r="D301" s="160">
        <f t="shared" si="2"/>
        <v>0</v>
      </c>
      <c r="E301" s="153"/>
      <c r="F301" s="153"/>
      <c r="G301" s="153"/>
      <c r="H301" s="153"/>
      <c r="I301" s="150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8">
        <f t="shared" si="5"/>
        <v>300</v>
      </c>
      <c r="B302" s="159">
        <f t="array" ref="B302">SORTN('Historical Var'!V308)</f>
        <v>1186482.535</v>
      </c>
      <c r="C302" s="159">
        <f t="shared" si="1"/>
        <v>0</v>
      </c>
      <c r="D302" s="160">
        <f t="shared" si="2"/>
        <v>0</v>
      </c>
      <c r="E302" s="153"/>
      <c r="F302" s="153"/>
      <c r="G302" s="153"/>
      <c r="H302" s="153"/>
      <c r="I302" s="150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8">
        <f t="shared" si="5"/>
        <v>301</v>
      </c>
      <c r="B303" s="159">
        <f t="array" ref="B303">SORTN('Historical Var'!V309)</f>
        <v>1180164.861</v>
      </c>
      <c r="C303" s="159">
        <f t="shared" si="1"/>
        <v>0</v>
      </c>
      <c r="D303" s="160">
        <f t="shared" si="2"/>
        <v>0</v>
      </c>
      <c r="E303" s="153"/>
      <c r="F303" s="153"/>
      <c r="G303" s="153"/>
      <c r="H303" s="153"/>
      <c r="I303" s="150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8">
        <f t="shared" si="5"/>
        <v>302</v>
      </c>
      <c r="B304" s="159">
        <f t="array" ref="B304">SORTN('Historical Var'!V310)</f>
        <v>1196509.605</v>
      </c>
      <c r="C304" s="159">
        <f t="shared" si="1"/>
        <v>0</v>
      </c>
      <c r="D304" s="160">
        <f t="shared" si="2"/>
        <v>0</v>
      </c>
      <c r="E304" s="153"/>
      <c r="F304" s="153"/>
      <c r="G304" s="153"/>
      <c r="H304" s="153"/>
      <c r="I304" s="150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8">
        <f t="shared" si="5"/>
        <v>303</v>
      </c>
      <c r="B305" s="159">
        <f t="array" ref="B305">SORTN('Historical Var'!V311)</f>
        <v>1164530.085</v>
      </c>
      <c r="C305" s="159">
        <f t="shared" si="1"/>
        <v>0</v>
      </c>
      <c r="D305" s="160">
        <f t="shared" si="2"/>
        <v>0</v>
      </c>
      <c r="E305" s="153"/>
      <c r="F305" s="153"/>
      <c r="G305" s="153"/>
      <c r="H305" s="153"/>
      <c r="I305" s="150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8">
        <f t="shared" si="5"/>
        <v>304</v>
      </c>
      <c r="B306" s="159">
        <f t="array" ref="B306">SORTN('Historical Var'!V312)</f>
        <v>1177743.485</v>
      </c>
      <c r="C306" s="159">
        <f t="shared" si="1"/>
        <v>0</v>
      </c>
      <c r="D306" s="160">
        <f t="shared" si="2"/>
        <v>0</v>
      </c>
      <c r="E306" s="153"/>
      <c r="F306" s="153"/>
      <c r="G306" s="153"/>
      <c r="H306" s="153"/>
      <c r="I306" s="150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8">
        <f t="shared" si="5"/>
        <v>305</v>
      </c>
      <c r="B307" s="159">
        <f t="array" ref="B307">SORTN('Historical Var'!V313)</f>
        <v>1199155.403</v>
      </c>
      <c r="C307" s="159">
        <f t="shared" si="1"/>
        <v>0</v>
      </c>
      <c r="D307" s="160">
        <f t="shared" si="2"/>
        <v>0</v>
      </c>
      <c r="E307" s="153"/>
      <c r="F307" s="153"/>
      <c r="G307" s="153"/>
      <c r="H307" s="153"/>
      <c r="I307" s="150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8">
        <f t="shared" si="5"/>
        <v>306</v>
      </c>
      <c r="B308" s="159">
        <f t="array" ref="B308">SORTN('Historical Var'!V314)</f>
        <v>1197301.333</v>
      </c>
      <c r="C308" s="159">
        <f t="shared" si="1"/>
        <v>0</v>
      </c>
      <c r="D308" s="160">
        <f t="shared" si="2"/>
        <v>0</v>
      </c>
      <c r="E308" s="153"/>
      <c r="F308" s="153"/>
      <c r="G308" s="153"/>
      <c r="H308" s="153"/>
      <c r="I308" s="150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8">
        <f t="shared" si="5"/>
        <v>307</v>
      </c>
      <c r="B309" s="159">
        <f t="array" ref="B309">SORTN('Historical Var'!V315)</f>
        <v>1167350.319</v>
      </c>
      <c r="C309" s="159">
        <f t="shared" si="1"/>
        <v>0</v>
      </c>
      <c r="D309" s="160">
        <f t="shared" si="2"/>
        <v>0</v>
      </c>
      <c r="E309" s="153"/>
      <c r="F309" s="153"/>
      <c r="G309" s="153"/>
      <c r="H309" s="153"/>
      <c r="I309" s="150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8">
        <f t="shared" si="5"/>
        <v>308</v>
      </c>
      <c r="B310" s="159">
        <f t="array" ref="B310">SORTN('Historical Var'!V316)</f>
        <v>1203919.118</v>
      </c>
      <c r="C310" s="159">
        <f t="shared" si="1"/>
        <v>0</v>
      </c>
      <c r="D310" s="160">
        <f t="shared" si="2"/>
        <v>0</v>
      </c>
      <c r="E310" s="153"/>
      <c r="F310" s="153"/>
      <c r="G310" s="153"/>
      <c r="H310" s="153"/>
      <c r="I310" s="150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8">
        <f t="shared" si="5"/>
        <v>309</v>
      </c>
      <c r="B311" s="159">
        <f t="array" ref="B311">SORTN('Historical Var'!V317)</f>
        <v>1168341.52</v>
      </c>
      <c r="C311" s="159">
        <f t="shared" si="1"/>
        <v>0</v>
      </c>
      <c r="D311" s="160">
        <f t="shared" si="2"/>
        <v>0</v>
      </c>
      <c r="E311" s="153"/>
      <c r="F311" s="153"/>
      <c r="G311" s="153"/>
      <c r="H311" s="153"/>
      <c r="I311" s="150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8">
        <f t="shared" si="5"/>
        <v>310</v>
      </c>
      <c r="B312" s="159">
        <f t="array" ref="B312">SORTN('Historical Var'!V318)</f>
        <v>1184042.533</v>
      </c>
      <c r="C312" s="159">
        <f t="shared" si="1"/>
        <v>0</v>
      </c>
      <c r="D312" s="160">
        <f t="shared" si="2"/>
        <v>0</v>
      </c>
      <c r="E312" s="153"/>
      <c r="F312" s="153"/>
      <c r="G312" s="153"/>
      <c r="H312" s="153"/>
      <c r="I312" s="150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8">
        <f t="shared" si="5"/>
        <v>311</v>
      </c>
      <c r="B313" s="159">
        <f t="array" ref="B313">SORTN('Historical Var'!V319)</f>
        <v>1188804.183</v>
      </c>
      <c r="C313" s="159">
        <f t="shared" si="1"/>
        <v>0</v>
      </c>
      <c r="D313" s="160">
        <f t="shared" si="2"/>
        <v>0</v>
      </c>
      <c r="E313" s="153"/>
      <c r="F313" s="153"/>
      <c r="G313" s="153"/>
      <c r="H313" s="153"/>
      <c r="I313" s="150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8">
        <f t="shared" si="5"/>
        <v>312</v>
      </c>
      <c r="B314" s="159">
        <f t="array" ref="B314">SORTN('Historical Var'!V320)</f>
        <v>1193257.24</v>
      </c>
      <c r="C314" s="159">
        <f t="shared" si="1"/>
        <v>0</v>
      </c>
      <c r="D314" s="160">
        <f t="shared" si="2"/>
        <v>0</v>
      </c>
      <c r="E314" s="153"/>
      <c r="F314" s="153"/>
      <c r="G314" s="153"/>
      <c r="H314" s="153"/>
      <c r="I314" s="150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8">
        <f t="shared" si="5"/>
        <v>313</v>
      </c>
      <c r="B315" s="159">
        <f t="array" ref="B315">SORTN('Historical Var'!V321)</f>
        <v>1169429.768</v>
      </c>
      <c r="C315" s="159">
        <f t="shared" si="1"/>
        <v>0</v>
      </c>
      <c r="D315" s="160">
        <f t="shared" si="2"/>
        <v>0</v>
      </c>
      <c r="E315" s="153"/>
      <c r="F315" s="153"/>
      <c r="G315" s="153"/>
      <c r="H315" s="153"/>
      <c r="I315" s="150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8">
        <f t="shared" si="5"/>
        <v>314</v>
      </c>
      <c r="B316" s="159">
        <f t="array" ref="B316">SORTN('Historical Var'!V322)</f>
        <v>1202113.228</v>
      </c>
      <c r="C316" s="159">
        <f t="shared" si="1"/>
        <v>0</v>
      </c>
      <c r="D316" s="160">
        <f t="shared" si="2"/>
        <v>0</v>
      </c>
      <c r="E316" s="153"/>
      <c r="F316" s="153"/>
      <c r="G316" s="153"/>
      <c r="H316" s="153"/>
      <c r="I316" s="150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8">
        <f t="shared" si="5"/>
        <v>315</v>
      </c>
      <c r="B317" s="159">
        <f t="array" ref="B317">SORTN('Historical Var'!V323)</f>
        <v>1182167.256</v>
      </c>
      <c r="C317" s="159">
        <f t="shared" si="1"/>
        <v>0</v>
      </c>
      <c r="D317" s="160">
        <f t="shared" si="2"/>
        <v>0</v>
      </c>
      <c r="E317" s="153"/>
      <c r="F317" s="153"/>
      <c r="G317" s="153"/>
      <c r="H317" s="153"/>
      <c r="I317" s="150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8">
        <f t="shared" si="5"/>
        <v>316</v>
      </c>
      <c r="B318" s="159">
        <f t="array" ref="B318">SORTN('Historical Var'!V324)</f>
        <v>1200244.807</v>
      </c>
      <c r="C318" s="159">
        <f t="shared" si="1"/>
        <v>0</v>
      </c>
      <c r="D318" s="160">
        <f t="shared" si="2"/>
        <v>0</v>
      </c>
      <c r="E318" s="153"/>
      <c r="F318" s="153"/>
      <c r="G318" s="153"/>
      <c r="H318" s="153"/>
      <c r="I318" s="150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8">
        <f t="shared" si="5"/>
        <v>317</v>
      </c>
      <c r="B319" s="159">
        <f t="array" ref="B319">SORTN('Historical Var'!V325)</f>
        <v>1181730.758</v>
      </c>
      <c r="C319" s="159">
        <f t="shared" si="1"/>
        <v>0</v>
      </c>
      <c r="D319" s="160">
        <f t="shared" si="2"/>
        <v>0</v>
      </c>
      <c r="E319" s="153"/>
      <c r="F319" s="153"/>
      <c r="G319" s="153"/>
      <c r="H319" s="153"/>
      <c r="I319" s="150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8">
        <f t="shared" si="5"/>
        <v>318</v>
      </c>
      <c r="B320" s="159">
        <f t="array" ref="B320">SORTN('Historical Var'!V326)</f>
        <v>1168323.121</v>
      </c>
      <c r="C320" s="159">
        <f t="shared" si="1"/>
        <v>0</v>
      </c>
      <c r="D320" s="160">
        <f t="shared" si="2"/>
        <v>0</v>
      </c>
      <c r="E320" s="153"/>
      <c r="F320" s="153"/>
      <c r="G320" s="153"/>
      <c r="H320" s="153"/>
      <c r="I320" s="150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8">
        <f t="shared" si="5"/>
        <v>319</v>
      </c>
      <c r="B321" s="159">
        <f t="array" ref="B321">SORTN('Historical Var'!V327)</f>
        <v>1176728.683</v>
      </c>
      <c r="C321" s="159">
        <f t="shared" si="1"/>
        <v>0</v>
      </c>
      <c r="D321" s="160">
        <f t="shared" si="2"/>
        <v>0</v>
      </c>
      <c r="E321" s="153"/>
      <c r="F321" s="153"/>
      <c r="G321" s="153"/>
      <c r="H321" s="153"/>
      <c r="I321" s="150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8">
        <f t="shared" si="5"/>
        <v>320</v>
      </c>
      <c r="B322" s="159">
        <f t="array" ref="B322">SORTN('Historical Var'!V328)</f>
        <v>1208651.572</v>
      </c>
      <c r="C322" s="159">
        <f t="shared" si="1"/>
        <v>0</v>
      </c>
      <c r="D322" s="160">
        <f t="shared" si="2"/>
        <v>0</v>
      </c>
      <c r="E322" s="153"/>
      <c r="F322" s="153"/>
      <c r="G322" s="153"/>
      <c r="H322" s="153"/>
      <c r="I322" s="150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8">
        <f t="shared" si="5"/>
        <v>321</v>
      </c>
      <c r="B323" s="159">
        <f t="array" ref="B323">SORTN('Historical Var'!V329)</f>
        <v>1205741</v>
      </c>
      <c r="C323" s="159">
        <f t="shared" si="1"/>
        <v>0</v>
      </c>
      <c r="D323" s="160">
        <f t="shared" si="2"/>
        <v>0</v>
      </c>
      <c r="E323" s="153"/>
      <c r="F323" s="153"/>
      <c r="G323" s="153"/>
      <c r="H323" s="153"/>
      <c r="I323" s="150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8">
        <f t="shared" si="5"/>
        <v>322</v>
      </c>
      <c r="B324" s="159">
        <f t="array" ref="B324">SORTN('Historical Var'!V330)</f>
        <v>1234370.674</v>
      </c>
      <c r="C324" s="159">
        <f t="shared" si="1"/>
        <v>0</v>
      </c>
      <c r="D324" s="160">
        <f t="shared" si="2"/>
        <v>0</v>
      </c>
      <c r="E324" s="153"/>
      <c r="F324" s="153"/>
      <c r="G324" s="153"/>
      <c r="H324" s="153"/>
      <c r="I324" s="150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8">
        <f t="shared" si="5"/>
        <v>323</v>
      </c>
      <c r="B325" s="159">
        <f t="array" ref="B325">SORTN('Historical Var'!V331)</f>
        <v>1163060.487</v>
      </c>
      <c r="C325" s="159">
        <f t="shared" si="1"/>
        <v>0</v>
      </c>
      <c r="D325" s="160">
        <f t="shared" si="2"/>
        <v>0</v>
      </c>
      <c r="E325" s="153"/>
      <c r="F325" s="153"/>
      <c r="G325" s="153"/>
      <c r="H325" s="153"/>
      <c r="I325" s="150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8">
        <f t="shared" si="5"/>
        <v>324</v>
      </c>
      <c r="B326" s="159">
        <f t="array" ref="B326">SORTN('Historical Var'!V332)</f>
        <v>1154389.97</v>
      </c>
      <c r="C326" s="159">
        <f t="shared" si="1"/>
        <v>0</v>
      </c>
      <c r="D326" s="160">
        <f t="shared" si="2"/>
        <v>0</v>
      </c>
      <c r="E326" s="153"/>
      <c r="F326" s="153"/>
      <c r="G326" s="153"/>
      <c r="H326" s="153"/>
      <c r="I326" s="150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8">
        <f t="shared" si="5"/>
        <v>325</v>
      </c>
      <c r="B327" s="159">
        <f t="array" ref="B327">SORTN('Historical Var'!V333)</f>
        <v>1194206.906</v>
      </c>
      <c r="C327" s="159">
        <f t="shared" si="1"/>
        <v>0</v>
      </c>
      <c r="D327" s="160">
        <f t="shared" si="2"/>
        <v>0</v>
      </c>
      <c r="E327" s="153"/>
      <c r="F327" s="153"/>
      <c r="G327" s="153"/>
      <c r="H327" s="153"/>
      <c r="I327" s="150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8">
        <f t="shared" si="5"/>
        <v>326</v>
      </c>
      <c r="B328" s="159">
        <f t="array" ref="B328">SORTN('Historical Var'!V334)</f>
        <v>1207335.284</v>
      </c>
      <c r="C328" s="159">
        <f t="shared" si="1"/>
        <v>0</v>
      </c>
      <c r="D328" s="160">
        <f t="shared" si="2"/>
        <v>0</v>
      </c>
      <c r="E328" s="153"/>
      <c r="F328" s="153"/>
      <c r="G328" s="153"/>
      <c r="H328" s="153"/>
      <c r="I328" s="150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8">
        <f t="shared" si="5"/>
        <v>327</v>
      </c>
      <c r="B329" s="159">
        <f t="array" ref="B329">SORTN('Historical Var'!V335)</f>
        <v>1190558.144</v>
      </c>
      <c r="C329" s="159">
        <f t="shared" si="1"/>
        <v>0</v>
      </c>
      <c r="D329" s="160">
        <f t="shared" si="2"/>
        <v>0</v>
      </c>
      <c r="E329" s="153"/>
      <c r="F329" s="153"/>
      <c r="G329" s="153"/>
      <c r="H329" s="153"/>
      <c r="I329" s="150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8">
        <f t="shared" si="5"/>
        <v>328</v>
      </c>
      <c r="B330" s="159">
        <f t="array" ref="B330">SORTN('Historical Var'!V336)</f>
        <v>1162045.143</v>
      </c>
      <c r="C330" s="159">
        <f t="shared" si="1"/>
        <v>0</v>
      </c>
      <c r="D330" s="160">
        <f t="shared" si="2"/>
        <v>0</v>
      </c>
      <c r="E330" s="153"/>
      <c r="F330" s="153"/>
      <c r="G330" s="153"/>
      <c r="H330" s="153"/>
      <c r="I330" s="150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8">
        <f t="shared" si="5"/>
        <v>329</v>
      </c>
      <c r="B331" s="159">
        <f t="array" ref="B331">SORTN('Historical Var'!V337)</f>
        <v>1188714.684</v>
      </c>
      <c r="C331" s="159">
        <f t="shared" si="1"/>
        <v>0</v>
      </c>
      <c r="D331" s="160">
        <f t="shared" si="2"/>
        <v>0</v>
      </c>
      <c r="E331" s="153"/>
      <c r="F331" s="153"/>
      <c r="G331" s="153"/>
      <c r="H331" s="153"/>
      <c r="I331" s="150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8">
        <f t="shared" si="5"/>
        <v>330</v>
      </c>
      <c r="B332" s="159">
        <f t="array" ref="B332">SORTN('Historical Var'!V338)</f>
        <v>1169427.219</v>
      </c>
      <c r="C332" s="159">
        <f t="shared" si="1"/>
        <v>0</v>
      </c>
      <c r="D332" s="160">
        <f t="shared" si="2"/>
        <v>0</v>
      </c>
      <c r="E332" s="153"/>
      <c r="F332" s="153"/>
      <c r="G332" s="153"/>
      <c r="H332" s="153"/>
      <c r="I332" s="150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8">
        <f t="shared" si="5"/>
        <v>331</v>
      </c>
      <c r="B333" s="159">
        <f t="array" ref="B333">SORTN('Historical Var'!V339)</f>
        <v>1196663.744</v>
      </c>
      <c r="C333" s="159">
        <f t="shared" si="1"/>
        <v>0</v>
      </c>
      <c r="D333" s="160">
        <f t="shared" si="2"/>
        <v>0</v>
      </c>
      <c r="E333" s="153"/>
      <c r="F333" s="153"/>
      <c r="G333" s="153"/>
      <c r="H333" s="153"/>
      <c r="I333" s="150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8">
        <f t="shared" si="5"/>
        <v>332</v>
      </c>
      <c r="B334" s="159">
        <f t="array" ref="B334">SORTN('Historical Var'!V340)</f>
        <v>1187545.43</v>
      </c>
      <c r="C334" s="159">
        <f t="shared" si="1"/>
        <v>0</v>
      </c>
      <c r="D334" s="160">
        <f t="shared" si="2"/>
        <v>0</v>
      </c>
      <c r="E334" s="153"/>
      <c r="F334" s="153"/>
      <c r="G334" s="153"/>
      <c r="H334" s="153"/>
      <c r="I334" s="150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8">
        <f t="shared" si="5"/>
        <v>333</v>
      </c>
      <c r="B335" s="159">
        <f t="array" ref="B335">SORTN('Historical Var'!V341)</f>
        <v>1187161.575</v>
      </c>
      <c r="C335" s="159">
        <f t="shared" si="1"/>
        <v>0</v>
      </c>
      <c r="D335" s="160">
        <f t="shared" si="2"/>
        <v>0</v>
      </c>
      <c r="E335" s="153"/>
      <c r="F335" s="153"/>
      <c r="G335" s="153"/>
      <c r="H335" s="153"/>
      <c r="I335" s="150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8">
        <f t="shared" si="5"/>
        <v>334</v>
      </c>
      <c r="B336" s="159">
        <f t="array" ref="B336">SORTN('Historical Var'!V342)</f>
        <v>1188456.501</v>
      </c>
      <c r="C336" s="159">
        <f t="shared" si="1"/>
        <v>0</v>
      </c>
      <c r="D336" s="160">
        <f t="shared" si="2"/>
        <v>0</v>
      </c>
      <c r="E336" s="153"/>
      <c r="F336" s="153"/>
      <c r="G336" s="153"/>
      <c r="H336" s="153"/>
      <c r="I336" s="150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8">
        <f t="shared" si="5"/>
        <v>335</v>
      </c>
      <c r="B337" s="159">
        <f t="array" ref="B337">SORTN('Historical Var'!V343)</f>
        <v>1187122.316</v>
      </c>
      <c r="C337" s="159">
        <f t="shared" si="1"/>
        <v>0</v>
      </c>
      <c r="D337" s="160">
        <f t="shared" si="2"/>
        <v>0</v>
      </c>
      <c r="E337" s="153"/>
      <c r="F337" s="153"/>
      <c r="G337" s="153"/>
      <c r="H337" s="153"/>
      <c r="I337" s="150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8">
        <f t="shared" si="5"/>
        <v>336</v>
      </c>
      <c r="B338" s="159">
        <f t="array" ref="B338">SORTN('Historical Var'!V344)</f>
        <v>1186140.903</v>
      </c>
      <c r="C338" s="159">
        <f t="shared" si="1"/>
        <v>0</v>
      </c>
      <c r="D338" s="160">
        <f t="shared" si="2"/>
        <v>0</v>
      </c>
      <c r="E338" s="153"/>
      <c r="F338" s="153"/>
      <c r="G338" s="153"/>
      <c r="H338" s="153"/>
      <c r="I338" s="150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8">
        <f t="shared" si="5"/>
        <v>337</v>
      </c>
      <c r="B339" s="159">
        <f t="array" ref="B339">SORTN('Historical Var'!V345)</f>
        <v>1191357.591</v>
      </c>
      <c r="C339" s="159">
        <f t="shared" si="1"/>
        <v>0</v>
      </c>
      <c r="D339" s="160">
        <f t="shared" si="2"/>
        <v>0</v>
      </c>
      <c r="E339" s="153"/>
      <c r="F339" s="153"/>
      <c r="G339" s="153"/>
      <c r="H339" s="153"/>
      <c r="I339" s="150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8">
        <f t="shared" si="5"/>
        <v>338</v>
      </c>
      <c r="B340" s="159">
        <f t="array" ref="B340">SORTN('Historical Var'!V346)</f>
        <v>1169373.944</v>
      </c>
      <c r="C340" s="159">
        <f t="shared" si="1"/>
        <v>0</v>
      </c>
      <c r="D340" s="160">
        <f t="shared" si="2"/>
        <v>0</v>
      </c>
      <c r="E340" s="153"/>
      <c r="F340" s="153"/>
      <c r="G340" s="153"/>
      <c r="H340" s="153"/>
      <c r="I340" s="150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8">
        <f t="shared" si="5"/>
        <v>339</v>
      </c>
      <c r="B341" s="159">
        <f t="array" ref="B341">SORTN('Historical Var'!V347)</f>
        <v>1188173.495</v>
      </c>
      <c r="C341" s="159">
        <f t="shared" si="1"/>
        <v>0</v>
      </c>
      <c r="D341" s="160">
        <f t="shared" si="2"/>
        <v>0</v>
      </c>
      <c r="E341" s="153"/>
      <c r="F341" s="153"/>
      <c r="G341" s="153"/>
      <c r="H341" s="153"/>
      <c r="I341" s="150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8">
        <f t="shared" si="5"/>
        <v>340</v>
      </c>
      <c r="B342" s="159">
        <f t="array" ref="B342">SORTN('Historical Var'!V348)</f>
        <v>1188099.547</v>
      </c>
      <c r="C342" s="159">
        <f t="shared" si="1"/>
        <v>0</v>
      </c>
      <c r="D342" s="160">
        <f t="shared" si="2"/>
        <v>0</v>
      </c>
      <c r="E342" s="153"/>
      <c r="F342" s="153"/>
      <c r="G342" s="153"/>
      <c r="H342" s="153"/>
      <c r="I342" s="150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8">
        <f t="shared" si="5"/>
        <v>341</v>
      </c>
      <c r="B343" s="159">
        <f t="array" ref="B343">SORTN('Historical Var'!V349)</f>
        <v>1191471.7</v>
      </c>
      <c r="C343" s="159">
        <f t="shared" si="1"/>
        <v>0</v>
      </c>
      <c r="D343" s="160">
        <f t="shared" si="2"/>
        <v>0</v>
      </c>
      <c r="E343" s="153"/>
      <c r="F343" s="153"/>
      <c r="G343" s="153"/>
      <c r="H343" s="153"/>
      <c r="I343" s="150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8">
        <f t="shared" si="5"/>
        <v>342</v>
      </c>
      <c r="B344" s="159">
        <f t="array" ref="B344">SORTN('Historical Var'!V350)</f>
        <v>1178227.53</v>
      </c>
      <c r="C344" s="159">
        <f t="shared" si="1"/>
        <v>0</v>
      </c>
      <c r="D344" s="160">
        <f t="shared" si="2"/>
        <v>0</v>
      </c>
      <c r="E344" s="153"/>
      <c r="F344" s="153"/>
      <c r="G344" s="153"/>
      <c r="H344" s="153"/>
      <c r="I344" s="150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8">
        <f t="shared" si="5"/>
        <v>343</v>
      </c>
      <c r="B345" s="159">
        <f t="array" ref="B345">SORTN('Historical Var'!V351)</f>
        <v>1184498.311</v>
      </c>
      <c r="C345" s="159">
        <f t="shared" si="1"/>
        <v>0</v>
      </c>
      <c r="D345" s="160">
        <f t="shared" si="2"/>
        <v>0</v>
      </c>
      <c r="E345" s="153"/>
      <c r="F345" s="153"/>
      <c r="G345" s="153"/>
      <c r="H345" s="153"/>
      <c r="I345" s="150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8">
        <f t="shared" si="5"/>
        <v>344</v>
      </c>
      <c r="B346" s="159">
        <f t="array" ref="B346">SORTN('Historical Var'!V352)</f>
        <v>1184079.751</v>
      </c>
      <c r="C346" s="159">
        <f t="shared" si="1"/>
        <v>0</v>
      </c>
      <c r="D346" s="160">
        <f t="shared" si="2"/>
        <v>0</v>
      </c>
      <c r="E346" s="153"/>
      <c r="F346" s="153"/>
      <c r="G346" s="153"/>
      <c r="H346" s="153"/>
      <c r="I346" s="150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8">
        <f t="shared" si="5"/>
        <v>345</v>
      </c>
      <c r="B347" s="159">
        <f t="array" ref="B347">SORTN('Historical Var'!V353)</f>
        <v>1190706.569</v>
      </c>
      <c r="C347" s="159">
        <f t="shared" si="1"/>
        <v>0</v>
      </c>
      <c r="D347" s="160">
        <f t="shared" si="2"/>
        <v>0</v>
      </c>
      <c r="E347" s="153"/>
      <c r="F347" s="153"/>
      <c r="G347" s="153"/>
      <c r="H347" s="153"/>
      <c r="I347" s="150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8">
        <f t="shared" si="5"/>
        <v>346</v>
      </c>
      <c r="B348" s="159">
        <f t="array" ref="B348">SORTN('Historical Var'!V354)</f>
        <v>1201346.788</v>
      </c>
      <c r="C348" s="159">
        <f t="shared" si="1"/>
        <v>0</v>
      </c>
      <c r="D348" s="160">
        <f t="shared" si="2"/>
        <v>0</v>
      </c>
      <c r="E348" s="153"/>
      <c r="F348" s="153"/>
      <c r="G348" s="153"/>
      <c r="H348" s="153"/>
      <c r="I348" s="150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8">
        <f t="shared" si="5"/>
        <v>347</v>
      </c>
      <c r="B349" s="159">
        <f t="array" ref="B349">SORTN('Historical Var'!V355)</f>
        <v>1190602.165</v>
      </c>
      <c r="C349" s="159">
        <f t="shared" si="1"/>
        <v>0</v>
      </c>
      <c r="D349" s="160">
        <f t="shared" si="2"/>
        <v>0</v>
      </c>
      <c r="E349" s="153"/>
      <c r="F349" s="153"/>
      <c r="G349" s="153"/>
      <c r="H349" s="153"/>
      <c r="I349" s="150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8">
        <f t="shared" si="5"/>
        <v>348</v>
      </c>
      <c r="B350" s="159">
        <f t="array" ref="B350">SORTN('Historical Var'!V356)</f>
        <v>1217849.521</v>
      </c>
      <c r="C350" s="159">
        <f t="shared" si="1"/>
        <v>0</v>
      </c>
      <c r="D350" s="160">
        <f t="shared" si="2"/>
        <v>0</v>
      </c>
      <c r="E350" s="153"/>
      <c r="F350" s="153"/>
      <c r="G350" s="153"/>
      <c r="H350" s="153"/>
      <c r="I350" s="150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8">
        <f t="shared" si="5"/>
        <v>349</v>
      </c>
      <c r="B351" s="159">
        <f t="array" ref="B351">SORTN('Historical Var'!V357)</f>
        <v>1154706.094</v>
      </c>
      <c r="C351" s="159">
        <f t="shared" si="1"/>
        <v>0</v>
      </c>
      <c r="D351" s="160">
        <f t="shared" si="2"/>
        <v>0</v>
      </c>
      <c r="E351" s="153"/>
      <c r="F351" s="153"/>
      <c r="G351" s="153"/>
      <c r="H351" s="153"/>
      <c r="I351" s="150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8">
        <f t="shared" si="5"/>
        <v>350</v>
      </c>
      <c r="B352" s="159">
        <f t="array" ref="B352">SORTN('Historical Var'!V358)</f>
        <v>1176562.734</v>
      </c>
      <c r="C352" s="159">
        <f t="shared" si="1"/>
        <v>0</v>
      </c>
      <c r="D352" s="160">
        <f t="shared" si="2"/>
        <v>0</v>
      </c>
      <c r="E352" s="153"/>
      <c r="F352" s="153"/>
      <c r="G352" s="153"/>
      <c r="H352" s="153"/>
      <c r="I352" s="150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8">
        <f t="shared" si="5"/>
        <v>351</v>
      </c>
      <c r="B353" s="159">
        <f t="array" ref="B353">SORTN('Historical Var'!V359)</f>
        <v>1187710.932</v>
      </c>
      <c r="C353" s="159">
        <f t="shared" si="1"/>
        <v>0</v>
      </c>
      <c r="D353" s="160">
        <f t="shared" si="2"/>
        <v>0</v>
      </c>
      <c r="E353" s="153"/>
      <c r="F353" s="153"/>
      <c r="G353" s="153"/>
      <c r="H353" s="153"/>
      <c r="I353" s="150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8">
        <f t="shared" si="5"/>
        <v>352</v>
      </c>
      <c r="B354" s="159">
        <f t="array" ref="B354">SORTN('Historical Var'!V360)</f>
        <v>1176115.96</v>
      </c>
      <c r="C354" s="159">
        <f t="shared" si="1"/>
        <v>0</v>
      </c>
      <c r="D354" s="160">
        <f t="shared" si="2"/>
        <v>0</v>
      </c>
      <c r="E354" s="153"/>
      <c r="F354" s="153"/>
      <c r="G354" s="153"/>
      <c r="H354" s="153"/>
      <c r="I354" s="150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8">
        <f t="shared" si="5"/>
        <v>353</v>
      </c>
      <c r="B355" s="159">
        <f t="array" ref="B355">SORTN('Historical Var'!V361)</f>
        <v>1180812.608</v>
      </c>
      <c r="C355" s="159">
        <f t="shared" si="1"/>
        <v>0</v>
      </c>
      <c r="D355" s="160">
        <f t="shared" si="2"/>
        <v>0</v>
      </c>
      <c r="E355" s="153"/>
      <c r="F355" s="153"/>
      <c r="G355" s="153"/>
      <c r="H355" s="153"/>
      <c r="I355" s="150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8">
        <f t="shared" si="5"/>
        <v>354</v>
      </c>
      <c r="B356" s="159">
        <f t="array" ref="B356">SORTN('Historical Var'!V362)</f>
        <v>1182325.208</v>
      </c>
      <c r="C356" s="159">
        <f t="shared" si="1"/>
        <v>0</v>
      </c>
      <c r="D356" s="160">
        <f t="shared" si="2"/>
        <v>0</v>
      </c>
      <c r="E356" s="153"/>
      <c r="F356" s="153"/>
      <c r="G356" s="153"/>
      <c r="H356" s="153"/>
      <c r="I356" s="150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8">
        <f t="shared" si="5"/>
        <v>355</v>
      </c>
      <c r="B357" s="159">
        <f t="array" ref="B357">SORTN('Historical Var'!V363)</f>
        <v>1188583.58</v>
      </c>
      <c r="C357" s="159">
        <f t="shared" si="1"/>
        <v>0</v>
      </c>
      <c r="D357" s="160">
        <f t="shared" si="2"/>
        <v>0</v>
      </c>
      <c r="E357" s="153"/>
      <c r="F357" s="153"/>
      <c r="G357" s="153"/>
      <c r="H357" s="153"/>
      <c r="I357" s="150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8">
        <f t="shared" si="5"/>
        <v>356</v>
      </c>
      <c r="B358" s="159">
        <f t="array" ref="B358">SORTN('Historical Var'!V364)</f>
        <v>1185123.968</v>
      </c>
      <c r="C358" s="159">
        <f t="shared" si="1"/>
        <v>0</v>
      </c>
      <c r="D358" s="160">
        <f t="shared" si="2"/>
        <v>0</v>
      </c>
      <c r="E358" s="153"/>
      <c r="F358" s="153"/>
      <c r="G358" s="153"/>
      <c r="H358" s="153"/>
      <c r="I358" s="150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8">
        <f t="shared" si="5"/>
        <v>357</v>
      </c>
      <c r="B359" s="159">
        <f t="array" ref="B359">SORTN('Historical Var'!V365)</f>
        <v>1179273.098</v>
      </c>
      <c r="C359" s="159">
        <f t="shared" si="1"/>
        <v>0</v>
      </c>
      <c r="D359" s="160">
        <f t="shared" si="2"/>
        <v>0</v>
      </c>
      <c r="E359" s="153"/>
      <c r="F359" s="153"/>
      <c r="G359" s="153"/>
      <c r="H359" s="153"/>
      <c r="I359" s="150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8">
        <f t="shared" si="5"/>
        <v>358</v>
      </c>
      <c r="B360" s="159">
        <f t="array" ref="B360">SORTN('Historical Var'!V366)</f>
        <v>1170694.003</v>
      </c>
      <c r="C360" s="159">
        <f t="shared" si="1"/>
        <v>0</v>
      </c>
      <c r="D360" s="160">
        <f t="shared" si="2"/>
        <v>0</v>
      </c>
      <c r="E360" s="153"/>
      <c r="F360" s="153"/>
      <c r="G360" s="153"/>
      <c r="H360" s="153"/>
      <c r="I360" s="150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8">
        <f t="shared" si="5"/>
        <v>359</v>
      </c>
      <c r="B361" s="159">
        <f t="array" ref="B361">SORTN('Historical Var'!V367)</f>
        <v>1190603.242</v>
      </c>
      <c r="C361" s="159">
        <f t="shared" si="1"/>
        <v>0</v>
      </c>
      <c r="D361" s="160">
        <f t="shared" si="2"/>
        <v>0</v>
      </c>
      <c r="E361" s="153"/>
      <c r="F361" s="153"/>
      <c r="G361" s="153"/>
      <c r="H361" s="153"/>
      <c r="I361" s="150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8">
        <f t="shared" si="5"/>
        <v>360</v>
      </c>
      <c r="B362" s="159">
        <f t="array" ref="B362">SORTN('Historical Var'!V368)</f>
        <v>1182781.548</v>
      </c>
      <c r="C362" s="159">
        <f t="shared" si="1"/>
        <v>0</v>
      </c>
      <c r="D362" s="160">
        <f t="shared" si="2"/>
        <v>0</v>
      </c>
      <c r="E362" s="153"/>
      <c r="F362" s="153"/>
      <c r="G362" s="153"/>
      <c r="H362" s="153"/>
      <c r="I362" s="150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8">
        <f t="shared" si="5"/>
        <v>361</v>
      </c>
      <c r="B363" s="159">
        <f t="array" ref="B363">SORTN('Historical Var'!V369)</f>
        <v>1206240.432</v>
      </c>
      <c r="C363" s="159">
        <f t="shared" si="1"/>
        <v>0</v>
      </c>
      <c r="D363" s="160">
        <f t="shared" si="2"/>
        <v>0</v>
      </c>
      <c r="E363" s="153"/>
      <c r="F363" s="153"/>
      <c r="G363" s="153"/>
      <c r="H363" s="153"/>
      <c r="I363" s="150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8">
        <f t="shared" si="5"/>
        <v>362</v>
      </c>
      <c r="B364" s="159">
        <f t="array" ref="B364">SORTN('Historical Var'!V370)</f>
        <v>1163455.062</v>
      </c>
      <c r="C364" s="159">
        <f t="shared" si="1"/>
        <v>0</v>
      </c>
      <c r="D364" s="160">
        <f t="shared" si="2"/>
        <v>0</v>
      </c>
      <c r="E364" s="153"/>
      <c r="F364" s="153"/>
      <c r="G364" s="153"/>
      <c r="H364" s="153"/>
      <c r="I364" s="150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8">
        <f t="shared" si="5"/>
        <v>363</v>
      </c>
      <c r="B365" s="159">
        <f t="array" ref="B365">SORTN('Historical Var'!V371)</f>
        <v>1178672.387</v>
      </c>
      <c r="C365" s="159">
        <f t="shared" si="1"/>
        <v>0</v>
      </c>
      <c r="D365" s="160">
        <f t="shared" si="2"/>
        <v>0</v>
      </c>
      <c r="E365" s="153"/>
      <c r="F365" s="153"/>
      <c r="G365" s="153"/>
      <c r="H365" s="153"/>
      <c r="I365" s="150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8">
        <f t="shared" si="5"/>
        <v>364</v>
      </c>
      <c r="B366" s="159">
        <f t="array" ref="B366">SORTN('Historical Var'!V372)</f>
        <v>1196231.327</v>
      </c>
      <c r="C366" s="159">
        <f t="shared" si="1"/>
        <v>0</v>
      </c>
      <c r="D366" s="160">
        <f t="shared" si="2"/>
        <v>0</v>
      </c>
      <c r="E366" s="153"/>
      <c r="F366" s="153"/>
      <c r="G366" s="153"/>
      <c r="H366" s="153"/>
      <c r="I366" s="150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8">
        <f t="shared" si="5"/>
        <v>365</v>
      </c>
      <c r="B367" s="159">
        <f t="array" ref="B367">SORTN('Historical Var'!V373)</f>
        <v>1188250.267</v>
      </c>
      <c r="C367" s="159">
        <f t="shared" si="1"/>
        <v>0</v>
      </c>
      <c r="D367" s="160">
        <f t="shared" si="2"/>
        <v>0</v>
      </c>
      <c r="E367" s="153"/>
      <c r="F367" s="153"/>
      <c r="G367" s="153"/>
      <c r="H367" s="153"/>
      <c r="I367" s="150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8">
        <f t="shared" si="5"/>
        <v>366</v>
      </c>
      <c r="B368" s="159">
        <f t="array" ref="B368">SORTN('Historical Var'!V374)</f>
        <v>1196167.833</v>
      </c>
      <c r="C368" s="159">
        <f t="shared" si="1"/>
        <v>0</v>
      </c>
      <c r="D368" s="160">
        <f t="shared" si="2"/>
        <v>0</v>
      </c>
      <c r="E368" s="153"/>
      <c r="F368" s="153"/>
      <c r="G368" s="153"/>
      <c r="H368" s="153"/>
      <c r="I368" s="150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8">
        <f t="shared" si="5"/>
        <v>367</v>
      </c>
      <c r="B369" s="159">
        <f t="array" ref="B369">SORTN('Historical Var'!V375)</f>
        <v>1203858.866</v>
      </c>
      <c r="C369" s="159">
        <f t="shared" si="1"/>
        <v>0</v>
      </c>
      <c r="D369" s="160">
        <f t="shared" si="2"/>
        <v>0</v>
      </c>
      <c r="E369" s="153"/>
      <c r="F369" s="153"/>
      <c r="G369" s="153"/>
      <c r="H369" s="153"/>
      <c r="I369" s="150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8">
        <f t="shared" si="5"/>
        <v>368</v>
      </c>
      <c r="B370" s="159">
        <f t="array" ref="B370">SORTN('Historical Var'!V376)</f>
        <v>1219279.984</v>
      </c>
      <c r="C370" s="159">
        <f t="shared" si="1"/>
        <v>0</v>
      </c>
      <c r="D370" s="160">
        <f t="shared" si="2"/>
        <v>0</v>
      </c>
      <c r="E370" s="153"/>
      <c r="F370" s="153"/>
      <c r="G370" s="153"/>
      <c r="H370" s="153"/>
      <c r="I370" s="150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8">
        <f t="shared" si="5"/>
        <v>369</v>
      </c>
      <c r="B371" s="159">
        <f t="array" ref="B371">SORTN('Historical Var'!V377)</f>
        <v>1156643.565</v>
      </c>
      <c r="C371" s="159">
        <f t="shared" si="1"/>
        <v>0</v>
      </c>
      <c r="D371" s="160">
        <f t="shared" si="2"/>
        <v>0</v>
      </c>
      <c r="E371" s="153"/>
      <c r="F371" s="153"/>
      <c r="G371" s="153"/>
      <c r="H371" s="153"/>
      <c r="I371" s="150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8">
        <f t="shared" si="5"/>
        <v>370</v>
      </c>
      <c r="B372" s="159">
        <f t="array" ref="B372">SORTN('Historical Var'!V378)</f>
        <v>1171878.645</v>
      </c>
      <c r="C372" s="159">
        <f t="shared" si="1"/>
        <v>0</v>
      </c>
      <c r="D372" s="160">
        <f t="shared" si="2"/>
        <v>0</v>
      </c>
      <c r="E372" s="153"/>
      <c r="F372" s="153"/>
      <c r="G372" s="153"/>
      <c r="H372" s="153"/>
      <c r="I372" s="150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8">
        <f t="shared" si="5"/>
        <v>371</v>
      </c>
      <c r="B373" s="159">
        <f t="array" ref="B373">SORTN('Historical Var'!V379)</f>
        <v>1189712.087</v>
      </c>
      <c r="C373" s="159">
        <f t="shared" si="1"/>
        <v>0</v>
      </c>
      <c r="D373" s="160">
        <f t="shared" si="2"/>
        <v>0</v>
      </c>
      <c r="E373" s="153"/>
      <c r="F373" s="153"/>
      <c r="G373" s="153"/>
      <c r="H373" s="153"/>
      <c r="I373" s="150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8">
        <f t="shared" si="5"/>
        <v>372</v>
      </c>
      <c r="B374" s="159">
        <f t="array" ref="B374">SORTN('Historical Var'!V380)</f>
        <v>1166555.124</v>
      </c>
      <c r="C374" s="159">
        <f t="shared" si="1"/>
        <v>0</v>
      </c>
      <c r="D374" s="160">
        <f t="shared" si="2"/>
        <v>0</v>
      </c>
      <c r="E374" s="153"/>
      <c r="F374" s="153"/>
      <c r="G374" s="153"/>
      <c r="H374" s="153"/>
      <c r="I374" s="150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8">
        <f t="shared" si="5"/>
        <v>373</v>
      </c>
      <c r="B375" s="159">
        <f t="array" ref="B375">SORTN('Historical Var'!V381)</f>
        <v>1183194.648</v>
      </c>
      <c r="C375" s="159">
        <f t="shared" si="1"/>
        <v>0</v>
      </c>
      <c r="D375" s="160">
        <f t="shared" si="2"/>
        <v>0</v>
      </c>
      <c r="E375" s="153"/>
      <c r="F375" s="153"/>
      <c r="G375" s="153"/>
      <c r="H375" s="153"/>
      <c r="I375" s="150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8">
        <f t="shared" si="5"/>
        <v>374</v>
      </c>
      <c r="B376" s="159">
        <f t="array" ref="B376">SORTN('Historical Var'!V382)</f>
        <v>1199689.008</v>
      </c>
      <c r="C376" s="159">
        <f t="shared" si="1"/>
        <v>0</v>
      </c>
      <c r="D376" s="160">
        <f t="shared" si="2"/>
        <v>0</v>
      </c>
      <c r="E376" s="153"/>
      <c r="F376" s="153"/>
      <c r="G376" s="153"/>
      <c r="H376" s="153"/>
      <c r="I376" s="150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8">
        <f t="shared" si="5"/>
        <v>375</v>
      </c>
      <c r="B377" s="159">
        <f t="array" ref="B377">SORTN('Historical Var'!V383)</f>
        <v>1190295.896</v>
      </c>
      <c r="C377" s="159">
        <f t="shared" si="1"/>
        <v>0</v>
      </c>
      <c r="D377" s="160">
        <f t="shared" si="2"/>
        <v>0</v>
      </c>
      <c r="E377" s="153"/>
      <c r="F377" s="153"/>
      <c r="G377" s="153"/>
      <c r="H377" s="153"/>
      <c r="I377" s="150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8">
        <f t="shared" si="5"/>
        <v>376</v>
      </c>
      <c r="B378" s="159">
        <f t="array" ref="B378">SORTN('Historical Var'!V384)</f>
        <v>1177010.903</v>
      </c>
      <c r="C378" s="159">
        <f t="shared" si="1"/>
        <v>0</v>
      </c>
      <c r="D378" s="160">
        <f t="shared" si="2"/>
        <v>0</v>
      </c>
      <c r="E378" s="153"/>
      <c r="F378" s="153"/>
      <c r="G378" s="153"/>
      <c r="H378" s="153"/>
      <c r="I378" s="150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8">
        <f t="shared" si="5"/>
        <v>377</v>
      </c>
      <c r="B379" s="159">
        <f t="array" ref="B379">SORTN('Historical Var'!V385)</f>
        <v>1197768.141</v>
      </c>
      <c r="C379" s="159">
        <f t="shared" si="1"/>
        <v>0</v>
      </c>
      <c r="D379" s="160">
        <f t="shared" si="2"/>
        <v>0</v>
      </c>
      <c r="E379" s="153"/>
      <c r="F379" s="153"/>
      <c r="G379" s="153"/>
      <c r="H379" s="153"/>
      <c r="I379" s="150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8">
        <f t="shared" si="5"/>
        <v>378</v>
      </c>
      <c r="B380" s="159">
        <f t="array" ref="B380">SORTN('Historical Var'!V386)</f>
        <v>1188928.078</v>
      </c>
      <c r="C380" s="159">
        <f t="shared" si="1"/>
        <v>0</v>
      </c>
      <c r="D380" s="160">
        <f t="shared" si="2"/>
        <v>0</v>
      </c>
      <c r="E380" s="153"/>
      <c r="F380" s="153"/>
      <c r="G380" s="153"/>
      <c r="H380" s="153"/>
      <c r="I380" s="150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8">
        <f t="shared" si="5"/>
        <v>379</v>
      </c>
      <c r="B381" s="159">
        <f t="array" ref="B381">SORTN('Historical Var'!V387)</f>
        <v>1170011.543</v>
      </c>
      <c r="C381" s="159">
        <f t="shared" si="1"/>
        <v>0</v>
      </c>
      <c r="D381" s="160">
        <f t="shared" si="2"/>
        <v>0</v>
      </c>
      <c r="E381" s="153"/>
      <c r="F381" s="153"/>
      <c r="G381" s="153"/>
      <c r="H381" s="153"/>
      <c r="I381" s="150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8">
        <f t="shared" si="5"/>
        <v>380</v>
      </c>
      <c r="B382" s="159">
        <f t="array" ref="B382">SORTN('Historical Var'!V388)</f>
        <v>1199031.325</v>
      </c>
      <c r="C382" s="159">
        <f t="shared" si="1"/>
        <v>0</v>
      </c>
      <c r="D382" s="160">
        <f t="shared" si="2"/>
        <v>0</v>
      </c>
      <c r="E382" s="153"/>
      <c r="F382" s="153"/>
      <c r="G382" s="153"/>
      <c r="H382" s="153"/>
      <c r="I382" s="150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8">
        <f t="shared" si="5"/>
        <v>381</v>
      </c>
      <c r="B383" s="159">
        <f t="array" ref="B383">SORTN('Historical Var'!V389)</f>
        <v>1177045.05</v>
      </c>
      <c r="C383" s="159">
        <f t="shared" si="1"/>
        <v>0</v>
      </c>
      <c r="D383" s="160">
        <f t="shared" si="2"/>
        <v>0</v>
      </c>
      <c r="E383" s="153"/>
      <c r="F383" s="153"/>
      <c r="G383" s="153"/>
      <c r="H383" s="153"/>
      <c r="I383" s="150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8">
        <f t="shared" si="5"/>
        <v>382</v>
      </c>
      <c r="B384" s="159">
        <f t="array" ref="B384">SORTN('Historical Var'!V390)</f>
        <v>1184960.635</v>
      </c>
      <c r="C384" s="159">
        <f t="shared" si="1"/>
        <v>0</v>
      </c>
      <c r="D384" s="160">
        <f t="shared" si="2"/>
        <v>0</v>
      </c>
      <c r="E384" s="153"/>
      <c r="F384" s="153"/>
      <c r="G384" s="153"/>
      <c r="H384" s="153"/>
      <c r="I384" s="150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8">
        <f t="shared" si="5"/>
        <v>383</v>
      </c>
      <c r="B385" s="159">
        <f t="array" ref="B385">SORTN('Historical Var'!V391)</f>
        <v>1192096.176</v>
      </c>
      <c r="C385" s="159">
        <f t="shared" si="1"/>
        <v>0</v>
      </c>
      <c r="D385" s="160">
        <f t="shared" si="2"/>
        <v>0</v>
      </c>
      <c r="E385" s="153"/>
      <c r="F385" s="153"/>
      <c r="G385" s="153"/>
      <c r="H385" s="153"/>
      <c r="I385" s="150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8">
        <f t="shared" si="5"/>
        <v>384</v>
      </c>
      <c r="B386" s="159">
        <f t="array" ref="B386">SORTN('Historical Var'!V392)</f>
        <v>1187653.537</v>
      </c>
      <c r="C386" s="159">
        <f t="shared" si="1"/>
        <v>0</v>
      </c>
      <c r="D386" s="160">
        <f t="shared" si="2"/>
        <v>0</v>
      </c>
      <c r="E386" s="153"/>
      <c r="F386" s="153"/>
      <c r="G386" s="153"/>
      <c r="H386" s="153"/>
      <c r="I386" s="150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8">
        <f t="shared" si="5"/>
        <v>385</v>
      </c>
      <c r="B387" s="159">
        <f t="array" ref="B387">SORTN('Historical Var'!V393)</f>
        <v>1184562.726</v>
      </c>
      <c r="C387" s="159">
        <f t="shared" si="1"/>
        <v>0</v>
      </c>
      <c r="D387" s="160">
        <f t="shared" si="2"/>
        <v>0</v>
      </c>
      <c r="E387" s="153"/>
      <c r="F387" s="153"/>
      <c r="G387" s="153"/>
      <c r="H387" s="153"/>
      <c r="I387" s="150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8">
        <f t="shared" si="5"/>
        <v>386</v>
      </c>
      <c r="B388" s="159">
        <f t="array" ref="B388">SORTN('Historical Var'!V394)</f>
        <v>1180113.413</v>
      </c>
      <c r="C388" s="159">
        <f t="shared" si="1"/>
        <v>0</v>
      </c>
      <c r="D388" s="160">
        <f t="shared" si="2"/>
        <v>0</v>
      </c>
      <c r="E388" s="153"/>
      <c r="F388" s="153"/>
      <c r="G388" s="153"/>
      <c r="H388" s="153"/>
      <c r="I388" s="150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8">
        <f t="shared" si="5"/>
        <v>387</v>
      </c>
      <c r="B389" s="159">
        <f t="array" ref="B389">SORTN('Historical Var'!V395)</f>
        <v>1184458.536</v>
      </c>
      <c r="C389" s="159">
        <f t="shared" si="1"/>
        <v>0</v>
      </c>
      <c r="D389" s="160">
        <f t="shared" si="2"/>
        <v>0</v>
      </c>
      <c r="E389" s="153"/>
      <c r="F389" s="153"/>
      <c r="G389" s="153"/>
      <c r="H389" s="153"/>
      <c r="I389" s="150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8">
        <f t="shared" si="5"/>
        <v>388</v>
      </c>
      <c r="B390" s="159">
        <f t="array" ref="B390">SORTN('Historical Var'!V396)</f>
        <v>1181003.776</v>
      </c>
      <c r="C390" s="159">
        <f t="shared" si="1"/>
        <v>0</v>
      </c>
      <c r="D390" s="160">
        <f t="shared" si="2"/>
        <v>0</v>
      </c>
      <c r="E390" s="153"/>
      <c r="F390" s="153"/>
      <c r="G390" s="153"/>
      <c r="H390" s="153"/>
      <c r="I390" s="150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8">
        <f t="shared" si="5"/>
        <v>389</v>
      </c>
      <c r="B391" s="159">
        <f t="array" ref="B391">SORTN('Historical Var'!V397)</f>
        <v>1206647.769</v>
      </c>
      <c r="C391" s="159">
        <f t="shared" si="1"/>
        <v>0</v>
      </c>
      <c r="D391" s="160">
        <f t="shared" si="2"/>
        <v>0</v>
      </c>
      <c r="E391" s="153"/>
      <c r="F391" s="153"/>
      <c r="G391" s="153"/>
      <c r="H391" s="153"/>
      <c r="I391" s="150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8">
        <f t="shared" si="5"/>
        <v>390</v>
      </c>
      <c r="B392" s="159">
        <f t="array" ref="B392">SORTN('Historical Var'!V398)</f>
        <v>1212110.042</v>
      </c>
      <c r="C392" s="159">
        <f t="shared" si="1"/>
        <v>0</v>
      </c>
      <c r="D392" s="160">
        <f t="shared" si="2"/>
        <v>0</v>
      </c>
      <c r="E392" s="153"/>
      <c r="F392" s="153"/>
      <c r="G392" s="153"/>
      <c r="H392" s="153"/>
      <c r="I392" s="150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8">
        <f t="shared" si="5"/>
        <v>391</v>
      </c>
      <c r="B393" s="159">
        <f t="array" ref="B393">SORTN('Historical Var'!V399)</f>
        <v>1185891.124</v>
      </c>
      <c r="C393" s="159">
        <f t="shared" si="1"/>
        <v>0</v>
      </c>
      <c r="D393" s="160">
        <f t="shared" si="2"/>
        <v>0</v>
      </c>
      <c r="E393" s="153"/>
      <c r="F393" s="153"/>
      <c r="G393" s="153"/>
      <c r="H393" s="153"/>
      <c r="I393" s="150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8">
        <f t="shared" si="5"/>
        <v>392</v>
      </c>
      <c r="B394" s="159">
        <f t="array" ref="B394">SORTN('Historical Var'!V400)</f>
        <v>1170638.073</v>
      </c>
      <c r="C394" s="159">
        <f t="shared" si="1"/>
        <v>0</v>
      </c>
      <c r="D394" s="160">
        <f t="shared" si="2"/>
        <v>0</v>
      </c>
      <c r="E394" s="153"/>
      <c r="F394" s="153"/>
      <c r="G394" s="153"/>
      <c r="H394" s="153"/>
      <c r="I394" s="150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8">
        <f t="shared" si="5"/>
        <v>393</v>
      </c>
      <c r="B395" s="159">
        <f t="array" ref="B395">SORTN('Historical Var'!V401)</f>
        <v>1169953.783</v>
      </c>
      <c r="C395" s="159">
        <f t="shared" si="1"/>
        <v>0</v>
      </c>
      <c r="D395" s="160">
        <f t="shared" si="2"/>
        <v>0</v>
      </c>
      <c r="E395" s="153"/>
      <c r="F395" s="153"/>
      <c r="G395" s="153"/>
      <c r="H395" s="153"/>
      <c r="I395" s="150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8">
        <f t="shared" si="5"/>
        <v>394</v>
      </c>
      <c r="B396" s="159">
        <f t="array" ref="B396">SORTN('Historical Var'!V402)</f>
        <v>1187957.532</v>
      </c>
      <c r="C396" s="159">
        <f t="shared" si="1"/>
        <v>0</v>
      </c>
      <c r="D396" s="160">
        <f t="shared" si="2"/>
        <v>0</v>
      </c>
      <c r="E396" s="153"/>
      <c r="F396" s="153"/>
      <c r="G396" s="153"/>
      <c r="H396" s="153"/>
      <c r="I396" s="150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8">
        <f t="shared" si="5"/>
        <v>395</v>
      </c>
      <c r="B397" s="159">
        <f t="array" ref="B397">SORTN('Historical Var'!V403)</f>
        <v>1181325.83</v>
      </c>
      <c r="C397" s="159">
        <f t="shared" si="1"/>
        <v>0</v>
      </c>
      <c r="D397" s="160">
        <f t="shared" si="2"/>
        <v>0</v>
      </c>
      <c r="E397" s="153"/>
      <c r="F397" s="153"/>
      <c r="G397" s="153"/>
      <c r="H397" s="153"/>
      <c r="I397" s="150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8">
        <f t="shared" si="5"/>
        <v>396</v>
      </c>
      <c r="B398" s="159">
        <f t="array" ref="B398">SORTN('Historical Var'!V404)</f>
        <v>1200536.335</v>
      </c>
      <c r="C398" s="159">
        <f t="shared" si="1"/>
        <v>0</v>
      </c>
      <c r="D398" s="160">
        <f t="shared" si="2"/>
        <v>0</v>
      </c>
      <c r="E398" s="153"/>
      <c r="F398" s="153"/>
      <c r="G398" s="153"/>
      <c r="H398" s="153"/>
      <c r="I398" s="150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8">
        <f t="shared" si="5"/>
        <v>397</v>
      </c>
      <c r="B399" s="159">
        <f t="array" ref="B399">SORTN('Historical Var'!V405)</f>
        <v>1167417.264</v>
      </c>
      <c r="C399" s="159">
        <f t="shared" si="1"/>
        <v>0</v>
      </c>
      <c r="D399" s="160">
        <f t="shared" si="2"/>
        <v>0</v>
      </c>
      <c r="E399" s="153"/>
      <c r="F399" s="153"/>
      <c r="G399" s="153"/>
      <c r="H399" s="153"/>
      <c r="I399" s="150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8">
        <f t="shared" si="5"/>
        <v>398</v>
      </c>
      <c r="B400" s="159">
        <f t="array" ref="B400">SORTN('Historical Var'!V406)</f>
        <v>1179003.594</v>
      </c>
      <c r="C400" s="159">
        <f t="shared" si="1"/>
        <v>0</v>
      </c>
      <c r="D400" s="160">
        <f t="shared" si="2"/>
        <v>0</v>
      </c>
      <c r="E400" s="153"/>
      <c r="F400" s="153"/>
      <c r="G400" s="153"/>
      <c r="H400" s="153"/>
      <c r="I400" s="150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8">
        <f t="shared" si="5"/>
        <v>399</v>
      </c>
      <c r="B401" s="159">
        <f t="array" ref="B401">SORTN('Historical Var'!V407)</f>
        <v>1189167.531</v>
      </c>
      <c r="C401" s="159">
        <f t="shared" si="1"/>
        <v>0</v>
      </c>
      <c r="D401" s="160">
        <f t="shared" si="2"/>
        <v>0</v>
      </c>
      <c r="E401" s="153"/>
      <c r="F401" s="153"/>
      <c r="G401" s="153"/>
      <c r="H401" s="153"/>
      <c r="I401" s="150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8">
        <f t="shared" si="5"/>
        <v>400</v>
      </c>
      <c r="B402" s="159">
        <f t="array" ref="B402">SORTN('Historical Var'!V408)</f>
        <v>1188925.197</v>
      </c>
      <c r="C402" s="159">
        <f t="shared" si="1"/>
        <v>0</v>
      </c>
      <c r="D402" s="160">
        <f t="shared" si="2"/>
        <v>0</v>
      </c>
      <c r="E402" s="153"/>
      <c r="F402" s="153"/>
      <c r="G402" s="153"/>
      <c r="H402" s="153"/>
      <c r="I402" s="150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8">
        <f t="shared" si="5"/>
        <v>401</v>
      </c>
      <c r="B403" s="159">
        <f t="array" ref="B403">SORTN('Historical Var'!V409)</f>
        <v>1181743.04</v>
      </c>
      <c r="C403" s="159">
        <f t="shared" si="1"/>
        <v>0</v>
      </c>
      <c r="D403" s="160">
        <f t="shared" si="2"/>
        <v>0</v>
      </c>
      <c r="E403" s="153"/>
      <c r="F403" s="153"/>
      <c r="G403" s="153"/>
      <c r="H403" s="153"/>
      <c r="I403" s="150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8">
        <f t="shared" si="5"/>
        <v>402</v>
      </c>
      <c r="B404" s="159">
        <f t="array" ref="B404">SORTN('Historical Var'!V410)</f>
        <v>1189862.098</v>
      </c>
      <c r="C404" s="159">
        <f t="shared" si="1"/>
        <v>0</v>
      </c>
      <c r="D404" s="160">
        <f t="shared" si="2"/>
        <v>0</v>
      </c>
      <c r="E404" s="153"/>
      <c r="F404" s="153"/>
      <c r="G404" s="153"/>
      <c r="H404" s="153"/>
      <c r="I404" s="150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8">
        <f t="shared" si="5"/>
        <v>403</v>
      </c>
      <c r="B405" s="159">
        <f t="array" ref="B405">SORTN('Historical Var'!V411)</f>
        <v>1193282.242</v>
      </c>
      <c r="C405" s="159">
        <f t="shared" si="1"/>
        <v>0</v>
      </c>
      <c r="D405" s="160">
        <f t="shared" si="2"/>
        <v>0</v>
      </c>
      <c r="E405" s="153"/>
      <c r="F405" s="153"/>
      <c r="G405" s="153"/>
      <c r="H405" s="153"/>
      <c r="I405" s="150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8">
        <f t="shared" si="5"/>
        <v>404</v>
      </c>
      <c r="B406" s="159">
        <f t="array" ref="B406">SORTN('Historical Var'!V412)</f>
        <v>1188483.26</v>
      </c>
      <c r="C406" s="159">
        <f t="shared" si="1"/>
        <v>0</v>
      </c>
      <c r="D406" s="160">
        <f t="shared" si="2"/>
        <v>0</v>
      </c>
      <c r="E406" s="153"/>
      <c r="F406" s="153"/>
      <c r="G406" s="153"/>
      <c r="H406" s="153"/>
      <c r="I406" s="150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8">
        <f t="shared" si="5"/>
        <v>405</v>
      </c>
      <c r="B407" s="159">
        <f t="array" ref="B407">SORTN('Historical Var'!V413)</f>
        <v>1200099.173</v>
      </c>
      <c r="C407" s="159">
        <f t="shared" si="1"/>
        <v>0</v>
      </c>
      <c r="D407" s="160">
        <f t="shared" si="2"/>
        <v>0</v>
      </c>
      <c r="E407" s="153"/>
      <c r="F407" s="153"/>
      <c r="G407" s="153"/>
      <c r="H407" s="153"/>
      <c r="I407" s="150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8">
        <f t="shared" si="5"/>
        <v>406</v>
      </c>
      <c r="B408" s="159">
        <f t="array" ref="B408">SORTN('Historical Var'!V414)</f>
        <v>1200248.282</v>
      </c>
      <c r="C408" s="159">
        <f t="shared" si="1"/>
        <v>0</v>
      </c>
      <c r="D408" s="160">
        <f t="shared" si="2"/>
        <v>0</v>
      </c>
      <c r="E408" s="153"/>
      <c r="F408" s="153"/>
      <c r="G408" s="153"/>
      <c r="H408" s="153"/>
      <c r="I408" s="150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8">
        <f t="shared" si="5"/>
        <v>407</v>
      </c>
      <c r="B409" s="159">
        <f t="array" ref="B409">SORTN('Historical Var'!V415)</f>
        <v>1179488.721</v>
      </c>
      <c r="C409" s="159">
        <f t="shared" si="1"/>
        <v>0</v>
      </c>
      <c r="D409" s="160">
        <f t="shared" si="2"/>
        <v>0</v>
      </c>
      <c r="E409" s="153"/>
      <c r="F409" s="153"/>
      <c r="G409" s="153"/>
      <c r="H409" s="153"/>
      <c r="I409" s="150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8">
        <f t="shared" si="5"/>
        <v>408</v>
      </c>
      <c r="B410" s="159">
        <f t="array" ref="B410">SORTN('Historical Var'!V416)</f>
        <v>1200000.562</v>
      </c>
      <c r="C410" s="159">
        <f t="shared" si="1"/>
        <v>0</v>
      </c>
      <c r="D410" s="160">
        <f t="shared" si="2"/>
        <v>0</v>
      </c>
      <c r="E410" s="153"/>
      <c r="F410" s="153"/>
      <c r="G410" s="153"/>
      <c r="H410" s="153"/>
      <c r="I410" s="150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8">
        <f t="shared" si="5"/>
        <v>409</v>
      </c>
      <c r="B411" s="159">
        <f t="array" ref="B411">SORTN('Historical Var'!V417)</f>
        <v>1173296.254</v>
      </c>
      <c r="C411" s="159">
        <f t="shared" si="1"/>
        <v>0</v>
      </c>
      <c r="D411" s="160">
        <f t="shared" si="2"/>
        <v>0</v>
      </c>
      <c r="E411" s="153"/>
      <c r="F411" s="153"/>
      <c r="G411" s="153"/>
      <c r="H411" s="153"/>
      <c r="I411" s="150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8">
        <f t="shared" si="5"/>
        <v>410</v>
      </c>
      <c r="B412" s="159">
        <f t="array" ref="B412">SORTN('Historical Var'!V418)</f>
        <v>1188674.967</v>
      </c>
      <c r="C412" s="159">
        <f t="shared" si="1"/>
        <v>0</v>
      </c>
      <c r="D412" s="160">
        <f t="shared" si="2"/>
        <v>0</v>
      </c>
      <c r="E412" s="153"/>
      <c r="F412" s="153"/>
      <c r="G412" s="153"/>
      <c r="H412" s="153"/>
      <c r="I412" s="150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8">
        <f t="shared" si="5"/>
        <v>411</v>
      </c>
      <c r="B413" s="159">
        <f t="array" ref="B413">SORTN('Historical Var'!V419)</f>
        <v>1214615.876</v>
      </c>
      <c r="C413" s="159">
        <f t="shared" si="1"/>
        <v>0</v>
      </c>
      <c r="D413" s="160">
        <f t="shared" si="2"/>
        <v>0</v>
      </c>
      <c r="E413" s="153"/>
      <c r="F413" s="153"/>
      <c r="G413" s="153"/>
      <c r="H413" s="153"/>
      <c r="I413" s="150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8">
        <f t="shared" si="5"/>
        <v>412</v>
      </c>
      <c r="B414" s="159">
        <f t="array" ref="B414">SORTN('Historical Var'!V420)</f>
        <v>1225981.322</v>
      </c>
      <c r="C414" s="159">
        <f t="shared" si="1"/>
        <v>0</v>
      </c>
      <c r="D414" s="160">
        <f t="shared" si="2"/>
        <v>0</v>
      </c>
      <c r="E414" s="153"/>
      <c r="F414" s="153"/>
      <c r="G414" s="153"/>
      <c r="H414" s="153"/>
      <c r="I414" s="150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8">
        <f t="shared" si="5"/>
        <v>413</v>
      </c>
      <c r="B415" s="159">
        <f t="array" ref="B415">SORTN('Historical Var'!V421)</f>
        <v>1188055.871</v>
      </c>
      <c r="C415" s="159">
        <f t="shared" si="1"/>
        <v>0</v>
      </c>
      <c r="D415" s="160">
        <f t="shared" si="2"/>
        <v>0</v>
      </c>
      <c r="E415" s="153"/>
      <c r="F415" s="153"/>
      <c r="G415" s="153"/>
      <c r="H415" s="153"/>
      <c r="I415" s="150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8">
        <f t="shared" si="5"/>
        <v>414</v>
      </c>
      <c r="B416" s="159">
        <f t="array" ref="B416">SORTN('Historical Var'!V422)</f>
        <v>1167960.383</v>
      </c>
      <c r="C416" s="159">
        <f t="shared" si="1"/>
        <v>0</v>
      </c>
      <c r="D416" s="160">
        <f t="shared" si="2"/>
        <v>0</v>
      </c>
      <c r="E416" s="153"/>
      <c r="F416" s="153"/>
      <c r="G416" s="153"/>
      <c r="H416" s="153"/>
      <c r="I416" s="150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8">
        <f t="shared" si="5"/>
        <v>415</v>
      </c>
      <c r="B417" s="159">
        <f t="array" ref="B417">SORTN('Historical Var'!V423)</f>
        <v>1163455.575</v>
      </c>
      <c r="C417" s="159">
        <f t="shared" si="1"/>
        <v>0</v>
      </c>
      <c r="D417" s="160">
        <f t="shared" si="2"/>
        <v>0</v>
      </c>
      <c r="E417" s="153"/>
      <c r="F417" s="153"/>
      <c r="G417" s="153"/>
      <c r="H417" s="153"/>
      <c r="I417" s="150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8">
        <f t="shared" si="5"/>
        <v>416</v>
      </c>
      <c r="B418" s="159">
        <f t="array" ref="B418">SORTN('Historical Var'!V424)</f>
        <v>1185464.841</v>
      </c>
      <c r="C418" s="159">
        <f t="shared" si="1"/>
        <v>0</v>
      </c>
      <c r="D418" s="160">
        <f t="shared" si="2"/>
        <v>0</v>
      </c>
      <c r="E418" s="153"/>
      <c r="F418" s="153"/>
      <c r="G418" s="153"/>
      <c r="H418" s="153"/>
      <c r="I418" s="150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8">
        <f t="shared" si="5"/>
        <v>417</v>
      </c>
      <c r="B419" s="159">
        <f t="array" ref="B419">SORTN('Historical Var'!V425)</f>
        <v>1191512.539</v>
      </c>
      <c r="C419" s="159">
        <f t="shared" si="1"/>
        <v>0</v>
      </c>
      <c r="D419" s="160">
        <f t="shared" si="2"/>
        <v>0</v>
      </c>
      <c r="E419" s="153"/>
      <c r="F419" s="153"/>
      <c r="G419" s="153"/>
      <c r="H419" s="153"/>
      <c r="I419" s="150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8">
        <f t="shared" si="5"/>
        <v>418</v>
      </c>
      <c r="B420" s="159">
        <f t="array" ref="B420">SORTN('Historical Var'!V426)</f>
        <v>1231265.292</v>
      </c>
      <c r="C420" s="159">
        <f t="shared" si="1"/>
        <v>0</v>
      </c>
      <c r="D420" s="160">
        <f t="shared" si="2"/>
        <v>0</v>
      </c>
      <c r="E420" s="153"/>
      <c r="F420" s="153"/>
      <c r="G420" s="153"/>
      <c r="H420" s="153"/>
      <c r="I420" s="150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8">
        <f t="shared" si="5"/>
        <v>419</v>
      </c>
      <c r="B421" s="159">
        <f t="array" ref="B421">SORTN('Historical Var'!V427)</f>
        <v>1184518.709</v>
      </c>
      <c r="C421" s="159">
        <f t="shared" si="1"/>
        <v>0</v>
      </c>
      <c r="D421" s="160">
        <f t="shared" si="2"/>
        <v>0</v>
      </c>
      <c r="E421" s="153"/>
      <c r="F421" s="153"/>
      <c r="G421" s="153"/>
      <c r="H421" s="153"/>
      <c r="I421" s="150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8">
        <f t="shared" si="5"/>
        <v>420</v>
      </c>
      <c r="B422" s="159">
        <f t="array" ref="B422">SORTN('Historical Var'!V428)</f>
        <v>1213969.946</v>
      </c>
      <c r="C422" s="159">
        <f t="shared" si="1"/>
        <v>0</v>
      </c>
      <c r="D422" s="160">
        <f t="shared" si="2"/>
        <v>0</v>
      </c>
      <c r="E422" s="153"/>
      <c r="F422" s="153"/>
      <c r="G422" s="153"/>
      <c r="H422" s="153"/>
      <c r="I422" s="150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8">
        <f t="shared" si="5"/>
        <v>421</v>
      </c>
      <c r="B423" s="159">
        <f t="array" ref="B423">SORTN('Historical Var'!V429)</f>
        <v>1167751.405</v>
      </c>
      <c r="C423" s="159">
        <f t="shared" si="1"/>
        <v>0</v>
      </c>
      <c r="D423" s="160">
        <f t="shared" si="2"/>
        <v>0</v>
      </c>
      <c r="E423" s="153"/>
      <c r="F423" s="153"/>
      <c r="G423" s="153"/>
      <c r="H423" s="153"/>
      <c r="I423" s="150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8">
        <f t="shared" si="5"/>
        <v>422</v>
      </c>
      <c r="B424" s="159">
        <f t="array" ref="B424">SORTN('Historical Var'!V430)</f>
        <v>1216556.375</v>
      </c>
      <c r="C424" s="159">
        <f t="shared" si="1"/>
        <v>0</v>
      </c>
      <c r="D424" s="160">
        <f t="shared" si="2"/>
        <v>0</v>
      </c>
      <c r="E424" s="153"/>
      <c r="F424" s="153"/>
      <c r="G424" s="153"/>
      <c r="H424" s="153"/>
      <c r="I424" s="150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8">
        <f t="shared" si="5"/>
        <v>423</v>
      </c>
      <c r="B425" s="159">
        <f t="array" ref="B425">SORTN('Historical Var'!V431)</f>
        <v>1165689.905</v>
      </c>
      <c r="C425" s="159">
        <f t="shared" si="1"/>
        <v>0</v>
      </c>
      <c r="D425" s="160">
        <f t="shared" si="2"/>
        <v>0</v>
      </c>
      <c r="E425" s="153"/>
      <c r="F425" s="153"/>
      <c r="G425" s="153"/>
      <c r="H425" s="153"/>
      <c r="I425" s="150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8">
        <f t="shared" si="5"/>
        <v>424</v>
      </c>
      <c r="B426" s="159">
        <f t="array" ref="B426">SORTN('Historical Var'!V432)</f>
        <v>1176829.801</v>
      </c>
      <c r="C426" s="159">
        <f t="shared" si="1"/>
        <v>0</v>
      </c>
      <c r="D426" s="160">
        <f t="shared" si="2"/>
        <v>0</v>
      </c>
      <c r="E426" s="153"/>
      <c r="F426" s="153"/>
      <c r="G426" s="153"/>
      <c r="H426" s="153"/>
      <c r="I426" s="150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8">
        <f t="shared" si="5"/>
        <v>425</v>
      </c>
      <c r="B427" s="159">
        <f t="array" ref="B427">SORTN('Historical Var'!V433)</f>
        <v>1163429.215</v>
      </c>
      <c r="C427" s="159">
        <f t="shared" si="1"/>
        <v>0</v>
      </c>
      <c r="D427" s="160">
        <f t="shared" si="2"/>
        <v>0</v>
      </c>
      <c r="E427" s="153"/>
      <c r="F427" s="153"/>
      <c r="G427" s="153"/>
      <c r="H427" s="153"/>
      <c r="I427" s="150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8">
        <f t="shared" si="5"/>
        <v>426</v>
      </c>
      <c r="B428" s="159">
        <f t="array" ref="B428">SORTN('Historical Var'!V434)</f>
        <v>1194412.632</v>
      </c>
      <c r="C428" s="159">
        <f t="shared" si="1"/>
        <v>0</v>
      </c>
      <c r="D428" s="160">
        <f t="shared" si="2"/>
        <v>0</v>
      </c>
      <c r="E428" s="153"/>
      <c r="F428" s="153"/>
      <c r="G428" s="153"/>
      <c r="H428" s="153"/>
      <c r="I428" s="150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8">
        <f t="shared" si="5"/>
        <v>427</v>
      </c>
      <c r="B429" s="159">
        <f t="array" ref="B429">SORTN('Historical Var'!V435)</f>
        <v>1199025.978</v>
      </c>
      <c r="C429" s="159">
        <f t="shared" si="1"/>
        <v>0</v>
      </c>
      <c r="D429" s="160">
        <f t="shared" si="2"/>
        <v>0</v>
      </c>
      <c r="E429" s="153"/>
      <c r="F429" s="153"/>
      <c r="G429" s="153"/>
      <c r="H429" s="153"/>
      <c r="I429" s="150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8">
        <f t="shared" si="5"/>
        <v>428</v>
      </c>
      <c r="B430" s="159">
        <f t="array" ref="B430">SORTN('Historical Var'!V436)</f>
        <v>1193375.03</v>
      </c>
      <c r="C430" s="159">
        <f t="shared" si="1"/>
        <v>0</v>
      </c>
      <c r="D430" s="160">
        <f t="shared" si="2"/>
        <v>0</v>
      </c>
      <c r="E430" s="153"/>
      <c r="F430" s="153"/>
      <c r="G430" s="153"/>
      <c r="H430" s="153"/>
      <c r="I430" s="150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8">
        <f t="shared" si="5"/>
        <v>429</v>
      </c>
      <c r="B431" s="159">
        <f t="array" ref="B431">SORTN('Historical Var'!V437)</f>
        <v>1179394.89</v>
      </c>
      <c r="C431" s="159">
        <f t="shared" si="1"/>
        <v>0</v>
      </c>
      <c r="D431" s="160">
        <f t="shared" si="2"/>
        <v>0</v>
      </c>
      <c r="E431" s="153"/>
      <c r="F431" s="153"/>
      <c r="G431" s="153"/>
      <c r="H431" s="153"/>
      <c r="I431" s="150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8">
        <f t="shared" si="5"/>
        <v>430</v>
      </c>
      <c r="B432" s="159">
        <f t="array" ref="B432">SORTN('Historical Var'!V438)</f>
        <v>1155826.189</v>
      </c>
      <c r="C432" s="159">
        <f t="shared" si="1"/>
        <v>0</v>
      </c>
      <c r="D432" s="160">
        <f t="shared" si="2"/>
        <v>0</v>
      </c>
      <c r="E432" s="153"/>
      <c r="F432" s="153"/>
      <c r="G432" s="153"/>
      <c r="H432" s="153"/>
      <c r="I432" s="150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8">
        <f t="shared" si="5"/>
        <v>431</v>
      </c>
      <c r="B433" s="159">
        <f t="array" ref="B433">SORTN('Historical Var'!V439)</f>
        <v>1168720.332</v>
      </c>
      <c r="C433" s="159">
        <f t="shared" si="1"/>
        <v>0</v>
      </c>
      <c r="D433" s="160">
        <f t="shared" si="2"/>
        <v>0</v>
      </c>
      <c r="E433" s="153"/>
      <c r="F433" s="153"/>
      <c r="G433" s="153"/>
      <c r="H433" s="153"/>
      <c r="I433" s="150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8">
        <f t="shared" si="5"/>
        <v>432</v>
      </c>
      <c r="B434" s="159">
        <f t="array" ref="B434">SORTN('Historical Var'!V440)</f>
        <v>1182029.333</v>
      </c>
      <c r="C434" s="159">
        <f t="shared" si="1"/>
        <v>0</v>
      </c>
      <c r="D434" s="160">
        <f t="shared" si="2"/>
        <v>0</v>
      </c>
      <c r="E434" s="153"/>
      <c r="F434" s="153"/>
      <c r="G434" s="153"/>
      <c r="H434" s="153"/>
      <c r="I434" s="150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8">
        <f t="shared" si="5"/>
        <v>433</v>
      </c>
      <c r="B435" s="159">
        <f t="array" ref="B435">SORTN('Historical Var'!V441)</f>
        <v>1174264.862</v>
      </c>
      <c r="C435" s="159">
        <f t="shared" si="1"/>
        <v>0</v>
      </c>
      <c r="D435" s="160">
        <f t="shared" si="2"/>
        <v>0</v>
      </c>
      <c r="E435" s="153"/>
      <c r="F435" s="153"/>
      <c r="G435" s="153"/>
      <c r="H435" s="153"/>
      <c r="I435" s="150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8">
        <f t="shared" si="5"/>
        <v>434</v>
      </c>
      <c r="B436" s="159">
        <f t="array" ref="B436">SORTN('Historical Var'!V442)</f>
        <v>1182690.292</v>
      </c>
      <c r="C436" s="159">
        <f t="shared" si="1"/>
        <v>0</v>
      </c>
      <c r="D436" s="160">
        <f t="shared" si="2"/>
        <v>0</v>
      </c>
      <c r="E436" s="153"/>
      <c r="F436" s="153"/>
      <c r="G436" s="153"/>
      <c r="H436" s="153"/>
      <c r="I436" s="150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8">
        <f t="shared" si="5"/>
        <v>435</v>
      </c>
      <c r="B437" s="159">
        <f t="array" ref="B437">SORTN('Historical Var'!V443)</f>
        <v>1182423.426</v>
      </c>
      <c r="C437" s="159">
        <f t="shared" si="1"/>
        <v>0</v>
      </c>
      <c r="D437" s="160">
        <f t="shared" si="2"/>
        <v>0</v>
      </c>
      <c r="E437" s="153"/>
      <c r="F437" s="153"/>
      <c r="G437" s="153"/>
      <c r="H437" s="153"/>
      <c r="I437" s="150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8">
        <f t="shared" si="5"/>
        <v>436</v>
      </c>
      <c r="B438" s="159">
        <f t="array" ref="B438">SORTN('Historical Var'!V444)</f>
        <v>1189398.384</v>
      </c>
      <c r="C438" s="159">
        <f t="shared" si="1"/>
        <v>0</v>
      </c>
      <c r="D438" s="160">
        <f t="shared" si="2"/>
        <v>0</v>
      </c>
      <c r="E438" s="153"/>
      <c r="F438" s="153"/>
      <c r="G438" s="153"/>
      <c r="H438" s="153"/>
      <c r="I438" s="150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8">
        <f t="shared" si="5"/>
        <v>437</v>
      </c>
      <c r="B439" s="159">
        <f t="array" ref="B439">SORTN('Historical Var'!V445)</f>
        <v>1176663.644</v>
      </c>
      <c r="C439" s="159">
        <f t="shared" si="1"/>
        <v>0</v>
      </c>
      <c r="D439" s="160">
        <f t="shared" si="2"/>
        <v>0</v>
      </c>
      <c r="E439" s="153"/>
      <c r="F439" s="153"/>
      <c r="G439" s="153"/>
      <c r="H439" s="153"/>
      <c r="I439" s="150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8">
        <f t="shared" si="5"/>
        <v>438</v>
      </c>
      <c r="B440" s="159">
        <f t="array" ref="B440">SORTN('Historical Var'!V446)</f>
        <v>1184551.591</v>
      </c>
      <c r="C440" s="159">
        <f t="shared" si="1"/>
        <v>0</v>
      </c>
      <c r="D440" s="160">
        <f t="shared" si="2"/>
        <v>0</v>
      </c>
      <c r="E440" s="153"/>
      <c r="F440" s="153"/>
      <c r="G440" s="153"/>
      <c r="H440" s="153"/>
      <c r="I440" s="150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8">
        <f t="shared" si="5"/>
        <v>439</v>
      </c>
      <c r="B441" s="159">
        <f t="array" ref="B441">SORTN('Historical Var'!V447)</f>
        <v>1195530.04</v>
      </c>
      <c r="C441" s="159">
        <f t="shared" si="1"/>
        <v>0</v>
      </c>
      <c r="D441" s="160">
        <f t="shared" si="2"/>
        <v>0</v>
      </c>
      <c r="E441" s="153"/>
      <c r="F441" s="153"/>
      <c r="G441" s="153"/>
      <c r="H441" s="153"/>
      <c r="I441" s="150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8">
        <f t="shared" si="5"/>
        <v>440</v>
      </c>
      <c r="B442" s="159">
        <f t="array" ref="B442">SORTN('Historical Var'!V448)</f>
        <v>1168744.53</v>
      </c>
      <c r="C442" s="159">
        <f t="shared" si="1"/>
        <v>0</v>
      </c>
      <c r="D442" s="160">
        <f t="shared" si="2"/>
        <v>0</v>
      </c>
      <c r="E442" s="153"/>
      <c r="F442" s="153"/>
      <c r="G442" s="153"/>
      <c r="H442" s="153"/>
      <c r="I442" s="150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8">
        <f t="shared" si="5"/>
        <v>441</v>
      </c>
      <c r="B443" s="159">
        <f t="array" ref="B443">SORTN('Historical Var'!V449)</f>
        <v>1184236.476</v>
      </c>
      <c r="C443" s="159">
        <f t="shared" si="1"/>
        <v>0</v>
      </c>
      <c r="D443" s="160">
        <f t="shared" si="2"/>
        <v>0</v>
      </c>
      <c r="E443" s="153"/>
      <c r="F443" s="153"/>
      <c r="G443" s="153"/>
      <c r="H443" s="153"/>
      <c r="I443" s="150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8">
        <f t="shared" si="5"/>
        <v>442</v>
      </c>
      <c r="B444" s="159">
        <f t="array" ref="B444">SORTN('Historical Var'!V450)</f>
        <v>1180316.404</v>
      </c>
      <c r="C444" s="159">
        <f t="shared" si="1"/>
        <v>0</v>
      </c>
      <c r="D444" s="160">
        <f t="shared" si="2"/>
        <v>0</v>
      </c>
      <c r="E444" s="153"/>
      <c r="F444" s="153"/>
      <c r="G444" s="153"/>
      <c r="H444" s="153"/>
      <c r="I444" s="150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8">
        <f t="shared" si="5"/>
        <v>443</v>
      </c>
      <c r="B445" s="159">
        <f t="array" ref="B445">SORTN('Historical Var'!V451)</f>
        <v>1180196.182</v>
      </c>
      <c r="C445" s="159">
        <f t="shared" si="1"/>
        <v>0</v>
      </c>
      <c r="D445" s="160">
        <f t="shared" si="2"/>
        <v>0</v>
      </c>
      <c r="E445" s="153"/>
      <c r="F445" s="153"/>
      <c r="G445" s="153"/>
      <c r="H445" s="153"/>
      <c r="I445" s="150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8">
        <f t="shared" si="5"/>
        <v>444</v>
      </c>
      <c r="B446" s="159">
        <f t="array" ref="B446">SORTN('Historical Var'!V452)</f>
        <v>1172337.357</v>
      </c>
      <c r="C446" s="159">
        <f t="shared" si="1"/>
        <v>0</v>
      </c>
      <c r="D446" s="160">
        <f t="shared" si="2"/>
        <v>0</v>
      </c>
      <c r="E446" s="153"/>
      <c r="F446" s="153"/>
      <c r="G446" s="153"/>
      <c r="H446" s="153"/>
      <c r="I446" s="150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8">
        <f t="shared" si="5"/>
        <v>445</v>
      </c>
      <c r="B447" s="159">
        <f t="array" ref="B447">SORTN('Historical Var'!V453)</f>
        <v>1180200.241</v>
      </c>
      <c r="C447" s="159">
        <f t="shared" si="1"/>
        <v>0</v>
      </c>
      <c r="D447" s="160">
        <f t="shared" si="2"/>
        <v>0</v>
      </c>
      <c r="E447" s="153"/>
      <c r="F447" s="153"/>
      <c r="G447" s="153"/>
      <c r="H447" s="153"/>
      <c r="I447" s="150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8">
        <f t="shared" si="5"/>
        <v>446</v>
      </c>
      <c r="B448" s="159">
        <f t="array" ref="B448">SORTN('Historical Var'!V454)</f>
        <v>1182359.901</v>
      </c>
      <c r="C448" s="159">
        <f t="shared" si="1"/>
        <v>0</v>
      </c>
      <c r="D448" s="160">
        <f t="shared" si="2"/>
        <v>0</v>
      </c>
      <c r="E448" s="153"/>
      <c r="F448" s="153"/>
      <c r="G448" s="153"/>
      <c r="H448" s="153"/>
      <c r="I448" s="150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8">
        <f t="shared" si="5"/>
        <v>447</v>
      </c>
      <c r="B449" s="159">
        <f t="array" ref="B449">SORTN('Historical Var'!V455)</f>
        <v>1185611.134</v>
      </c>
      <c r="C449" s="159">
        <f t="shared" si="1"/>
        <v>0</v>
      </c>
      <c r="D449" s="160">
        <f t="shared" si="2"/>
        <v>0</v>
      </c>
      <c r="E449" s="153"/>
      <c r="F449" s="153"/>
      <c r="G449" s="153"/>
      <c r="H449" s="153"/>
      <c r="I449" s="150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8">
        <f t="shared" si="5"/>
        <v>448</v>
      </c>
      <c r="B450" s="159">
        <f t="array" ref="B450">SORTN('Historical Var'!V456)</f>
        <v>1196610.317</v>
      </c>
      <c r="C450" s="159">
        <f t="shared" si="1"/>
        <v>0</v>
      </c>
      <c r="D450" s="160">
        <f t="shared" si="2"/>
        <v>0</v>
      </c>
      <c r="E450" s="153"/>
      <c r="F450" s="153"/>
      <c r="G450" s="153"/>
      <c r="H450" s="153"/>
      <c r="I450" s="150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8">
        <f t="shared" si="5"/>
        <v>449</v>
      </c>
      <c r="B451" s="159">
        <f t="array" ref="B451">SORTN('Historical Var'!V457)</f>
        <v>1205343.053</v>
      </c>
      <c r="C451" s="159">
        <f t="shared" si="1"/>
        <v>0</v>
      </c>
      <c r="D451" s="160">
        <f t="shared" si="2"/>
        <v>0</v>
      </c>
      <c r="E451" s="153"/>
      <c r="F451" s="153"/>
      <c r="G451" s="153"/>
      <c r="H451" s="153"/>
      <c r="I451" s="150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8">
        <f t="shared" si="5"/>
        <v>450</v>
      </c>
      <c r="B452" s="159">
        <f t="array" ref="B452">SORTN('Historical Var'!V458)</f>
        <v>1186919.868</v>
      </c>
      <c r="C452" s="159">
        <f t="shared" si="1"/>
        <v>0</v>
      </c>
      <c r="D452" s="160">
        <f t="shared" si="2"/>
        <v>0</v>
      </c>
      <c r="E452" s="153"/>
      <c r="F452" s="153"/>
      <c r="G452" s="153"/>
      <c r="H452" s="153"/>
      <c r="I452" s="150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8">
        <f t="shared" si="5"/>
        <v>451</v>
      </c>
      <c r="B453" s="159">
        <f t="array" ref="B453">SORTN('Historical Var'!V459)</f>
        <v>1172470.031</v>
      </c>
      <c r="C453" s="159">
        <f t="shared" si="1"/>
        <v>0</v>
      </c>
      <c r="D453" s="160">
        <f t="shared" si="2"/>
        <v>0</v>
      </c>
      <c r="E453" s="153"/>
      <c r="F453" s="153"/>
      <c r="G453" s="153"/>
      <c r="H453" s="153"/>
      <c r="I453" s="150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8">
        <f t="shared" si="5"/>
        <v>452</v>
      </c>
      <c r="B454" s="159">
        <f t="array" ref="B454">SORTN('Historical Var'!V460)</f>
        <v>1190320.87</v>
      </c>
      <c r="C454" s="159">
        <f t="shared" si="1"/>
        <v>0</v>
      </c>
      <c r="D454" s="160">
        <f t="shared" si="2"/>
        <v>0</v>
      </c>
      <c r="E454" s="153"/>
      <c r="F454" s="153"/>
      <c r="G454" s="153"/>
      <c r="H454" s="153"/>
      <c r="I454" s="150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8">
        <f t="shared" si="5"/>
        <v>453</v>
      </c>
      <c r="B455" s="159">
        <f t="array" ref="B455">SORTN('Historical Var'!V461)</f>
        <v>1177816.41</v>
      </c>
      <c r="C455" s="159">
        <f t="shared" si="1"/>
        <v>0</v>
      </c>
      <c r="D455" s="160">
        <f t="shared" si="2"/>
        <v>0</v>
      </c>
      <c r="E455" s="153"/>
      <c r="F455" s="153"/>
      <c r="G455" s="153"/>
      <c r="H455" s="153"/>
      <c r="I455" s="150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8">
        <f t="shared" si="5"/>
        <v>454</v>
      </c>
      <c r="B456" s="159">
        <f t="array" ref="B456">SORTN('Historical Var'!V462)</f>
        <v>1193192.86</v>
      </c>
      <c r="C456" s="159">
        <f t="shared" si="1"/>
        <v>0</v>
      </c>
      <c r="D456" s="160">
        <f t="shared" si="2"/>
        <v>0</v>
      </c>
      <c r="E456" s="153"/>
      <c r="F456" s="153"/>
      <c r="G456" s="153"/>
      <c r="H456" s="153"/>
      <c r="I456" s="150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8">
        <f t="shared" si="5"/>
        <v>455</v>
      </c>
      <c r="B457" s="159">
        <f t="array" ref="B457">SORTN('Historical Var'!V463)</f>
        <v>1180036.752</v>
      </c>
      <c r="C457" s="159">
        <f t="shared" si="1"/>
        <v>0</v>
      </c>
      <c r="D457" s="160">
        <f t="shared" si="2"/>
        <v>0</v>
      </c>
      <c r="E457" s="153"/>
      <c r="F457" s="153"/>
      <c r="G457" s="153"/>
      <c r="H457" s="153"/>
      <c r="I457" s="150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8">
        <f t="shared" si="5"/>
        <v>456</v>
      </c>
      <c r="B458" s="159">
        <f t="array" ref="B458">SORTN('Historical Var'!V464)</f>
        <v>1195836.539</v>
      </c>
      <c r="C458" s="159">
        <f t="shared" si="1"/>
        <v>0</v>
      </c>
      <c r="D458" s="160">
        <f t="shared" si="2"/>
        <v>0</v>
      </c>
      <c r="E458" s="153"/>
      <c r="F458" s="153"/>
      <c r="G458" s="153"/>
      <c r="H458" s="153"/>
      <c r="I458" s="150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8">
        <f t="shared" si="5"/>
        <v>457</v>
      </c>
      <c r="B459" s="159">
        <f t="array" ref="B459">SORTN('Historical Var'!V465)</f>
        <v>1194702.56</v>
      </c>
      <c r="C459" s="159">
        <f t="shared" si="1"/>
        <v>0</v>
      </c>
      <c r="D459" s="160">
        <f t="shared" si="2"/>
        <v>0</v>
      </c>
      <c r="E459" s="153"/>
      <c r="F459" s="153"/>
      <c r="G459" s="153"/>
      <c r="H459" s="153"/>
      <c r="I459" s="150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8">
        <f t="shared" si="5"/>
        <v>458</v>
      </c>
      <c r="B460" s="159">
        <f t="array" ref="B460">SORTN('Historical Var'!V466)</f>
        <v>1187224.456</v>
      </c>
      <c r="C460" s="159">
        <f t="shared" si="1"/>
        <v>0</v>
      </c>
      <c r="D460" s="160">
        <f t="shared" si="2"/>
        <v>0</v>
      </c>
      <c r="E460" s="153"/>
      <c r="F460" s="153"/>
      <c r="G460" s="153"/>
      <c r="H460" s="153"/>
      <c r="I460" s="150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8">
        <f t="shared" si="5"/>
        <v>459</v>
      </c>
      <c r="B461" s="159">
        <f t="array" ref="B461">SORTN('Historical Var'!V467)</f>
        <v>1184773.065</v>
      </c>
      <c r="C461" s="159">
        <f t="shared" si="1"/>
        <v>0</v>
      </c>
      <c r="D461" s="160">
        <f t="shared" si="2"/>
        <v>0</v>
      </c>
      <c r="E461" s="153"/>
      <c r="F461" s="153"/>
      <c r="G461" s="153"/>
      <c r="H461" s="153"/>
      <c r="I461" s="150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8">
        <f t="shared" si="5"/>
        <v>460</v>
      </c>
      <c r="B462" s="159">
        <f t="array" ref="B462">SORTN('Historical Var'!V468)</f>
        <v>1238326.439</v>
      </c>
      <c r="C462" s="159">
        <f t="shared" si="1"/>
        <v>0</v>
      </c>
      <c r="D462" s="160">
        <f t="shared" si="2"/>
        <v>0</v>
      </c>
      <c r="E462" s="153"/>
      <c r="F462" s="153"/>
      <c r="G462" s="153"/>
      <c r="H462" s="153"/>
      <c r="I462" s="150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8">
        <f t="shared" si="5"/>
        <v>461</v>
      </c>
      <c r="B463" s="159">
        <f t="array" ref="B463">SORTN('Historical Var'!V469)</f>
        <v>1160012.802</v>
      </c>
      <c r="C463" s="159">
        <f t="shared" si="1"/>
        <v>0</v>
      </c>
      <c r="D463" s="160">
        <f t="shared" si="2"/>
        <v>0</v>
      </c>
      <c r="E463" s="153"/>
      <c r="F463" s="153"/>
      <c r="G463" s="153"/>
      <c r="H463" s="153"/>
      <c r="I463" s="150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8">
        <f t="shared" si="5"/>
        <v>462</v>
      </c>
      <c r="B464" s="159">
        <f t="array" ref="B464">SORTN('Historical Var'!V470)</f>
        <v>1228900.541</v>
      </c>
      <c r="C464" s="159">
        <f t="shared" si="1"/>
        <v>0</v>
      </c>
      <c r="D464" s="160">
        <f t="shared" si="2"/>
        <v>0</v>
      </c>
      <c r="E464" s="153"/>
      <c r="F464" s="153"/>
      <c r="G464" s="153"/>
      <c r="H464" s="153"/>
      <c r="I464" s="150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8">
        <f t="shared" si="5"/>
        <v>463</v>
      </c>
      <c r="B465" s="159">
        <f t="array" ref="B465">SORTN('Historical Var'!V471)</f>
        <v>1212632.137</v>
      </c>
      <c r="C465" s="159">
        <f t="shared" si="1"/>
        <v>0</v>
      </c>
      <c r="D465" s="160">
        <f t="shared" si="2"/>
        <v>0</v>
      </c>
      <c r="E465" s="153"/>
      <c r="F465" s="153"/>
      <c r="G465" s="153"/>
      <c r="H465" s="153"/>
      <c r="I465" s="150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8">
        <f t="shared" si="5"/>
        <v>464</v>
      </c>
      <c r="B466" s="159">
        <f t="array" ref="B466">SORTN('Historical Var'!V472)</f>
        <v>1158729.278</v>
      </c>
      <c r="C466" s="159">
        <f t="shared" si="1"/>
        <v>0</v>
      </c>
      <c r="D466" s="160">
        <f t="shared" si="2"/>
        <v>0</v>
      </c>
      <c r="E466" s="153"/>
      <c r="F466" s="153"/>
      <c r="G466" s="153"/>
      <c r="H466" s="153"/>
      <c r="I466" s="150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8">
        <f t="shared" si="5"/>
        <v>465</v>
      </c>
      <c r="B467" s="159">
        <f t="array" ref="B467">SORTN('Historical Var'!V473)</f>
        <v>1203561.41</v>
      </c>
      <c r="C467" s="159">
        <f t="shared" si="1"/>
        <v>0</v>
      </c>
      <c r="D467" s="160">
        <f t="shared" si="2"/>
        <v>0</v>
      </c>
      <c r="E467" s="153"/>
      <c r="F467" s="153"/>
      <c r="G467" s="153"/>
      <c r="H467" s="153"/>
      <c r="I467" s="150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8">
        <f t="shared" si="5"/>
        <v>466</v>
      </c>
      <c r="B468" s="159">
        <f t="array" ref="B468">SORTN('Historical Var'!V474)</f>
        <v>1166775.013</v>
      </c>
      <c r="C468" s="159">
        <f t="shared" si="1"/>
        <v>0</v>
      </c>
      <c r="D468" s="160">
        <f t="shared" si="2"/>
        <v>0</v>
      </c>
      <c r="E468" s="153"/>
      <c r="F468" s="153"/>
      <c r="G468" s="153"/>
      <c r="H468" s="153"/>
      <c r="I468" s="150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8">
        <f t="shared" si="5"/>
        <v>467</v>
      </c>
      <c r="B469" s="159">
        <f t="array" ref="B469">SORTN('Historical Var'!V475)</f>
        <v>1146141.466</v>
      </c>
      <c r="C469" s="159">
        <f t="shared" si="1"/>
        <v>0</v>
      </c>
      <c r="D469" s="160">
        <f t="shared" si="2"/>
        <v>0</v>
      </c>
      <c r="E469" s="153"/>
      <c r="F469" s="153"/>
      <c r="G469" s="153"/>
      <c r="H469" s="153"/>
      <c r="I469" s="150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8">
        <f t="shared" si="5"/>
        <v>468</v>
      </c>
      <c r="B470" s="159">
        <f t="array" ref="B470">SORTN('Historical Var'!V476)</f>
        <v>1183636.789</v>
      </c>
      <c r="C470" s="159">
        <f t="shared" si="1"/>
        <v>0</v>
      </c>
      <c r="D470" s="160">
        <f t="shared" si="2"/>
        <v>0</v>
      </c>
      <c r="E470" s="153"/>
      <c r="F470" s="153"/>
      <c r="G470" s="153"/>
      <c r="H470" s="153"/>
      <c r="I470" s="150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8">
        <f t="shared" si="5"/>
        <v>469</v>
      </c>
      <c r="B471" s="159">
        <f t="array" ref="B471">SORTN('Historical Var'!V477)</f>
        <v>1202329.35</v>
      </c>
      <c r="C471" s="159">
        <f t="shared" si="1"/>
        <v>0</v>
      </c>
      <c r="D471" s="160">
        <f t="shared" si="2"/>
        <v>0</v>
      </c>
      <c r="E471" s="153"/>
      <c r="F471" s="153"/>
      <c r="G471" s="153"/>
      <c r="H471" s="153"/>
      <c r="I471" s="150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8">
        <f t="shared" si="5"/>
        <v>470</v>
      </c>
      <c r="B472" s="159">
        <f t="array" ref="B472">SORTN('Historical Var'!V478)</f>
        <v>1165897.791</v>
      </c>
      <c r="C472" s="159">
        <f t="shared" si="1"/>
        <v>0</v>
      </c>
      <c r="D472" s="160">
        <f t="shared" si="2"/>
        <v>0</v>
      </c>
      <c r="E472" s="153"/>
      <c r="F472" s="153"/>
      <c r="G472" s="153"/>
      <c r="H472" s="153"/>
      <c r="I472" s="150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8">
        <f t="shared" si="5"/>
        <v>471</v>
      </c>
      <c r="B473" s="159">
        <f t="array" ref="B473">SORTN('Historical Var'!V479)</f>
        <v>1206494.371</v>
      </c>
      <c r="C473" s="159">
        <f t="shared" si="1"/>
        <v>0</v>
      </c>
      <c r="D473" s="160">
        <f t="shared" si="2"/>
        <v>0</v>
      </c>
      <c r="E473" s="153"/>
      <c r="F473" s="153"/>
      <c r="G473" s="153"/>
      <c r="H473" s="153"/>
      <c r="I473" s="150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8">
        <f t="shared" si="5"/>
        <v>472</v>
      </c>
      <c r="B474" s="159">
        <f t="array" ref="B474">SORTN('Historical Var'!V480)</f>
        <v>1203871.193</v>
      </c>
      <c r="C474" s="159">
        <f t="shared" si="1"/>
        <v>0</v>
      </c>
      <c r="D474" s="160">
        <f t="shared" si="2"/>
        <v>0</v>
      </c>
      <c r="E474" s="153"/>
      <c r="F474" s="153"/>
      <c r="G474" s="153"/>
      <c r="H474" s="153"/>
      <c r="I474" s="150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8">
        <f t="shared" si="5"/>
        <v>473</v>
      </c>
      <c r="B475" s="159">
        <f t="array" ref="B475">SORTN('Historical Var'!V481)</f>
        <v>1152489.893</v>
      </c>
      <c r="C475" s="159">
        <f t="shared" si="1"/>
        <v>0</v>
      </c>
      <c r="D475" s="160">
        <f t="shared" si="2"/>
        <v>0</v>
      </c>
      <c r="E475" s="153"/>
      <c r="F475" s="153"/>
      <c r="G475" s="153"/>
      <c r="H475" s="153"/>
      <c r="I475" s="150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8">
        <f t="shared" si="5"/>
        <v>474</v>
      </c>
      <c r="B476" s="159">
        <f t="array" ref="B476">SORTN('Historical Var'!V482)</f>
        <v>1206916.677</v>
      </c>
      <c r="C476" s="159">
        <f t="shared" si="1"/>
        <v>0</v>
      </c>
      <c r="D476" s="160">
        <f t="shared" si="2"/>
        <v>0</v>
      </c>
      <c r="E476" s="153"/>
      <c r="F476" s="153"/>
      <c r="G476" s="153"/>
      <c r="H476" s="153"/>
      <c r="I476" s="150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8">
        <f t="shared" si="5"/>
        <v>475</v>
      </c>
      <c r="B477" s="159">
        <f t="array" ref="B477">SORTN('Historical Var'!V483)</f>
        <v>1214361.38</v>
      </c>
      <c r="C477" s="159">
        <f t="shared" si="1"/>
        <v>0</v>
      </c>
      <c r="D477" s="160">
        <f t="shared" si="2"/>
        <v>0</v>
      </c>
      <c r="E477" s="153"/>
      <c r="F477" s="153"/>
      <c r="G477" s="153"/>
      <c r="H477" s="153"/>
      <c r="I477" s="150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8">
        <f t="shared" si="5"/>
        <v>476</v>
      </c>
      <c r="B478" s="159">
        <f t="array" ref="B478">SORTN('Historical Var'!V484)</f>
        <v>1211097.368</v>
      </c>
      <c r="C478" s="159">
        <f t="shared" si="1"/>
        <v>0</v>
      </c>
      <c r="D478" s="160">
        <f t="shared" si="2"/>
        <v>0</v>
      </c>
      <c r="E478" s="153"/>
      <c r="F478" s="153"/>
      <c r="G478" s="153"/>
      <c r="H478" s="153"/>
      <c r="I478" s="150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8">
        <f t="shared" si="5"/>
        <v>477</v>
      </c>
      <c r="B479" s="159">
        <f t="array" ref="B479">SORTN('Historical Var'!V485)</f>
        <v>1149190.316</v>
      </c>
      <c r="C479" s="159">
        <f t="shared" si="1"/>
        <v>0</v>
      </c>
      <c r="D479" s="160">
        <f t="shared" si="2"/>
        <v>0</v>
      </c>
      <c r="E479" s="153"/>
      <c r="F479" s="153"/>
      <c r="G479" s="153"/>
      <c r="H479" s="153"/>
      <c r="I479" s="150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8">
        <f t="shared" si="5"/>
        <v>478</v>
      </c>
      <c r="B480" s="159">
        <f t="array" ref="B480">SORTN('Historical Var'!V486)</f>
        <v>1166981.492</v>
      </c>
      <c r="C480" s="159">
        <f t="shared" si="1"/>
        <v>0</v>
      </c>
      <c r="D480" s="160">
        <f t="shared" si="2"/>
        <v>0</v>
      </c>
      <c r="E480" s="153"/>
      <c r="F480" s="153"/>
      <c r="G480" s="153"/>
      <c r="H480" s="153"/>
      <c r="I480" s="150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8">
        <f t="shared" si="5"/>
        <v>479</v>
      </c>
      <c r="B481" s="159">
        <f t="array" ref="B481">SORTN('Historical Var'!V487)</f>
        <v>1173803.243</v>
      </c>
      <c r="C481" s="159">
        <f t="shared" si="1"/>
        <v>0</v>
      </c>
      <c r="D481" s="160">
        <f t="shared" si="2"/>
        <v>0</v>
      </c>
      <c r="E481" s="153"/>
      <c r="F481" s="153"/>
      <c r="G481" s="153"/>
      <c r="H481" s="153"/>
      <c r="I481" s="150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8">
        <f t="shared" si="5"/>
        <v>480</v>
      </c>
      <c r="B482" s="159">
        <f t="array" ref="B482">SORTN('Historical Var'!V488)</f>
        <v>1159134.414</v>
      </c>
      <c r="C482" s="159">
        <f t="shared" si="1"/>
        <v>0</v>
      </c>
      <c r="D482" s="160">
        <f t="shared" si="2"/>
        <v>0</v>
      </c>
      <c r="E482" s="153"/>
      <c r="F482" s="153"/>
      <c r="G482" s="153"/>
      <c r="H482" s="153"/>
      <c r="I482" s="150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8">
        <f t="shared" si="5"/>
        <v>481</v>
      </c>
      <c r="B483" s="159">
        <f t="array" ref="B483">SORTN('Historical Var'!V489)</f>
        <v>1189089.961</v>
      </c>
      <c r="C483" s="159">
        <f t="shared" si="1"/>
        <v>0</v>
      </c>
      <c r="D483" s="160">
        <f t="shared" si="2"/>
        <v>0</v>
      </c>
      <c r="E483" s="153"/>
      <c r="F483" s="153"/>
      <c r="G483" s="153"/>
      <c r="H483" s="153"/>
      <c r="I483" s="150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8">
        <f t="shared" si="5"/>
        <v>482</v>
      </c>
      <c r="B484" s="159">
        <f t="array" ref="B484">SORTN('Historical Var'!V490)</f>
        <v>1187417.94</v>
      </c>
      <c r="C484" s="159">
        <f t="shared" si="1"/>
        <v>0</v>
      </c>
      <c r="D484" s="160">
        <f t="shared" si="2"/>
        <v>0</v>
      </c>
      <c r="E484" s="153"/>
      <c r="F484" s="153"/>
      <c r="G484" s="153"/>
      <c r="H484" s="153"/>
      <c r="I484" s="150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8">
        <f t="shared" si="5"/>
        <v>483</v>
      </c>
      <c r="B485" s="159">
        <f t="array" ref="B485">SORTN('Historical Var'!V491)</f>
        <v>1197725.907</v>
      </c>
      <c r="C485" s="159">
        <f t="shared" si="1"/>
        <v>0</v>
      </c>
      <c r="D485" s="160">
        <f t="shared" si="2"/>
        <v>0</v>
      </c>
      <c r="E485" s="153"/>
      <c r="F485" s="153"/>
      <c r="G485" s="153"/>
      <c r="H485" s="153"/>
      <c r="I485" s="150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8">
        <f t="shared" si="5"/>
        <v>484</v>
      </c>
      <c r="B486" s="159">
        <f t="array" ref="B486">SORTN('Historical Var'!V492)</f>
        <v>1193431.316</v>
      </c>
      <c r="C486" s="159">
        <f t="shared" si="1"/>
        <v>0</v>
      </c>
      <c r="D486" s="160">
        <f t="shared" si="2"/>
        <v>0</v>
      </c>
      <c r="E486" s="153"/>
      <c r="F486" s="153"/>
      <c r="G486" s="153"/>
      <c r="H486" s="153"/>
      <c r="I486" s="150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8">
        <f t="shared" si="5"/>
        <v>485</v>
      </c>
      <c r="B487" s="159">
        <f t="array" ref="B487">SORTN('Historical Var'!V493)</f>
        <v>1173939.988</v>
      </c>
      <c r="C487" s="159">
        <f t="shared" si="1"/>
        <v>0</v>
      </c>
      <c r="D487" s="160">
        <f t="shared" si="2"/>
        <v>0</v>
      </c>
      <c r="E487" s="153"/>
      <c r="F487" s="153"/>
      <c r="G487" s="153"/>
      <c r="H487" s="153"/>
      <c r="I487" s="150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8">
        <f t="shared" si="5"/>
        <v>486</v>
      </c>
      <c r="B488" s="159">
        <f t="array" ref="B488">SORTN('Historical Var'!V494)</f>
        <v>1190816.651</v>
      </c>
      <c r="C488" s="159">
        <f t="shared" si="1"/>
        <v>0</v>
      </c>
      <c r="D488" s="160">
        <f t="shared" si="2"/>
        <v>0</v>
      </c>
      <c r="E488" s="153"/>
      <c r="F488" s="153"/>
      <c r="G488" s="153"/>
      <c r="H488" s="153"/>
      <c r="I488" s="150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8">
        <f t="shared" si="5"/>
        <v>487</v>
      </c>
      <c r="B489" s="159">
        <f t="array" ref="B489">SORTN('Historical Var'!V495)</f>
        <v>1229748.98</v>
      </c>
      <c r="C489" s="159">
        <f t="shared" si="1"/>
        <v>0</v>
      </c>
      <c r="D489" s="160">
        <f t="shared" si="2"/>
        <v>0</v>
      </c>
      <c r="E489" s="153"/>
      <c r="F489" s="153"/>
      <c r="G489" s="153"/>
      <c r="H489" s="153"/>
      <c r="I489" s="150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8">
        <f t="shared" si="5"/>
        <v>488</v>
      </c>
      <c r="B490" s="159">
        <f t="array" ref="B490">SORTN('Historical Var'!V496)</f>
        <v>1194282.339</v>
      </c>
      <c r="C490" s="159">
        <f t="shared" si="1"/>
        <v>0</v>
      </c>
      <c r="D490" s="160">
        <f t="shared" si="2"/>
        <v>0</v>
      </c>
      <c r="E490" s="153"/>
      <c r="F490" s="153"/>
      <c r="G490" s="153"/>
      <c r="H490" s="153"/>
      <c r="I490" s="150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8">
        <f t="shared" si="5"/>
        <v>489</v>
      </c>
      <c r="B491" s="159">
        <f t="array" ref="B491">SORTN('Historical Var'!V497)</f>
        <v>1192044.505</v>
      </c>
      <c r="C491" s="159">
        <f t="shared" si="1"/>
        <v>0</v>
      </c>
      <c r="D491" s="160">
        <f t="shared" si="2"/>
        <v>0</v>
      </c>
      <c r="E491" s="153"/>
      <c r="F491" s="153"/>
      <c r="G491" s="153"/>
      <c r="H491" s="153"/>
      <c r="I491" s="150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8">
        <f t="shared" si="5"/>
        <v>490</v>
      </c>
      <c r="B492" s="159">
        <f t="array" ref="B492">SORTN('Historical Var'!V498)</f>
        <v>1193182.69</v>
      </c>
      <c r="C492" s="159">
        <f t="shared" si="1"/>
        <v>0</v>
      </c>
      <c r="D492" s="160">
        <f t="shared" si="2"/>
        <v>0</v>
      </c>
      <c r="E492" s="153"/>
      <c r="F492" s="153"/>
      <c r="G492" s="153"/>
      <c r="H492" s="153"/>
      <c r="I492" s="150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8">
        <f t="shared" si="5"/>
        <v>491</v>
      </c>
      <c r="B493" s="159">
        <f t="array" ref="B493">SORTN('Historical Var'!V499)</f>
        <v>1169608.357</v>
      </c>
      <c r="C493" s="159">
        <f t="shared" si="1"/>
        <v>0</v>
      </c>
      <c r="D493" s="160">
        <f t="shared" si="2"/>
        <v>0</v>
      </c>
      <c r="E493" s="153"/>
      <c r="F493" s="153"/>
      <c r="G493" s="153"/>
      <c r="H493" s="153"/>
      <c r="I493" s="150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8">
        <f t="shared" si="5"/>
        <v>492</v>
      </c>
      <c r="B494" s="159">
        <f t="array" ref="B494">SORTN('Historical Var'!V500)</f>
        <v>1181364.723</v>
      </c>
      <c r="C494" s="159">
        <f t="shared" si="1"/>
        <v>0</v>
      </c>
      <c r="D494" s="160">
        <f t="shared" si="2"/>
        <v>0</v>
      </c>
      <c r="E494" s="153"/>
      <c r="F494" s="153"/>
      <c r="G494" s="153"/>
      <c r="H494" s="153"/>
      <c r="I494" s="150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8">
        <f t="shared" si="5"/>
        <v>493</v>
      </c>
      <c r="B495" s="159">
        <f t="array" ref="B495">SORTN('Historical Var'!V501)</f>
        <v>1215921.79</v>
      </c>
      <c r="C495" s="159">
        <f t="shared" si="1"/>
        <v>0</v>
      </c>
      <c r="D495" s="160">
        <f t="shared" si="2"/>
        <v>0</v>
      </c>
      <c r="E495" s="153"/>
      <c r="F495" s="153"/>
      <c r="G495" s="153"/>
      <c r="H495" s="153"/>
      <c r="I495" s="150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8">
        <f t="shared" si="5"/>
        <v>494</v>
      </c>
      <c r="B496" s="159">
        <f t="array" ref="B496">SORTN('Historical Var'!V502)</f>
        <v>1185186.409</v>
      </c>
      <c r="C496" s="159">
        <f t="shared" si="1"/>
        <v>0</v>
      </c>
      <c r="D496" s="160">
        <f t="shared" si="2"/>
        <v>0</v>
      </c>
      <c r="E496" s="153"/>
      <c r="F496" s="153"/>
      <c r="G496" s="153"/>
      <c r="H496" s="153"/>
      <c r="I496" s="150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8">
        <f t="shared" si="5"/>
        <v>495</v>
      </c>
      <c r="B497" s="159">
        <f t="array" ref="B497">SORTN('Historical Var'!V503)</f>
        <v>1225548.433</v>
      </c>
      <c r="C497" s="159">
        <f t="shared" si="1"/>
        <v>0</v>
      </c>
      <c r="D497" s="160">
        <f t="shared" si="2"/>
        <v>0</v>
      </c>
      <c r="E497" s="153"/>
      <c r="F497" s="153"/>
      <c r="G497" s="153"/>
      <c r="H497" s="153"/>
      <c r="I497" s="150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8">
        <f t="shared" si="5"/>
        <v>496</v>
      </c>
      <c r="B498" s="159">
        <f t="array" ref="B498">SORTN('Historical Var'!V504)</f>
        <v>1211959.131</v>
      </c>
      <c r="C498" s="159">
        <f t="shared" si="1"/>
        <v>0</v>
      </c>
      <c r="D498" s="160">
        <f t="shared" si="2"/>
        <v>0</v>
      </c>
      <c r="E498" s="153"/>
      <c r="F498" s="153"/>
      <c r="G498" s="153"/>
      <c r="H498" s="153"/>
      <c r="I498" s="150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8">
        <f t="shared" si="5"/>
        <v>497</v>
      </c>
      <c r="B499" s="159">
        <f t="array" ref="B499">SORTN('Historical Var'!V505)</f>
        <v>1212780.206</v>
      </c>
      <c r="C499" s="159">
        <f t="shared" si="1"/>
        <v>0</v>
      </c>
      <c r="D499" s="160">
        <f t="shared" si="2"/>
        <v>0</v>
      </c>
      <c r="E499" s="153"/>
      <c r="F499" s="153"/>
      <c r="G499" s="153"/>
      <c r="H499" s="153"/>
      <c r="I499" s="150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8">
        <f t="shared" si="5"/>
        <v>498</v>
      </c>
      <c r="B500" s="159">
        <f t="array" ref="B500">SORTN('Historical Var'!V506)</f>
        <v>1227052.947</v>
      </c>
      <c r="C500" s="159">
        <f t="shared" si="1"/>
        <v>0</v>
      </c>
      <c r="D500" s="160">
        <f t="shared" si="2"/>
        <v>0</v>
      </c>
      <c r="E500" s="153"/>
      <c r="F500" s="153"/>
      <c r="G500" s="153"/>
      <c r="H500" s="153"/>
      <c r="I500" s="150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8">
        <f t="shared" si="5"/>
        <v>499</v>
      </c>
      <c r="B501" s="159">
        <f t="array" ref="B501">SORTN('Historical Var'!V507)</f>
        <v>1181941.468</v>
      </c>
      <c r="C501" s="159">
        <f t="shared" si="1"/>
        <v>0</v>
      </c>
      <c r="D501" s="160">
        <f t="shared" si="2"/>
        <v>0</v>
      </c>
      <c r="E501" s="153"/>
      <c r="F501" s="153"/>
      <c r="G501" s="153"/>
      <c r="H501" s="153"/>
      <c r="I501" s="150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8">
        <f t="shared" si="5"/>
        <v>500</v>
      </c>
      <c r="B502" s="159">
        <f t="array" ref="B502">SORTN('Historical Var'!V508)</f>
        <v>1210903.899</v>
      </c>
      <c r="C502" s="159">
        <f t="shared" si="1"/>
        <v>0</v>
      </c>
      <c r="D502" s="160">
        <f t="shared" si="2"/>
        <v>0</v>
      </c>
      <c r="E502" s="153"/>
      <c r="F502" s="153"/>
      <c r="G502" s="153"/>
      <c r="H502" s="153"/>
      <c r="I502" s="150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8">
        <f t="shared" si="5"/>
        <v>501</v>
      </c>
      <c r="B503" s="159">
        <f t="array" ref="B503">SORTN('Historical Var'!V509)</f>
        <v>1188081.435</v>
      </c>
      <c r="C503" s="159">
        <f t="shared" si="1"/>
        <v>0</v>
      </c>
      <c r="D503" s="160">
        <f t="shared" si="2"/>
        <v>0</v>
      </c>
      <c r="E503" s="153"/>
      <c r="F503" s="153"/>
      <c r="G503" s="153"/>
      <c r="H503" s="153"/>
      <c r="I503" s="150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8">
        <f t="shared" si="5"/>
        <v>502</v>
      </c>
      <c r="B504" s="159">
        <f t="array" ref="B504">SORTN('Historical Var'!V510)</f>
        <v>1193634.054</v>
      </c>
      <c r="C504" s="159">
        <f t="shared" si="1"/>
        <v>0</v>
      </c>
      <c r="D504" s="160">
        <f t="shared" si="2"/>
        <v>0</v>
      </c>
      <c r="E504" s="153"/>
      <c r="F504" s="153"/>
      <c r="G504" s="153"/>
      <c r="H504" s="153"/>
      <c r="I504" s="150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8">
        <f t="shared" si="5"/>
        <v>503</v>
      </c>
      <c r="B505" s="159">
        <f t="array" ref="B505">SORTN('Historical Var'!V511)</f>
        <v>1144114.889</v>
      </c>
      <c r="C505" s="159">
        <f t="shared" si="1"/>
        <v>0</v>
      </c>
      <c r="D505" s="160">
        <f t="shared" si="2"/>
        <v>0</v>
      </c>
      <c r="E505" s="153"/>
      <c r="F505" s="153"/>
      <c r="G505" s="153"/>
      <c r="H505" s="153"/>
      <c r="I505" s="150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8">
        <f t="shared" si="5"/>
        <v>504</v>
      </c>
      <c r="B506" s="159">
        <f t="array" ref="B506">SORTN('Historical Var'!V512)</f>
        <v>1147500.197</v>
      </c>
      <c r="C506" s="159">
        <f t="shared" si="1"/>
        <v>0</v>
      </c>
      <c r="D506" s="160">
        <f t="shared" si="2"/>
        <v>0</v>
      </c>
      <c r="E506" s="153"/>
      <c r="F506" s="153"/>
      <c r="G506" s="153"/>
      <c r="H506" s="153"/>
      <c r="I506" s="150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8">
        <f t="shared" si="5"/>
        <v>505</v>
      </c>
      <c r="B507" s="159">
        <f t="array" ref="B507">SORTN('Historical Var'!V513)</f>
        <v>1170173.112</v>
      </c>
      <c r="C507" s="159">
        <f t="shared" si="1"/>
        <v>0</v>
      </c>
      <c r="D507" s="160">
        <f t="shared" si="2"/>
        <v>0</v>
      </c>
      <c r="E507" s="153"/>
      <c r="F507" s="153"/>
      <c r="G507" s="153"/>
      <c r="H507" s="153"/>
      <c r="I507" s="150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8">
        <f t="shared" si="5"/>
        <v>506</v>
      </c>
      <c r="B508" s="159">
        <f t="array" ref="B508">SORTN('Historical Var'!V514)</f>
        <v>1164806.264</v>
      </c>
      <c r="C508" s="159">
        <f t="shared" si="1"/>
        <v>0</v>
      </c>
      <c r="D508" s="160">
        <f t="shared" si="2"/>
        <v>0</v>
      </c>
      <c r="E508" s="153"/>
      <c r="F508" s="153"/>
      <c r="G508" s="153"/>
      <c r="H508" s="153"/>
      <c r="I508" s="150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8">
        <f t="shared" si="5"/>
        <v>507</v>
      </c>
      <c r="B509" s="159">
        <f t="array" ref="B509">SORTN('Historical Var'!V515)</f>
        <v>1245514.245</v>
      </c>
      <c r="C509" s="159">
        <f t="shared" si="1"/>
        <v>0</v>
      </c>
      <c r="D509" s="160">
        <f t="shared" si="2"/>
        <v>0</v>
      </c>
      <c r="E509" s="153"/>
      <c r="F509" s="153"/>
      <c r="G509" s="153"/>
      <c r="H509" s="153"/>
      <c r="I509" s="150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8">
        <f t="shared" si="5"/>
        <v>508</v>
      </c>
      <c r="B510" s="159">
        <f t="array" ref="B510">SORTN('Historical Var'!V516)</f>
        <v>1179618.911</v>
      </c>
      <c r="C510" s="159">
        <f t="shared" si="1"/>
        <v>0</v>
      </c>
      <c r="D510" s="160">
        <f t="shared" si="2"/>
        <v>0</v>
      </c>
      <c r="E510" s="153"/>
      <c r="F510" s="153"/>
      <c r="G510" s="153"/>
      <c r="H510" s="153"/>
      <c r="I510" s="150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8">
        <f t="shared" si="5"/>
        <v>509</v>
      </c>
      <c r="B511" s="159">
        <f t="array" ref="B511">SORTN('Historical Var'!V517)</f>
        <v>1199175.045</v>
      </c>
      <c r="C511" s="159">
        <f t="shared" si="1"/>
        <v>0</v>
      </c>
      <c r="D511" s="160">
        <f t="shared" si="2"/>
        <v>0</v>
      </c>
      <c r="E511" s="153"/>
      <c r="F511" s="153"/>
      <c r="G511" s="153"/>
      <c r="H511" s="153"/>
      <c r="I511" s="150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8">
        <f t="shared" si="5"/>
        <v>510</v>
      </c>
      <c r="B512" s="159">
        <f t="array" ref="B512">SORTN('Historical Var'!V518)</f>
        <v>1171571.254</v>
      </c>
      <c r="C512" s="159">
        <f t="shared" si="1"/>
        <v>0</v>
      </c>
      <c r="D512" s="160">
        <f t="shared" si="2"/>
        <v>0</v>
      </c>
      <c r="E512" s="153"/>
      <c r="F512" s="153"/>
      <c r="G512" s="153"/>
      <c r="H512" s="153"/>
      <c r="I512" s="150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8">
        <f t="shared" si="5"/>
        <v>511</v>
      </c>
      <c r="B513" s="159">
        <f t="array" ref="B513">SORTN('Historical Var'!V519)</f>
        <v>1158118.656</v>
      </c>
      <c r="C513" s="159">
        <f t="shared" si="1"/>
        <v>0</v>
      </c>
      <c r="D513" s="160">
        <f t="shared" si="2"/>
        <v>0</v>
      </c>
      <c r="E513" s="153"/>
      <c r="F513" s="153"/>
      <c r="G513" s="153"/>
      <c r="H513" s="153"/>
      <c r="I513" s="150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8">
        <f t="shared" si="5"/>
        <v>512</v>
      </c>
      <c r="B514" s="159">
        <f t="array" ref="B514">SORTN('Historical Var'!V520)</f>
        <v>1228364.994</v>
      </c>
      <c r="C514" s="159">
        <f t="shared" si="1"/>
        <v>0</v>
      </c>
      <c r="D514" s="160">
        <f t="shared" si="2"/>
        <v>0</v>
      </c>
      <c r="E514" s="153"/>
      <c r="F514" s="153"/>
      <c r="G514" s="153"/>
      <c r="H514" s="153"/>
      <c r="I514" s="150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8">
        <f t="shared" si="5"/>
        <v>513</v>
      </c>
      <c r="B515" s="159">
        <f t="array" ref="B515">SORTN('Historical Var'!V521)</f>
        <v>1231654.12</v>
      </c>
      <c r="C515" s="159">
        <f t="shared" si="1"/>
        <v>0</v>
      </c>
      <c r="D515" s="160">
        <f t="shared" si="2"/>
        <v>0</v>
      </c>
      <c r="E515" s="153"/>
      <c r="F515" s="153"/>
      <c r="G515" s="153"/>
      <c r="H515" s="153"/>
      <c r="I515" s="150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8">
        <f t="shared" si="5"/>
        <v>514</v>
      </c>
      <c r="B516" s="159">
        <f t="array" ref="B516">SORTN('Historical Var'!V522)</f>
        <v>1196196.816</v>
      </c>
      <c r="C516" s="159">
        <f t="shared" si="1"/>
        <v>0</v>
      </c>
      <c r="D516" s="160">
        <f t="shared" si="2"/>
        <v>0</v>
      </c>
      <c r="E516" s="153"/>
      <c r="F516" s="153"/>
      <c r="G516" s="153"/>
      <c r="H516" s="153"/>
      <c r="I516" s="150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8">
        <f t="shared" si="5"/>
        <v>515</v>
      </c>
      <c r="B517" s="159">
        <f t="array" ref="B517">SORTN('Historical Var'!V523)</f>
        <v>1157195.095</v>
      </c>
      <c r="C517" s="159">
        <f t="shared" si="1"/>
        <v>0</v>
      </c>
      <c r="D517" s="160">
        <f t="shared" si="2"/>
        <v>0</v>
      </c>
      <c r="E517" s="153"/>
      <c r="F517" s="153"/>
      <c r="G517" s="153"/>
      <c r="H517" s="153"/>
      <c r="I517" s="150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8">
        <f t="shared" si="5"/>
        <v>516</v>
      </c>
      <c r="B518" s="159">
        <f t="array" ref="B518">SORTN('Historical Var'!V524)</f>
        <v>1184655.974</v>
      </c>
      <c r="C518" s="159">
        <f t="shared" si="1"/>
        <v>0</v>
      </c>
      <c r="D518" s="160">
        <f t="shared" si="2"/>
        <v>0</v>
      </c>
      <c r="E518" s="153"/>
      <c r="F518" s="153"/>
      <c r="G518" s="153"/>
      <c r="H518" s="153"/>
      <c r="I518" s="150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8">
        <f t="shared" si="5"/>
        <v>517</v>
      </c>
      <c r="B519" s="159">
        <f t="array" ref="B519">SORTN('Historical Var'!V525)</f>
        <v>1233644.433</v>
      </c>
      <c r="C519" s="159">
        <f t="shared" si="1"/>
        <v>0</v>
      </c>
      <c r="D519" s="160">
        <f t="shared" si="2"/>
        <v>0</v>
      </c>
      <c r="E519" s="153"/>
      <c r="F519" s="153"/>
      <c r="G519" s="153"/>
      <c r="H519" s="153"/>
      <c r="I519" s="150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8">
        <f t="shared" si="5"/>
        <v>518</v>
      </c>
      <c r="B520" s="159">
        <f t="array" ref="B520">SORTN('Historical Var'!V526)</f>
        <v>1202927.954</v>
      </c>
      <c r="C520" s="159">
        <f t="shared" si="1"/>
        <v>0</v>
      </c>
      <c r="D520" s="160">
        <f t="shared" si="2"/>
        <v>0</v>
      </c>
      <c r="E520" s="153"/>
      <c r="F520" s="153"/>
      <c r="G520" s="153"/>
      <c r="H520" s="153"/>
      <c r="I520" s="150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8">
        <f t="shared" si="5"/>
        <v>519</v>
      </c>
      <c r="B521" s="159">
        <f t="array" ref="B521">SORTN('Historical Var'!V527)</f>
        <v>1214305.364</v>
      </c>
      <c r="C521" s="159">
        <f t="shared" si="1"/>
        <v>0</v>
      </c>
      <c r="D521" s="160">
        <f t="shared" si="2"/>
        <v>0</v>
      </c>
      <c r="E521" s="153"/>
      <c r="F521" s="153"/>
      <c r="G521" s="153"/>
      <c r="H521" s="153"/>
      <c r="I521" s="150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8">
        <f t="shared" si="5"/>
        <v>520</v>
      </c>
      <c r="B522" s="159">
        <f t="array" ref="B522">SORTN('Historical Var'!V528)</f>
        <v>1229508.304</v>
      </c>
      <c r="C522" s="159">
        <f t="shared" si="1"/>
        <v>0</v>
      </c>
      <c r="D522" s="160">
        <f t="shared" si="2"/>
        <v>0</v>
      </c>
      <c r="E522" s="153"/>
      <c r="F522" s="153"/>
      <c r="G522" s="153"/>
      <c r="H522" s="153"/>
      <c r="I522" s="150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8">
        <f t="shared" si="5"/>
        <v>521</v>
      </c>
      <c r="B523" s="159">
        <f t="array" ref="B523">SORTN('Historical Var'!V529)</f>
        <v>1154181.247</v>
      </c>
      <c r="C523" s="159">
        <f t="shared" si="1"/>
        <v>0</v>
      </c>
      <c r="D523" s="160">
        <f t="shared" si="2"/>
        <v>0</v>
      </c>
      <c r="E523" s="153"/>
      <c r="F523" s="153"/>
      <c r="G523" s="153"/>
      <c r="H523" s="153"/>
      <c r="I523" s="150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8">
        <f t="shared" si="5"/>
        <v>522</v>
      </c>
      <c r="B524" s="159">
        <f t="array" ref="B524">SORTN('Historical Var'!V530)</f>
        <v>1143565.606</v>
      </c>
      <c r="C524" s="159">
        <f t="shared" si="1"/>
        <v>0</v>
      </c>
      <c r="D524" s="160">
        <f t="shared" si="2"/>
        <v>0</v>
      </c>
      <c r="E524" s="153"/>
      <c r="F524" s="153"/>
      <c r="G524" s="153"/>
      <c r="H524" s="153"/>
      <c r="I524" s="150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8">
        <f t="shared" si="5"/>
        <v>523</v>
      </c>
      <c r="B525" s="159">
        <f t="array" ref="B525">SORTN('Historical Var'!V531)</f>
        <v>1196976.683</v>
      </c>
      <c r="C525" s="159">
        <f t="shared" si="1"/>
        <v>0</v>
      </c>
      <c r="D525" s="160">
        <f t="shared" si="2"/>
        <v>0</v>
      </c>
      <c r="E525" s="153"/>
      <c r="F525" s="153"/>
      <c r="G525" s="153"/>
      <c r="H525" s="153"/>
      <c r="I525" s="150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8">
        <f t="shared" si="5"/>
        <v>524</v>
      </c>
      <c r="B526" s="159">
        <f t="array" ref="B526">SORTN('Historical Var'!V532)</f>
        <v>1220842.361</v>
      </c>
      <c r="C526" s="159">
        <f t="shared" si="1"/>
        <v>0</v>
      </c>
      <c r="D526" s="160">
        <f t="shared" si="2"/>
        <v>0</v>
      </c>
      <c r="E526" s="153"/>
      <c r="F526" s="153"/>
      <c r="G526" s="153"/>
      <c r="H526" s="153"/>
      <c r="I526" s="150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8">
        <f t="shared" si="5"/>
        <v>525</v>
      </c>
      <c r="B527" s="159">
        <f t="array" ref="B527">SORTN('Historical Var'!V533)</f>
        <v>1149242.249</v>
      </c>
      <c r="C527" s="159">
        <f t="shared" si="1"/>
        <v>0</v>
      </c>
      <c r="D527" s="160">
        <f t="shared" si="2"/>
        <v>0</v>
      </c>
      <c r="E527" s="153"/>
      <c r="F527" s="153"/>
      <c r="G527" s="153"/>
      <c r="H527" s="153"/>
      <c r="I527" s="150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8">
        <f t="shared" si="5"/>
        <v>526</v>
      </c>
      <c r="B528" s="159">
        <f t="array" ref="B528">SORTN('Historical Var'!V534)</f>
        <v>1197330.238</v>
      </c>
      <c r="C528" s="159">
        <f t="shared" si="1"/>
        <v>0</v>
      </c>
      <c r="D528" s="160">
        <f t="shared" si="2"/>
        <v>0</v>
      </c>
      <c r="E528" s="153"/>
      <c r="F528" s="153"/>
      <c r="G528" s="153"/>
      <c r="H528" s="153"/>
      <c r="I528" s="150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8">
        <f t="shared" si="5"/>
        <v>527</v>
      </c>
      <c r="B529" s="159">
        <f t="array" ref="B529">SORTN('Historical Var'!V535)</f>
        <v>1203091.228</v>
      </c>
      <c r="C529" s="159">
        <f t="shared" si="1"/>
        <v>0</v>
      </c>
      <c r="D529" s="160">
        <f t="shared" si="2"/>
        <v>0</v>
      </c>
      <c r="E529" s="153"/>
      <c r="F529" s="153"/>
      <c r="G529" s="153"/>
      <c r="H529" s="153"/>
      <c r="I529" s="150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8">
        <f t="shared" si="5"/>
        <v>528</v>
      </c>
      <c r="B530" s="159">
        <f t="array" ref="B530">SORTN('Historical Var'!V536)</f>
        <v>1252771.493</v>
      </c>
      <c r="C530" s="159">
        <f t="shared" si="1"/>
        <v>0</v>
      </c>
      <c r="D530" s="160">
        <f t="shared" si="2"/>
        <v>0</v>
      </c>
      <c r="E530" s="153"/>
      <c r="F530" s="153"/>
      <c r="G530" s="153"/>
      <c r="H530" s="153"/>
      <c r="I530" s="150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8">
        <f t="shared" si="5"/>
        <v>529</v>
      </c>
      <c r="B531" s="159">
        <f t="array" ref="B531">SORTN('Historical Var'!V537)</f>
        <v>1205677.874</v>
      </c>
      <c r="C531" s="159">
        <f t="shared" si="1"/>
        <v>0</v>
      </c>
      <c r="D531" s="160">
        <f t="shared" si="2"/>
        <v>0</v>
      </c>
      <c r="E531" s="153"/>
      <c r="F531" s="153"/>
      <c r="G531" s="153"/>
      <c r="H531" s="153"/>
      <c r="I531" s="150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8">
        <f t="shared" si="5"/>
        <v>530</v>
      </c>
      <c r="B532" s="159">
        <f t="array" ref="B532">SORTN('Historical Var'!V538)</f>
        <v>1135209.082</v>
      </c>
      <c r="C532" s="159">
        <f t="shared" si="1"/>
        <v>1657.290165</v>
      </c>
      <c r="D532" s="160">
        <f t="shared" si="2"/>
        <v>0.6931471806</v>
      </c>
      <c r="E532" s="153"/>
      <c r="F532" s="153"/>
      <c r="G532" s="153"/>
      <c r="H532" s="153"/>
      <c r="I532" s="150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8">
        <f t="shared" si="5"/>
        <v>531</v>
      </c>
      <c r="B533" s="159">
        <f t="array" ref="B533">SORTN('Historical Var'!V539)</f>
        <v>1195611.106</v>
      </c>
      <c r="C533" s="159">
        <f t="shared" si="1"/>
        <v>0</v>
      </c>
      <c r="D533" s="160">
        <f t="shared" si="2"/>
        <v>0</v>
      </c>
      <c r="E533" s="153"/>
      <c r="F533" s="153"/>
      <c r="G533" s="153"/>
      <c r="H533" s="153"/>
      <c r="I533" s="150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8">
        <f t="shared" si="5"/>
        <v>532</v>
      </c>
      <c r="B534" s="159">
        <f t="array" ref="B534">SORTN('Historical Var'!V540)</f>
        <v>1219153.223</v>
      </c>
      <c r="C534" s="159">
        <f t="shared" si="1"/>
        <v>0</v>
      </c>
      <c r="D534" s="160">
        <f t="shared" si="2"/>
        <v>0</v>
      </c>
      <c r="E534" s="153"/>
      <c r="F534" s="153"/>
      <c r="G534" s="153"/>
      <c r="H534" s="153"/>
      <c r="I534" s="150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8">
        <f t="shared" si="5"/>
        <v>533</v>
      </c>
      <c r="B535" s="159">
        <f t="array" ref="B535">SORTN('Historical Var'!V541)</f>
        <v>1203152.291</v>
      </c>
      <c r="C535" s="159">
        <f t="shared" si="1"/>
        <v>0</v>
      </c>
      <c r="D535" s="160">
        <f t="shared" si="2"/>
        <v>0</v>
      </c>
      <c r="E535" s="153"/>
      <c r="F535" s="153"/>
      <c r="G535" s="153"/>
      <c r="H535" s="153"/>
      <c r="I535" s="150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8">
        <f t="shared" si="5"/>
        <v>534</v>
      </c>
      <c r="B536" s="159">
        <f t="array" ref="B536">SORTN('Historical Var'!V542)</f>
        <v>1143953.724</v>
      </c>
      <c r="C536" s="159">
        <f t="shared" si="1"/>
        <v>0</v>
      </c>
      <c r="D536" s="160">
        <f t="shared" si="2"/>
        <v>0</v>
      </c>
      <c r="E536" s="153"/>
      <c r="F536" s="153"/>
      <c r="G536" s="153"/>
      <c r="H536" s="153"/>
      <c r="I536" s="150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8">
        <f t="shared" si="5"/>
        <v>535</v>
      </c>
      <c r="B537" s="159">
        <f t="array" ref="B537">SORTN('Historical Var'!V543)</f>
        <v>1142187.399</v>
      </c>
      <c r="C537" s="159">
        <f t="shared" si="1"/>
        <v>0</v>
      </c>
      <c r="D537" s="160">
        <f t="shared" si="2"/>
        <v>0</v>
      </c>
      <c r="E537" s="153"/>
      <c r="F537" s="153"/>
      <c r="G537" s="153"/>
      <c r="H537" s="153"/>
      <c r="I537" s="150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8">
        <f t="shared" si="5"/>
        <v>536</v>
      </c>
      <c r="B538" s="159">
        <f t="array" ref="B538">SORTN('Historical Var'!V544)</f>
        <v>1162476.371</v>
      </c>
      <c r="C538" s="159">
        <f t="shared" si="1"/>
        <v>0</v>
      </c>
      <c r="D538" s="160">
        <f t="shared" si="2"/>
        <v>0</v>
      </c>
      <c r="E538" s="153"/>
      <c r="F538" s="153"/>
      <c r="G538" s="153"/>
      <c r="H538" s="153"/>
      <c r="I538" s="150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8">
        <f t="shared" si="5"/>
        <v>537</v>
      </c>
      <c r="B539" s="159">
        <f t="array" ref="B539">SORTN('Historical Var'!V545)</f>
        <v>1163401.609</v>
      </c>
      <c r="C539" s="159">
        <f t="shared" si="1"/>
        <v>0</v>
      </c>
      <c r="D539" s="160">
        <f t="shared" si="2"/>
        <v>0</v>
      </c>
      <c r="E539" s="153"/>
      <c r="F539" s="153"/>
      <c r="G539" s="153"/>
      <c r="H539" s="153"/>
      <c r="I539" s="150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8">
        <f t="shared" si="5"/>
        <v>538</v>
      </c>
      <c r="B540" s="159">
        <f t="array" ref="B540">SORTN('Historical Var'!V546)</f>
        <v>1186589.006</v>
      </c>
      <c r="C540" s="159">
        <f t="shared" si="1"/>
        <v>0</v>
      </c>
      <c r="D540" s="160">
        <f t="shared" si="2"/>
        <v>0</v>
      </c>
      <c r="E540" s="153"/>
      <c r="F540" s="153"/>
      <c r="G540" s="153"/>
      <c r="H540" s="153"/>
      <c r="I540" s="150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8">
        <f t="shared" si="5"/>
        <v>539</v>
      </c>
      <c r="B541" s="159">
        <f t="array" ref="B541">SORTN('Historical Var'!V547)</f>
        <v>1163181.299</v>
      </c>
      <c r="C541" s="159">
        <f t="shared" si="1"/>
        <v>0</v>
      </c>
      <c r="D541" s="160">
        <f t="shared" si="2"/>
        <v>0</v>
      </c>
      <c r="E541" s="153"/>
      <c r="F541" s="153"/>
      <c r="G541" s="153"/>
      <c r="H541" s="153"/>
      <c r="I541" s="150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8">
        <f t="shared" si="5"/>
        <v>540</v>
      </c>
      <c r="B542" s="159">
        <f t="array" ref="B542">SORTN('Historical Var'!V548)</f>
        <v>1216803.608</v>
      </c>
      <c r="C542" s="159">
        <f t="shared" si="1"/>
        <v>0</v>
      </c>
      <c r="D542" s="160">
        <f t="shared" si="2"/>
        <v>0</v>
      </c>
      <c r="E542" s="153"/>
      <c r="F542" s="153"/>
      <c r="G542" s="153"/>
      <c r="H542" s="153"/>
      <c r="I542" s="150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8">
        <f t="shared" si="5"/>
        <v>541</v>
      </c>
      <c r="B543" s="159">
        <f t="array" ref="B543">SORTN('Historical Var'!V549)</f>
        <v>1158263.907</v>
      </c>
      <c r="C543" s="159">
        <f t="shared" si="1"/>
        <v>0</v>
      </c>
      <c r="D543" s="160">
        <f t="shared" si="2"/>
        <v>0</v>
      </c>
      <c r="E543" s="153"/>
      <c r="F543" s="153"/>
      <c r="G543" s="153"/>
      <c r="H543" s="153"/>
      <c r="I543" s="150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8">
        <f t="shared" si="5"/>
        <v>542</v>
      </c>
      <c r="B544" s="159">
        <f t="array" ref="B544">SORTN('Historical Var'!V550)</f>
        <v>1176767.445</v>
      </c>
      <c r="C544" s="159">
        <f t="shared" si="1"/>
        <v>0</v>
      </c>
      <c r="D544" s="160">
        <f t="shared" si="2"/>
        <v>0</v>
      </c>
      <c r="E544" s="153"/>
      <c r="F544" s="153"/>
      <c r="G544" s="153"/>
      <c r="H544" s="153"/>
      <c r="I544" s="150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8">
        <f t="shared" si="5"/>
        <v>543</v>
      </c>
      <c r="B545" s="159">
        <f t="array" ref="B545">SORTN('Historical Var'!V551)</f>
        <v>1175400.518</v>
      </c>
      <c r="C545" s="159">
        <f t="shared" si="1"/>
        <v>0</v>
      </c>
      <c r="D545" s="160">
        <f t="shared" si="2"/>
        <v>0</v>
      </c>
      <c r="E545" s="153"/>
      <c r="F545" s="153"/>
      <c r="G545" s="153"/>
      <c r="H545" s="153"/>
      <c r="I545" s="150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8">
        <f t="shared" si="5"/>
        <v>544</v>
      </c>
      <c r="B546" s="159">
        <f t="array" ref="B546">SORTN('Historical Var'!V552)</f>
        <v>1160816.142</v>
      </c>
      <c r="C546" s="159">
        <f t="shared" si="1"/>
        <v>0</v>
      </c>
      <c r="D546" s="160">
        <f t="shared" si="2"/>
        <v>0</v>
      </c>
      <c r="E546" s="153"/>
      <c r="F546" s="153"/>
      <c r="G546" s="153"/>
      <c r="H546" s="153"/>
      <c r="I546" s="150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8">
        <f t="shared" si="5"/>
        <v>545</v>
      </c>
      <c r="B547" s="159">
        <f t="array" ref="B547">SORTN('Historical Var'!V553)</f>
        <v>1203418.984</v>
      </c>
      <c r="C547" s="159">
        <f t="shared" si="1"/>
        <v>0</v>
      </c>
      <c r="D547" s="160">
        <f t="shared" si="2"/>
        <v>0</v>
      </c>
      <c r="E547" s="153"/>
      <c r="F547" s="153"/>
      <c r="G547" s="153"/>
      <c r="H547" s="153"/>
      <c r="I547" s="150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8">
        <f t="shared" si="5"/>
        <v>546</v>
      </c>
      <c r="B548" s="159">
        <f t="array" ref="B548">SORTN('Historical Var'!V554)</f>
        <v>1220984.274</v>
      </c>
      <c r="C548" s="159">
        <f t="shared" si="1"/>
        <v>0</v>
      </c>
      <c r="D548" s="160">
        <f t="shared" si="2"/>
        <v>0</v>
      </c>
      <c r="E548" s="153"/>
      <c r="F548" s="153"/>
      <c r="G548" s="153"/>
      <c r="H548" s="153"/>
      <c r="I548" s="150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8">
        <f t="shared" si="5"/>
        <v>547</v>
      </c>
      <c r="B549" s="159">
        <f t="array" ref="B549">SORTN('Historical Var'!V555)</f>
        <v>1180227.025</v>
      </c>
      <c r="C549" s="159">
        <f t="shared" si="1"/>
        <v>0</v>
      </c>
      <c r="D549" s="160">
        <f t="shared" si="2"/>
        <v>0</v>
      </c>
      <c r="E549" s="153"/>
      <c r="F549" s="153"/>
      <c r="G549" s="153"/>
      <c r="H549" s="153"/>
      <c r="I549" s="150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8">
        <f t="shared" si="5"/>
        <v>548</v>
      </c>
      <c r="B550" s="159">
        <f t="array" ref="B550">SORTN('Historical Var'!V556)</f>
        <v>1169279.519</v>
      </c>
      <c r="C550" s="159">
        <f t="shared" si="1"/>
        <v>0</v>
      </c>
      <c r="D550" s="160">
        <f t="shared" si="2"/>
        <v>0</v>
      </c>
      <c r="E550" s="153"/>
      <c r="F550" s="153"/>
      <c r="G550" s="153"/>
      <c r="H550" s="153"/>
      <c r="I550" s="150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8">
        <f t="shared" si="5"/>
        <v>549</v>
      </c>
      <c r="B551" s="159">
        <f t="array" ref="B551">SORTN('Historical Var'!V557)</f>
        <v>1212109.012</v>
      </c>
      <c r="C551" s="159">
        <f t="shared" si="1"/>
        <v>0</v>
      </c>
      <c r="D551" s="160">
        <f t="shared" si="2"/>
        <v>0</v>
      </c>
      <c r="E551" s="153"/>
      <c r="F551" s="153"/>
      <c r="G551" s="153"/>
      <c r="H551" s="153"/>
      <c r="I551" s="150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8">
        <f t="shared" si="5"/>
        <v>550</v>
      </c>
      <c r="B552" s="159">
        <f t="array" ref="B552">SORTN('Historical Var'!V558)</f>
        <v>1210410.401</v>
      </c>
      <c r="C552" s="159">
        <f t="shared" si="1"/>
        <v>0</v>
      </c>
      <c r="D552" s="160">
        <f t="shared" si="2"/>
        <v>0</v>
      </c>
      <c r="E552" s="153"/>
      <c r="F552" s="153"/>
      <c r="G552" s="153"/>
      <c r="H552" s="153"/>
      <c r="I552" s="150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8">
        <f t="shared" si="5"/>
        <v>551</v>
      </c>
      <c r="B553" s="159">
        <f t="array" ref="B553">SORTN('Historical Var'!V559)</f>
        <v>1179155.33</v>
      </c>
      <c r="C553" s="159">
        <f t="shared" si="1"/>
        <v>0</v>
      </c>
      <c r="D553" s="160">
        <f t="shared" si="2"/>
        <v>0</v>
      </c>
      <c r="E553" s="153"/>
      <c r="F553" s="153"/>
      <c r="G553" s="153"/>
      <c r="H553" s="153"/>
      <c r="I553" s="150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8">
        <f t="shared" si="5"/>
        <v>552</v>
      </c>
      <c r="B554" s="159">
        <f t="array" ref="B554">SORTN('Historical Var'!V560)</f>
        <v>1195795.899</v>
      </c>
      <c r="C554" s="159">
        <f t="shared" si="1"/>
        <v>0</v>
      </c>
      <c r="D554" s="160">
        <f t="shared" si="2"/>
        <v>0</v>
      </c>
      <c r="E554" s="153"/>
      <c r="F554" s="153"/>
      <c r="G554" s="153"/>
      <c r="H554" s="153"/>
      <c r="I554" s="150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8">
        <f t="shared" si="5"/>
        <v>553</v>
      </c>
      <c r="B555" s="159">
        <f t="array" ref="B555">SORTN('Historical Var'!V561)</f>
        <v>1224213.539</v>
      </c>
      <c r="C555" s="159">
        <f t="shared" si="1"/>
        <v>0</v>
      </c>
      <c r="D555" s="160">
        <f t="shared" si="2"/>
        <v>0</v>
      </c>
      <c r="E555" s="153"/>
      <c r="F555" s="153"/>
      <c r="G555" s="153"/>
      <c r="H555" s="153"/>
      <c r="I555" s="150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8">
        <f t="shared" si="5"/>
        <v>554</v>
      </c>
      <c r="B556" s="159">
        <f t="array" ref="B556">SORTN('Historical Var'!V562)</f>
        <v>1195721.775</v>
      </c>
      <c r="C556" s="159">
        <f t="shared" si="1"/>
        <v>0</v>
      </c>
      <c r="D556" s="160">
        <f t="shared" si="2"/>
        <v>0</v>
      </c>
      <c r="E556" s="153"/>
      <c r="F556" s="153"/>
      <c r="G556" s="153"/>
      <c r="H556" s="153"/>
      <c r="I556" s="150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8">
        <f t="shared" si="5"/>
        <v>555</v>
      </c>
      <c r="B557" s="159">
        <f t="array" ref="B557">SORTN('Historical Var'!V563)</f>
        <v>1164789.634</v>
      </c>
      <c r="C557" s="159">
        <f t="shared" si="1"/>
        <v>0</v>
      </c>
      <c r="D557" s="160">
        <f t="shared" si="2"/>
        <v>0</v>
      </c>
      <c r="E557" s="153"/>
      <c r="F557" s="153"/>
      <c r="G557" s="153"/>
      <c r="H557" s="153"/>
      <c r="I557" s="150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8">
        <f t="shared" si="5"/>
        <v>556</v>
      </c>
      <c r="B558" s="159">
        <f t="array" ref="B558">SORTN('Historical Var'!V564)</f>
        <v>1211612.26</v>
      </c>
      <c r="C558" s="159">
        <f t="shared" si="1"/>
        <v>0</v>
      </c>
      <c r="D558" s="160">
        <f t="shared" si="2"/>
        <v>0</v>
      </c>
      <c r="E558" s="153"/>
      <c r="F558" s="153"/>
      <c r="G558" s="153"/>
      <c r="H558" s="153"/>
      <c r="I558" s="150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8">
        <f t="shared" si="5"/>
        <v>557</v>
      </c>
      <c r="B559" s="159">
        <f t="array" ref="B559">SORTN('Historical Var'!V565)</f>
        <v>1189944.407</v>
      </c>
      <c r="C559" s="159">
        <f t="shared" si="1"/>
        <v>0</v>
      </c>
      <c r="D559" s="160">
        <f t="shared" si="2"/>
        <v>0</v>
      </c>
      <c r="E559" s="153"/>
      <c r="F559" s="153"/>
      <c r="G559" s="153"/>
      <c r="H559" s="153"/>
      <c r="I559" s="150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8">
        <f t="shared" si="5"/>
        <v>558</v>
      </c>
      <c r="B560" s="159">
        <f t="array" ref="B560">SORTN('Historical Var'!V566)</f>
        <v>1155937.52</v>
      </c>
      <c r="C560" s="159">
        <f t="shared" si="1"/>
        <v>0</v>
      </c>
      <c r="D560" s="160">
        <f t="shared" si="2"/>
        <v>0</v>
      </c>
      <c r="E560" s="153"/>
      <c r="F560" s="153"/>
      <c r="G560" s="153"/>
      <c r="H560" s="153"/>
      <c r="I560" s="150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8">
        <f t="shared" si="5"/>
        <v>559</v>
      </c>
      <c r="B561" s="159">
        <f t="array" ref="B561">SORTN('Historical Var'!V567)</f>
        <v>1189111.591</v>
      </c>
      <c r="C561" s="159">
        <f t="shared" si="1"/>
        <v>0</v>
      </c>
      <c r="D561" s="160">
        <f t="shared" si="2"/>
        <v>0</v>
      </c>
      <c r="E561" s="153"/>
      <c r="F561" s="153"/>
      <c r="G561" s="153"/>
      <c r="H561" s="153"/>
      <c r="I561" s="150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8">
        <f t="shared" si="5"/>
        <v>560</v>
      </c>
      <c r="B562" s="159">
        <f t="array" ref="B562">SORTN('Historical Var'!V568)</f>
        <v>1216700.606</v>
      </c>
      <c r="C562" s="159">
        <f t="shared" si="1"/>
        <v>0</v>
      </c>
      <c r="D562" s="160">
        <f t="shared" si="2"/>
        <v>0</v>
      </c>
      <c r="E562" s="153"/>
      <c r="F562" s="153"/>
      <c r="G562" s="153"/>
      <c r="H562" s="153"/>
      <c r="I562" s="150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8">
        <f t="shared" si="5"/>
        <v>561</v>
      </c>
      <c r="B563" s="159">
        <f t="array" ref="B563">SORTN('Historical Var'!V569)</f>
        <v>1247392.655</v>
      </c>
      <c r="C563" s="159">
        <f t="shared" si="1"/>
        <v>0</v>
      </c>
      <c r="D563" s="160">
        <f t="shared" si="2"/>
        <v>0</v>
      </c>
      <c r="E563" s="153"/>
      <c r="F563" s="153"/>
      <c r="G563" s="153"/>
      <c r="H563" s="153"/>
      <c r="I563" s="150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8">
        <f t="shared" si="5"/>
        <v>562</v>
      </c>
      <c r="B564" s="159">
        <f t="array" ref="B564">SORTN('Historical Var'!V570)</f>
        <v>1175471.062</v>
      </c>
      <c r="C564" s="159">
        <f t="shared" si="1"/>
        <v>0</v>
      </c>
      <c r="D564" s="160">
        <f t="shared" si="2"/>
        <v>0</v>
      </c>
      <c r="E564" s="153"/>
      <c r="F564" s="153"/>
      <c r="G564" s="153"/>
      <c r="H564" s="153"/>
      <c r="I564" s="150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8">
        <f t="shared" si="5"/>
        <v>563</v>
      </c>
      <c r="B565" s="159">
        <f t="array" ref="B565">SORTN('Historical Var'!V571)</f>
        <v>1247906.231</v>
      </c>
      <c r="C565" s="159">
        <f t="shared" si="1"/>
        <v>0</v>
      </c>
      <c r="D565" s="160">
        <f t="shared" si="2"/>
        <v>0</v>
      </c>
      <c r="E565" s="153"/>
      <c r="F565" s="153"/>
      <c r="G565" s="153"/>
      <c r="H565" s="153"/>
      <c r="I565" s="150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8">
        <f t="shared" si="5"/>
        <v>564</v>
      </c>
      <c r="B566" s="159">
        <f t="array" ref="B566">SORTN('Historical Var'!V572)</f>
        <v>1184047.11</v>
      </c>
      <c r="C566" s="159">
        <f t="shared" si="1"/>
        <v>0</v>
      </c>
      <c r="D566" s="160">
        <f t="shared" si="2"/>
        <v>0</v>
      </c>
      <c r="E566" s="153"/>
      <c r="F566" s="153"/>
      <c r="G566" s="153"/>
      <c r="H566" s="153"/>
      <c r="I566" s="150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8">
        <f t="shared" si="5"/>
        <v>565</v>
      </c>
      <c r="B567" s="159">
        <f t="array" ref="B567">SORTN('Historical Var'!V573)</f>
        <v>1136846.772</v>
      </c>
      <c r="C567" s="159">
        <f t="shared" si="1"/>
        <v>19.60048306</v>
      </c>
      <c r="D567" s="160">
        <f t="shared" si="2"/>
        <v>0.6931471806</v>
      </c>
      <c r="E567" s="153"/>
      <c r="F567" s="153"/>
      <c r="G567" s="153"/>
      <c r="H567" s="153"/>
      <c r="I567" s="150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8">
        <f t="shared" si="5"/>
        <v>566</v>
      </c>
      <c r="B568" s="159">
        <f t="array" ref="B568">SORTN('Historical Var'!V574)</f>
        <v>1265882.427</v>
      </c>
      <c r="C568" s="159">
        <f t="shared" si="1"/>
        <v>0</v>
      </c>
      <c r="D568" s="160">
        <f t="shared" si="2"/>
        <v>0</v>
      </c>
      <c r="E568" s="153"/>
      <c r="F568" s="153"/>
      <c r="G568" s="153"/>
      <c r="H568" s="153"/>
      <c r="I568" s="150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8">
        <f t="shared" si="5"/>
        <v>567</v>
      </c>
      <c r="B569" s="159">
        <f t="array" ref="B569">SORTN('Historical Var'!V575)</f>
        <v>1178956.37</v>
      </c>
      <c r="C569" s="159">
        <f t="shared" si="1"/>
        <v>0</v>
      </c>
      <c r="D569" s="160">
        <f t="shared" si="2"/>
        <v>0</v>
      </c>
      <c r="E569" s="153"/>
      <c r="F569" s="153"/>
      <c r="G569" s="153"/>
      <c r="H569" s="153"/>
      <c r="I569" s="150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8">
        <f t="shared" si="5"/>
        <v>568</v>
      </c>
      <c r="B570" s="159">
        <f t="array" ref="B570">SORTN('Historical Var'!V576)</f>
        <v>1175834.654</v>
      </c>
      <c r="C570" s="159">
        <f t="shared" si="1"/>
        <v>0</v>
      </c>
      <c r="D570" s="160">
        <f t="shared" si="2"/>
        <v>0</v>
      </c>
      <c r="E570" s="153"/>
      <c r="F570" s="153"/>
      <c r="G570" s="153"/>
      <c r="H570" s="153"/>
      <c r="I570" s="150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8">
        <f t="shared" si="5"/>
        <v>569</v>
      </c>
      <c r="B571" s="159">
        <f t="array" ref="B571">SORTN('Historical Var'!V577)</f>
        <v>1125356.101</v>
      </c>
      <c r="C571" s="159">
        <f t="shared" si="1"/>
        <v>11510.2712</v>
      </c>
      <c r="D571" s="160">
        <f t="shared" si="2"/>
        <v>0.6931471806</v>
      </c>
      <c r="E571" s="153"/>
      <c r="F571" s="153"/>
      <c r="G571" s="153"/>
      <c r="H571" s="153"/>
      <c r="I571" s="150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8">
        <f t="shared" si="5"/>
        <v>570</v>
      </c>
      <c r="B572" s="159">
        <f t="array" ref="B572">SORTN('Historical Var'!V578)</f>
        <v>1262401.071</v>
      </c>
      <c r="C572" s="159">
        <f t="shared" si="1"/>
        <v>0</v>
      </c>
      <c r="D572" s="160">
        <f t="shared" si="2"/>
        <v>0</v>
      </c>
      <c r="E572" s="153"/>
      <c r="F572" s="153"/>
      <c r="G572" s="153"/>
      <c r="H572" s="153"/>
      <c r="I572" s="150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8">
        <f t="shared" si="5"/>
        <v>571</v>
      </c>
      <c r="B573" s="159">
        <f t="array" ref="B573">SORTN('Historical Var'!V579)</f>
        <v>1203098.954</v>
      </c>
      <c r="C573" s="159">
        <f t="shared" si="1"/>
        <v>0</v>
      </c>
      <c r="D573" s="160">
        <f t="shared" si="2"/>
        <v>0</v>
      </c>
      <c r="E573" s="153"/>
      <c r="F573" s="153"/>
      <c r="G573" s="153"/>
      <c r="H573" s="153"/>
      <c r="I573" s="150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8">
        <f t="shared" si="5"/>
        <v>572</v>
      </c>
      <c r="B574" s="159">
        <f t="array" ref="B574">SORTN('Historical Var'!V580)</f>
        <v>1258889.918</v>
      </c>
      <c r="C574" s="159">
        <f t="shared" si="1"/>
        <v>0</v>
      </c>
      <c r="D574" s="160">
        <f t="shared" si="2"/>
        <v>0</v>
      </c>
      <c r="E574" s="153"/>
      <c r="F574" s="153"/>
      <c r="G574" s="153"/>
      <c r="H574" s="153"/>
      <c r="I574" s="150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8">
        <f t="shared" si="5"/>
        <v>573</v>
      </c>
      <c r="B575" s="159">
        <f t="array" ref="B575">SORTN('Historical Var'!V581)</f>
        <v>1179456.055</v>
      </c>
      <c r="C575" s="159">
        <f t="shared" si="1"/>
        <v>0</v>
      </c>
      <c r="D575" s="160">
        <f t="shared" si="2"/>
        <v>0</v>
      </c>
      <c r="E575" s="153"/>
      <c r="F575" s="153"/>
      <c r="G575" s="153"/>
      <c r="H575" s="153"/>
      <c r="I575" s="150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8">
        <f t="shared" si="5"/>
        <v>574</v>
      </c>
      <c r="B576" s="159">
        <f t="array" ref="B576">SORTN('Historical Var'!V582)</f>
        <v>1222761.136</v>
      </c>
      <c r="C576" s="159">
        <f t="shared" si="1"/>
        <v>0</v>
      </c>
      <c r="D576" s="160">
        <f t="shared" si="2"/>
        <v>0</v>
      </c>
      <c r="E576" s="153"/>
      <c r="F576" s="153"/>
      <c r="G576" s="153"/>
      <c r="H576" s="153"/>
      <c r="I576" s="150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8">
        <f t="shared" si="5"/>
        <v>575</v>
      </c>
      <c r="B577" s="159">
        <f t="array" ref="B577">SORTN('Historical Var'!V583)</f>
        <v>1189978.078</v>
      </c>
      <c r="C577" s="159">
        <f t="shared" si="1"/>
        <v>0</v>
      </c>
      <c r="D577" s="160">
        <f t="shared" si="2"/>
        <v>0</v>
      </c>
      <c r="E577" s="153"/>
      <c r="F577" s="153"/>
      <c r="G577" s="153"/>
      <c r="H577" s="153"/>
      <c r="I577" s="150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8">
        <f t="shared" si="5"/>
        <v>576</v>
      </c>
      <c r="B578" s="159">
        <f t="array" ref="B578">SORTN('Historical Var'!V584)</f>
        <v>1138954.28</v>
      </c>
      <c r="C578" s="159">
        <f t="shared" si="1"/>
        <v>0</v>
      </c>
      <c r="D578" s="160">
        <f t="shared" si="2"/>
        <v>0</v>
      </c>
      <c r="E578" s="153"/>
      <c r="F578" s="153"/>
      <c r="G578" s="153"/>
      <c r="H578" s="153"/>
      <c r="I578" s="150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8">
        <f t="shared" si="5"/>
        <v>577</v>
      </c>
      <c r="B579" s="159">
        <f t="array" ref="B579">SORTN('Historical Var'!V585)</f>
        <v>1197902.023</v>
      </c>
      <c r="C579" s="159">
        <f t="shared" si="1"/>
        <v>0</v>
      </c>
      <c r="D579" s="160">
        <f t="shared" si="2"/>
        <v>0</v>
      </c>
      <c r="E579" s="153"/>
      <c r="F579" s="153"/>
      <c r="G579" s="153"/>
      <c r="H579" s="153"/>
      <c r="I579" s="150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8">
        <f t="shared" si="5"/>
        <v>578</v>
      </c>
      <c r="B580" s="159">
        <f t="array" ref="B580">SORTN('Historical Var'!V586)</f>
        <v>1146172.076</v>
      </c>
      <c r="C580" s="159">
        <f t="shared" si="1"/>
        <v>0</v>
      </c>
      <c r="D580" s="160">
        <f t="shared" si="2"/>
        <v>0</v>
      </c>
      <c r="E580" s="153"/>
      <c r="F580" s="153"/>
      <c r="G580" s="153"/>
      <c r="H580" s="153"/>
      <c r="I580" s="150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8">
        <f t="shared" si="5"/>
        <v>579</v>
      </c>
      <c r="B581" s="159">
        <f t="array" ref="B581">SORTN('Historical Var'!V587)</f>
        <v>1278893.122</v>
      </c>
      <c r="C581" s="159">
        <f t="shared" si="1"/>
        <v>0</v>
      </c>
      <c r="D581" s="160">
        <f t="shared" si="2"/>
        <v>0</v>
      </c>
      <c r="E581" s="153"/>
      <c r="F581" s="153"/>
      <c r="G581" s="153"/>
      <c r="H581" s="153"/>
      <c r="I581" s="150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8">
        <f t="shared" si="5"/>
        <v>580</v>
      </c>
      <c r="B582" s="159">
        <f t="array" ref="B582">SORTN('Historical Var'!V588)</f>
        <v>1200106.845</v>
      </c>
      <c r="C582" s="159">
        <f t="shared" si="1"/>
        <v>0</v>
      </c>
      <c r="D582" s="160">
        <f t="shared" si="2"/>
        <v>0</v>
      </c>
      <c r="E582" s="153"/>
      <c r="F582" s="153"/>
      <c r="G582" s="153"/>
      <c r="H582" s="153"/>
      <c r="I582" s="150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8">
        <f t="shared" si="5"/>
        <v>581</v>
      </c>
      <c r="B583" s="159">
        <f t="array" ref="B583">SORTN('Historical Var'!V589)</f>
        <v>1187941.908</v>
      </c>
      <c r="C583" s="159">
        <f t="shared" si="1"/>
        <v>0</v>
      </c>
      <c r="D583" s="160">
        <f t="shared" si="2"/>
        <v>0</v>
      </c>
      <c r="E583" s="153"/>
      <c r="F583" s="153"/>
      <c r="G583" s="153"/>
      <c r="H583" s="153"/>
      <c r="I583" s="150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8">
        <f t="shared" si="5"/>
        <v>582</v>
      </c>
      <c r="B584" s="159">
        <f t="array" ref="B584">SORTN('Historical Var'!V590)</f>
        <v>1149090.848</v>
      </c>
      <c r="C584" s="159">
        <f t="shared" si="1"/>
        <v>0</v>
      </c>
      <c r="D584" s="160">
        <f t="shared" si="2"/>
        <v>0</v>
      </c>
      <c r="E584" s="153"/>
      <c r="F584" s="153"/>
      <c r="G584" s="153"/>
      <c r="H584" s="153"/>
      <c r="I584" s="150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8">
        <f t="shared" si="5"/>
        <v>583</v>
      </c>
      <c r="B585" s="159">
        <f t="array" ref="B585">SORTN('Historical Var'!V591)</f>
        <v>1207077.139</v>
      </c>
      <c r="C585" s="159">
        <f t="shared" si="1"/>
        <v>0</v>
      </c>
      <c r="D585" s="160">
        <f t="shared" si="2"/>
        <v>0</v>
      </c>
      <c r="E585" s="153"/>
      <c r="F585" s="153"/>
      <c r="G585" s="153"/>
      <c r="H585" s="153"/>
      <c r="I585" s="150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8">
        <f t="shared" si="5"/>
        <v>584</v>
      </c>
      <c r="B586" s="159">
        <f t="array" ref="B586">SORTN('Historical Var'!V592)</f>
        <v>1166997.522</v>
      </c>
      <c r="C586" s="159">
        <f t="shared" si="1"/>
        <v>0</v>
      </c>
      <c r="D586" s="160">
        <f t="shared" si="2"/>
        <v>0</v>
      </c>
      <c r="E586" s="153"/>
      <c r="F586" s="153"/>
      <c r="G586" s="153"/>
      <c r="H586" s="153"/>
      <c r="I586" s="150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8">
        <f t="shared" si="5"/>
        <v>585</v>
      </c>
      <c r="B587" s="159">
        <f t="array" ref="B587">SORTN('Historical Var'!V593)</f>
        <v>1147351.282</v>
      </c>
      <c r="C587" s="159">
        <f t="shared" si="1"/>
        <v>0</v>
      </c>
      <c r="D587" s="160">
        <f t="shared" si="2"/>
        <v>0</v>
      </c>
      <c r="E587" s="153"/>
      <c r="F587" s="153"/>
      <c r="G587" s="153"/>
      <c r="H587" s="153"/>
      <c r="I587" s="150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8">
        <f t="shared" si="5"/>
        <v>586</v>
      </c>
      <c r="B588" s="159">
        <f t="array" ref="B588">SORTN('Historical Var'!V594)</f>
        <v>1137281.59</v>
      </c>
      <c r="C588" s="159">
        <f t="shared" si="1"/>
        <v>0</v>
      </c>
      <c r="D588" s="160">
        <f t="shared" si="2"/>
        <v>0</v>
      </c>
      <c r="E588" s="153"/>
      <c r="F588" s="153"/>
      <c r="G588" s="153"/>
      <c r="H588" s="153"/>
      <c r="I588" s="150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8">
        <f t="shared" si="5"/>
        <v>587</v>
      </c>
      <c r="B589" s="159">
        <f t="array" ref="B589">SORTN('Historical Var'!V595)</f>
        <v>1204749.205</v>
      </c>
      <c r="C589" s="159">
        <f t="shared" si="1"/>
        <v>0</v>
      </c>
      <c r="D589" s="160">
        <f t="shared" si="2"/>
        <v>0</v>
      </c>
      <c r="E589" s="153"/>
      <c r="F589" s="153"/>
      <c r="G589" s="153"/>
      <c r="H589" s="153"/>
      <c r="I589" s="150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8">
        <f t="shared" si="5"/>
        <v>588</v>
      </c>
      <c r="B590" s="159">
        <f t="array" ref="B590">SORTN('Historical Var'!V596)</f>
        <v>1204533.475</v>
      </c>
      <c r="C590" s="159">
        <f t="shared" si="1"/>
        <v>0</v>
      </c>
      <c r="D590" s="160">
        <f t="shared" si="2"/>
        <v>0</v>
      </c>
      <c r="E590" s="153"/>
      <c r="F590" s="153"/>
      <c r="G590" s="153"/>
      <c r="H590" s="153"/>
      <c r="I590" s="150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8">
        <f t="shared" si="5"/>
        <v>589</v>
      </c>
      <c r="B591" s="159">
        <f t="array" ref="B591">SORTN('Historical Var'!V597)</f>
        <v>1152529.304</v>
      </c>
      <c r="C591" s="159">
        <f t="shared" si="1"/>
        <v>0</v>
      </c>
      <c r="D591" s="160">
        <f t="shared" si="2"/>
        <v>0</v>
      </c>
      <c r="E591" s="153"/>
      <c r="F591" s="153"/>
      <c r="G591" s="153"/>
      <c r="H591" s="153"/>
      <c r="I591" s="150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8">
        <f t="shared" si="5"/>
        <v>590</v>
      </c>
      <c r="B592" s="159">
        <f t="array" ref="B592">SORTN('Historical Var'!V598)</f>
        <v>1224947.545</v>
      </c>
      <c r="C592" s="159">
        <f t="shared" si="1"/>
        <v>0</v>
      </c>
      <c r="D592" s="160">
        <f t="shared" si="2"/>
        <v>0</v>
      </c>
      <c r="E592" s="153"/>
      <c r="F592" s="153"/>
      <c r="G592" s="153"/>
      <c r="H592" s="153"/>
      <c r="I592" s="150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8">
        <f t="shared" si="5"/>
        <v>591</v>
      </c>
      <c r="B593" s="159">
        <f t="array" ref="B593">SORTN('Historical Var'!V599)</f>
        <v>1176973.083</v>
      </c>
      <c r="C593" s="159">
        <f t="shared" si="1"/>
        <v>0</v>
      </c>
      <c r="D593" s="160">
        <f t="shared" si="2"/>
        <v>0</v>
      </c>
      <c r="E593" s="153"/>
      <c r="F593" s="153"/>
      <c r="G593" s="153"/>
      <c r="H593" s="153"/>
      <c r="I593" s="150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8">
        <f t="shared" si="5"/>
        <v>592</v>
      </c>
      <c r="B594" s="159">
        <f t="array" ref="B594">SORTN('Historical Var'!V600)</f>
        <v>1166215.72</v>
      </c>
      <c r="C594" s="159">
        <f t="shared" si="1"/>
        <v>0</v>
      </c>
      <c r="D594" s="160">
        <f t="shared" si="2"/>
        <v>0</v>
      </c>
      <c r="E594" s="153"/>
      <c r="F594" s="153"/>
      <c r="G594" s="153"/>
      <c r="H594" s="153"/>
      <c r="I594" s="150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8">
        <f t="shared" si="5"/>
        <v>593</v>
      </c>
      <c r="B595" s="159">
        <f t="array" ref="B595">SORTN('Historical Var'!V601)</f>
        <v>1211986.163</v>
      </c>
      <c r="C595" s="159">
        <f t="shared" si="1"/>
        <v>0</v>
      </c>
      <c r="D595" s="160">
        <f t="shared" si="2"/>
        <v>0</v>
      </c>
      <c r="E595" s="153"/>
      <c r="F595" s="153"/>
      <c r="G595" s="153"/>
      <c r="H595" s="153"/>
      <c r="I595" s="150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8">
        <f t="shared" si="5"/>
        <v>594</v>
      </c>
      <c r="B596" s="159">
        <f t="array" ref="B596">SORTN('Historical Var'!V602)</f>
        <v>1240415.44</v>
      </c>
      <c r="C596" s="159">
        <f t="shared" si="1"/>
        <v>0</v>
      </c>
      <c r="D596" s="160">
        <f t="shared" si="2"/>
        <v>0</v>
      </c>
      <c r="E596" s="153"/>
      <c r="F596" s="153"/>
      <c r="G596" s="153"/>
      <c r="H596" s="153"/>
      <c r="I596" s="150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8">
        <f t="shared" si="5"/>
        <v>595</v>
      </c>
      <c r="B597" s="159">
        <f t="array" ref="B597">SORTN('Historical Var'!V603)</f>
        <v>1250764.423</v>
      </c>
      <c r="C597" s="159">
        <f t="shared" si="1"/>
        <v>0</v>
      </c>
      <c r="D597" s="160">
        <f t="shared" si="2"/>
        <v>0</v>
      </c>
      <c r="E597" s="153"/>
      <c r="F597" s="153"/>
      <c r="G597" s="153"/>
      <c r="H597" s="153"/>
      <c r="I597" s="150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8">
        <f t="shared" si="5"/>
        <v>596</v>
      </c>
      <c r="B598" s="159">
        <f t="array" ref="B598">SORTN('Historical Var'!V604)</f>
        <v>1270561.148</v>
      </c>
      <c r="C598" s="159">
        <f t="shared" si="1"/>
        <v>0</v>
      </c>
      <c r="D598" s="160">
        <f t="shared" si="2"/>
        <v>0</v>
      </c>
      <c r="E598" s="153"/>
      <c r="F598" s="153"/>
      <c r="G598" s="153"/>
      <c r="H598" s="153"/>
      <c r="I598" s="150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8">
        <f t="shared" si="5"/>
        <v>597</v>
      </c>
      <c r="B599" s="159">
        <f t="array" ref="B599">SORTN('Historical Var'!V605)</f>
        <v>1194068.099</v>
      </c>
      <c r="C599" s="159">
        <f t="shared" si="1"/>
        <v>0</v>
      </c>
      <c r="D599" s="160">
        <f t="shared" si="2"/>
        <v>0</v>
      </c>
      <c r="E599" s="153"/>
      <c r="F599" s="153"/>
      <c r="G599" s="153"/>
      <c r="H599" s="153"/>
      <c r="I599" s="150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8">
        <f t="shared" si="5"/>
        <v>598</v>
      </c>
      <c r="B600" s="159">
        <f t="array" ref="B600">SORTN('Historical Var'!V606)</f>
        <v>1158116.061</v>
      </c>
      <c r="C600" s="159">
        <f t="shared" si="1"/>
        <v>0</v>
      </c>
      <c r="D600" s="160">
        <f t="shared" si="2"/>
        <v>0</v>
      </c>
      <c r="E600" s="153"/>
      <c r="F600" s="153"/>
      <c r="G600" s="153"/>
      <c r="H600" s="153"/>
      <c r="I600" s="150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8">
        <f t="shared" si="5"/>
        <v>599</v>
      </c>
      <c r="B601" s="159">
        <f t="array" ref="B601">SORTN('Historical Var'!V607)</f>
        <v>1258885.407</v>
      </c>
      <c r="C601" s="159">
        <f t="shared" si="1"/>
        <v>0</v>
      </c>
      <c r="D601" s="160">
        <f t="shared" si="2"/>
        <v>0</v>
      </c>
      <c r="E601" s="153"/>
      <c r="F601" s="153"/>
      <c r="G601" s="153"/>
      <c r="H601" s="153"/>
      <c r="I601" s="150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8">
        <f t="shared" si="5"/>
        <v>600</v>
      </c>
      <c r="B602" s="159">
        <f t="array" ref="B602">SORTN('Historical Var'!V608)</f>
        <v>1184468.871</v>
      </c>
      <c r="C602" s="159">
        <f t="shared" si="1"/>
        <v>0</v>
      </c>
      <c r="D602" s="160">
        <f t="shared" si="2"/>
        <v>0</v>
      </c>
      <c r="E602" s="153"/>
      <c r="F602" s="153"/>
      <c r="G602" s="153"/>
      <c r="H602" s="153"/>
      <c r="I602" s="150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8">
        <f t="shared" si="5"/>
        <v>601</v>
      </c>
      <c r="B603" s="159">
        <f t="array" ref="B603">SORTN('Historical Var'!V609)</f>
        <v>1136615.245</v>
      </c>
      <c r="C603" s="159">
        <f t="shared" si="1"/>
        <v>251.1279954</v>
      </c>
      <c r="D603" s="160">
        <f t="shared" si="2"/>
        <v>0.6931471806</v>
      </c>
      <c r="E603" s="153"/>
      <c r="F603" s="153"/>
      <c r="G603" s="153"/>
      <c r="H603" s="153"/>
      <c r="I603" s="150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8">
        <f t="shared" si="5"/>
        <v>602</v>
      </c>
      <c r="B604" s="159">
        <f t="array" ref="B604">SORTN('Historical Var'!V610)</f>
        <v>1188644.303</v>
      </c>
      <c r="C604" s="159">
        <f t="shared" si="1"/>
        <v>0</v>
      </c>
      <c r="D604" s="160">
        <f t="shared" si="2"/>
        <v>0</v>
      </c>
      <c r="E604" s="153"/>
      <c r="F604" s="153"/>
      <c r="G604" s="153"/>
      <c r="H604" s="153"/>
      <c r="I604" s="150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8">
        <f t="shared" si="5"/>
        <v>603</v>
      </c>
      <c r="B605" s="159">
        <f t="array" ref="B605">SORTN('Historical Var'!V611)</f>
        <v>1165721.473</v>
      </c>
      <c r="C605" s="159">
        <f t="shared" si="1"/>
        <v>0</v>
      </c>
      <c r="D605" s="160">
        <f t="shared" si="2"/>
        <v>0</v>
      </c>
      <c r="E605" s="153"/>
      <c r="F605" s="153"/>
      <c r="G605" s="153"/>
      <c r="H605" s="153"/>
      <c r="I605" s="150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8">
        <f t="shared" si="5"/>
        <v>604</v>
      </c>
      <c r="B606" s="159">
        <f t="array" ref="B606">SORTN('Historical Var'!V612)</f>
        <v>1121539.03</v>
      </c>
      <c r="C606" s="159">
        <f t="shared" si="1"/>
        <v>15327.34296</v>
      </c>
      <c r="D606" s="160">
        <f t="shared" si="2"/>
        <v>0.6931471806</v>
      </c>
      <c r="E606" s="153"/>
      <c r="F606" s="153"/>
      <c r="G606" s="153"/>
      <c r="H606" s="153"/>
      <c r="I606" s="150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8">
        <f t="shared" si="5"/>
        <v>605</v>
      </c>
      <c r="B607" s="159">
        <f t="array" ref="B607">SORTN('Historical Var'!V613)</f>
        <v>1194788.739</v>
      </c>
      <c r="C607" s="159">
        <f t="shared" si="1"/>
        <v>0</v>
      </c>
      <c r="D607" s="160">
        <f t="shared" si="2"/>
        <v>0</v>
      </c>
      <c r="E607" s="153"/>
      <c r="F607" s="153"/>
      <c r="G607" s="153"/>
      <c r="H607" s="153"/>
      <c r="I607" s="150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8">
        <f t="shared" si="5"/>
        <v>606</v>
      </c>
      <c r="B608" s="159">
        <f t="array" ref="B608">SORTN('Historical Var'!V614)</f>
        <v>1229267.152</v>
      </c>
      <c r="C608" s="159">
        <f t="shared" si="1"/>
        <v>0</v>
      </c>
      <c r="D608" s="160">
        <f t="shared" si="2"/>
        <v>0</v>
      </c>
      <c r="E608" s="153"/>
      <c r="F608" s="153"/>
      <c r="G608" s="153"/>
      <c r="H608" s="153"/>
      <c r="I608" s="150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8">
        <f t="shared" si="5"/>
        <v>607</v>
      </c>
      <c r="B609" s="159">
        <f t="array" ref="B609">SORTN('Historical Var'!V615)</f>
        <v>1192518.232</v>
      </c>
      <c r="C609" s="159">
        <f t="shared" si="1"/>
        <v>0</v>
      </c>
      <c r="D609" s="160">
        <f t="shared" si="2"/>
        <v>0</v>
      </c>
      <c r="E609" s="153"/>
      <c r="F609" s="153"/>
      <c r="G609" s="153"/>
      <c r="H609" s="153"/>
      <c r="I609" s="150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8">
        <f t="shared" si="5"/>
        <v>608</v>
      </c>
      <c r="B610" s="159">
        <f t="array" ref="B610">SORTN('Historical Var'!V616)</f>
        <v>1207580.939</v>
      </c>
      <c r="C610" s="159">
        <f t="shared" si="1"/>
        <v>0</v>
      </c>
      <c r="D610" s="160">
        <f t="shared" si="2"/>
        <v>0</v>
      </c>
      <c r="E610" s="153"/>
      <c r="F610" s="153"/>
      <c r="G610" s="153"/>
      <c r="H610" s="153"/>
      <c r="I610" s="150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8">
        <f t="shared" si="5"/>
        <v>609</v>
      </c>
      <c r="B611" s="159">
        <f t="array" ref="B611">SORTN('Historical Var'!V617)</f>
        <v>1167300.873</v>
      </c>
      <c r="C611" s="159">
        <f t="shared" si="1"/>
        <v>0</v>
      </c>
      <c r="D611" s="160">
        <f t="shared" si="2"/>
        <v>0</v>
      </c>
      <c r="E611" s="153"/>
      <c r="F611" s="153"/>
      <c r="G611" s="153"/>
      <c r="H611" s="153"/>
      <c r="I611" s="150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8">
        <f t="shared" si="5"/>
        <v>610</v>
      </c>
      <c r="B612" s="159">
        <f t="array" ref="B612">SORTN('Historical Var'!V618)</f>
        <v>1184830.077</v>
      </c>
      <c r="C612" s="159">
        <f t="shared" si="1"/>
        <v>0</v>
      </c>
      <c r="D612" s="160">
        <f t="shared" si="2"/>
        <v>0</v>
      </c>
      <c r="E612" s="153"/>
      <c r="F612" s="153"/>
      <c r="G612" s="153"/>
      <c r="H612" s="153"/>
      <c r="I612" s="150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8">
        <f t="shared" si="5"/>
        <v>611</v>
      </c>
      <c r="B613" s="159">
        <f t="array" ref="B613">SORTN('Historical Var'!V619)</f>
        <v>1178352.446</v>
      </c>
      <c r="C613" s="159">
        <f t="shared" si="1"/>
        <v>0</v>
      </c>
      <c r="D613" s="160">
        <f t="shared" si="2"/>
        <v>0</v>
      </c>
      <c r="E613" s="153"/>
      <c r="F613" s="153"/>
      <c r="G613" s="153"/>
      <c r="H613" s="153"/>
      <c r="I613" s="150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8">
        <f t="shared" si="5"/>
        <v>612</v>
      </c>
      <c r="B614" s="159">
        <f t="array" ref="B614">SORTN('Historical Var'!V620)</f>
        <v>1155796.349</v>
      </c>
      <c r="C614" s="159">
        <f t="shared" si="1"/>
        <v>0</v>
      </c>
      <c r="D614" s="160">
        <f t="shared" si="2"/>
        <v>0</v>
      </c>
      <c r="E614" s="153"/>
      <c r="F614" s="153"/>
      <c r="G614" s="153"/>
      <c r="H614" s="153"/>
      <c r="I614" s="150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8">
        <f t="shared" si="5"/>
        <v>613</v>
      </c>
      <c r="B615" s="159">
        <f t="array" ref="B615">SORTN('Historical Var'!V621)</f>
        <v>1189612.205</v>
      </c>
      <c r="C615" s="159">
        <f t="shared" si="1"/>
        <v>0</v>
      </c>
      <c r="D615" s="160">
        <f t="shared" si="2"/>
        <v>0</v>
      </c>
      <c r="E615" s="153"/>
      <c r="F615" s="153"/>
      <c r="G615" s="153"/>
      <c r="H615" s="153"/>
      <c r="I615" s="150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8">
        <f t="shared" si="5"/>
        <v>614</v>
      </c>
      <c r="B616" s="159">
        <f t="array" ref="B616">SORTN('Historical Var'!V622)</f>
        <v>1213227.317</v>
      </c>
      <c r="C616" s="159">
        <f t="shared" si="1"/>
        <v>0</v>
      </c>
      <c r="D616" s="160">
        <f t="shared" si="2"/>
        <v>0</v>
      </c>
      <c r="E616" s="153"/>
      <c r="F616" s="153"/>
      <c r="G616" s="153"/>
      <c r="H616" s="153"/>
      <c r="I616" s="150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8">
        <f t="shared" si="5"/>
        <v>615</v>
      </c>
      <c r="B617" s="159">
        <f t="array" ref="B617">SORTN('Historical Var'!V623)</f>
        <v>1207234.892</v>
      </c>
      <c r="C617" s="159">
        <f t="shared" si="1"/>
        <v>0</v>
      </c>
      <c r="D617" s="160">
        <f t="shared" si="2"/>
        <v>0</v>
      </c>
      <c r="E617" s="153"/>
      <c r="F617" s="153"/>
      <c r="G617" s="153"/>
      <c r="H617" s="153"/>
      <c r="I617" s="150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8">
        <f t="shared" si="5"/>
        <v>616</v>
      </c>
      <c r="B618" s="159">
        <f t="array" ref="B618">SORTN('Historical Var'!V624)</f>
        <v>1197209.64</v>
      </c>
      <c r="C618" s="159">
        <f t="shared" si="1"/>
        <v>0</v>
      </c>
      <c r="D618" s="160">
        <f t="shared" si="2"/>
        <v>0</v>
      </c>
      <c r="E618" s="153"/>
      <c r="F618" s="153"/>
      <c r="G618" s="153"/>
      <c r="H618" s="153"/>
      <c r="I618" s="150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8">
        <f t="shared" si="5"/>
        <v>617</v>
      </c>
      <c r="B619" s="159">
        <f t="array" ref="B619">SORTN('Historical Var'!V625)</f>
        <v>1195217.419</v>
      </c>
      <c r="C619" s="159">
        <f t="shared" si="1"/>
        <v>0</v>
      </c>
      <c r="D619" s="160">
        <f t="shared" si="2"/>
        <v>0</v>
      </c>
      <c r="E619" s="153"/>
      <c r="F619" s="153"/>
      <c r="G619" s="153"/>
      <c r="H619" s="153"/>
      <c r="I619" s="150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8">
        <f t="shared" si="5"/>
        <v>618</v>
      </c>
      <c r="B620" s="159">
        <f t="array" ref="B620">SORTN('Historical Var'!V626)</f>
        <v>1148847.769</v>
      </c>
      <c r="C620" s="159">
        <f t="shared" si="1"/>
        <v>0</v>
      </c>
      <c r="D620" s="160">
        <f t="shared" si="2"/>
        <v>0</v>
      </c>
      <c r="E620" s="153"/>
      <c r="F620" s="153"/>
      <c r="G620" s="153"/>
      <c r="H620" s="153"/>
      <c r="I620" s="150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8">
        <f t="shared" si="5"/>
        <v>619</v>
      </c>
      <c r="B621" s="159">
        <f t="array" ref="B621">SORTN('Historical Var'!V627)</f>
        <v>1205790.356</v>
      </c>
      <c r="C621" s="159">
        <f t="shared" si="1"/>
        <v>0</v>
      </c>
      <c r="D621" s="160">
        <f t="shared" si="2"/>
        <v>0</v>
      </c>
      <c r="E621" s="153"/>
      <c r="F621" s="153"/>
      <c r="G621" s="153"/>
      <c r="H621" s="153"/>
      <c r="I621" s="150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8">
        <f t="shared" si="5"/>
        <v>620</v>
      </c>
      <c r="B622" s="159">
        <f t="array" ref="B622">SORTN('Historical Var'!V628)</f>
        <v>1127112.717</v>
      </c>
      <c r="C622" s="159">
        <f t="shared" si="1"/>
        <v>9753.655919</v>
      </c>
      <c r="D622" s="160">
        <f t="shared" si="2"/>
        <v>0.6931471806</v>
      </c>
      <c r="E622" s="153"/>
      <c r="F622" s="153"/>
      <c r="G622" s="153"/>
      <c r="H622" s="153"/>
      <c r="I622" s="150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8">
        <f t="shared" si="5"/>
        <v>621</v>
      </c>
      <c r="B623" s="159">
        <f t="array" ref="B623">SORTN('Historical Var'!V629)</f>
        <v>1172254.934</v>
      </c>
      <c r="C623" s="159">
        <f t="shared" si="1"/>
        <v>0</v>
      </c>
      <c r="D623" s="160">
        <f t="shared" si="2"/>
        <v>0</v>
      </c>
      <c r="E623" s="153"/>
      <c r="F623" s="153"/>
      <c r="G623" s="153"/>
      <c r="H623" s="153"/>
      <c r="I623" s="150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8">
        <f t="shared" si="5"/>
        <v>622</v>
      </c>
      <c r="B624" s="159">
        <f t="array" ref="B624">SORTN('Historical Var'!V630)</f>
        <v>1167750.75</v>
      </c>
      <c r="C624" s="159">
        <f t="shared" si="1"/>
        <v>0</v>
      </c>
      <c r="D624" s="160">
        <f t="shared" si="2"/>
        <v>0</v>
      </c>
      <c r="E624" s="153"/>
      <c r="F624" s="153"/>
      <c r="G624" s="153"/>
      <c r="H624" s="153"/>
      <c r="I624" s="150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8">
        <f t="shared" si="5"/>
        <v>623</v>
      </c>
      <c r="B625" s="159">
        <f t="array" ref="B625">SORTN('Historical Var'!V631)</f>
        <v>1207836.537</v>
      </c>
      <c r="C625" s="159">
        <f t="shared" si="1"/>
        <v>0</v>
      </c>
      <c r="D625" s="160">
        <f t="shared" si="2"/>
        <v>0</v>
      </c>
      <c r="E625" s="153"/>
      <c r="F625" s="153"/>
      <c r="G625" s="153"/>
      <c r="H625" s="153"/>
      <c r="I625" s="150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8">
        <f t="shared" si="5"/>
        <v>624</v>
      </c>
      <c r="B626" s="159">
        <f t="array" ref="B626">SORTN('Historical Var'!V632)</f>
        <v>1185228.269</v>
      </c>
      <c r="C626" s="159">
        <f t="shared" si="1"/>
        <v>0</v>
      </c>
      <c r="D626" s="160">
        <f t="shared" si="2"/>
        <v>0</v>
      </c>
      <c r="E626" s="153"/>
      <c r="F626" s="153"/>
      <c r="G626" s="153"/>
      <c r="H626" s="153"/>
      <c r="I626" s="150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8">
        <f t="shared" si="5"/>
        <v>625</v>
      </c>
      <c r="B627" s="159">
        <f t="array" ref="B627">SORTN('Historical Var'!V633)</f>
        <v>68315.14147</v>
      </c>
      <c r="C627" s="159">
        <f t="shared" si="1"/>
        <v>1068551.231</v>
      </c>
      <c r="D627" s="160">
        <f t="shared" si="2"/>
        <v>-3.949741633</v>
      </c>
      <c r="E627" s="153"/>
      <c r="F627" s="153"/>
      <c r="G627" s="153"/>
      <c r="H627" s="153"/>
      <c r="I627" s="150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8">
        <f t="shared" si="5"/>
        <v>626</v>
      </c>
      <c r="B628" s="159">
        <f t="array" ref="B628">SORTN('Historical Var'!V634)</f>
        <v>66434.25866</v>
      </c>
      <c r="C628" s="159">
        <f t="shared" si="1"/>
        <v>1070432.114</v>
      </c>
      <c r="D628" s="160">
        <f t="shared" si="2"/>
        <v>2.920052675</v>
      </c>
      <c r="E628" s="153"/>
      <c r="F628" s="153"/>
      <c r="G628" s="153"/>
      <c r="H628" s="153"/>
      <c r="I628" s="150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8">
        <f t="shared" si="5"/>
        <v>627</v>
      </c>
      <c r="B629" s="159">
        <f t="array" ref="B629">SORTN('Historical Var'!V635)</f>
        <v>69218.56076</v>
      </c>
      <c r="C629" s="159">
        <f t="shared" si="1"/>
        <v>1067647.812</v>
      </c>
      <c r="D629" s="160">
        <f t="shared" si="2"/>
        <v>-0.7751504728</v>
      </c>
      <c r="E629" s="153"/>
      <c r="F629" s="153"/>
      <c r="G629" s="153"/>
      <c r="H629" s="153"/>
      <c r="I629" s="150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8">
        <f t="shared" si="5"/>
        <v>628</v>
      </c>
      <c r="B630" s="159">
        <f t="array" ref="B630">SORTN('Historical Var'!V636)</f>
        <v>70095.86295</v>
      </c>
      <c r="C630" s="159">
        <f t="shared" si="1"/>
        <v>1066770.51</v>
      </c>
      <c r="D630" s="160">
        <f t="shared" si="2"/>
        <v>0.6931471806</v>
      </c>
      <c r="E630" s="153"/>
      <c r="F630" s="153"/>
      <c r="G630" s="153"/>
      <c r="H630" s="153"/>
      <c r="I630" s="150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8">
        <f t="shared" si="5"/>
        <v>629</v>
      </c>
      <c r="B631" s="159" t="str">
        <f t="array" ref="B631">SORTN('Historical Var'!V637)</f>
        <v/>
      </c>
      <c r="C631" s="159"/>
      <c r="D631" s="160"/>
      <c r="E631" s="153"/>
      <c r="F631" s="153"/>
      <c r="G631" s="153"/>
      <c r="H631" s="153"/>
      <c r="I631" s="150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8">
        <f t="shared" si="5"/>
        <v>630</v>
      </c>
      <c r="B632" s="159" t="str">
        <f t="array" ref="B632">SORTN('Historical Var'!V638)</f>
        <v/>
      </c>
      <c r="C632" s="159"/>
      <c r="D632" s="160"/>
      <c r="E632" s="153"/>
      <c r="F632" s="153"/>
      <c r="G632" s="153"/>
      <c r="H632" s="153"/>
      <c r="I632" s="150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8">
        <f t="shared" si="5"/>
        <v>631</v>
      </c>
      <c r="B633" s="159" t="str">
        <f t="array" ref="B633">SORTN('Historical Var'!V639)</f>
        <v/>
      </c>
      <c r="C633" s="159"/>
      <c r="D633" s="160"/>
      <c r="E633" s="153"/>
      <c r="F633" s="153"/>
      <c r="G633" s="153"/>
      <c r="H633" s="153"/>
      <c r="I633" s="150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8">
        <f t="shared" si="5"/>
        <v>632</v>
      </c>
      <c r="B634" s="159" t="str">
        <f t="array" ref="B634">SORTN('Historical Var'!V640)</f>
        <v/>
      </c>
      <c r="C634" s="159"/>
      <c r="D634" s="160"/>
      <c r="E634" s="153"/>
      <c r="F634" s="153"/>
      <c r="G634" s="153"/>
      <c r="H634" s="153"/>
      <c r="I634" s="150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8">
        <f t="shared" si="5"/>
        <v>633</v>
      </c>
      <c r="B635" s="159" t="str">
        <f t="array" ref="B635">SORTN('Historical Var'!V641)</f>
        <v/>
      </c>
      <c r="C635" s="159"/>
      <c r="D635" s="160"/>
      <c r="E635" s="153"/>
      <c r="F635" s="153"/>
      <c r="G635" s="153"/>
      <c r="H635" s="153"/>
      <c r="I635" s="150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8">
        <f t="shared" si="5"/>
        <v>634</v>
      </c>
      <c r="B636" s="159" t="str">
        <f t="array" ref="B636">SORTN('Historical Var'!V642)</f>
        <v/>
      </c>
      <c r="C636" s="159"/>
      <c r="D636" s="160"/>
      <c r="E636" s="153"/>
      <c r="F636" s="153"/>
      <c r="G636" s="153"/>
      <c r="H636" s="153"/>
      <c r="I636" s="150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8">
        <f t="shared" si="5"/>
        <v>635</v>
      </c>
      <c r="B637" s="159" t="str">
        <f t="array" ref="B637">SORTN('Historical Var'!V643)</f>
        <v/>
      </c>
      <c r="C637" s="159"/>
      <c r="D637" s="160"/>
      <c r="E637" s="153"/>
      <c r="F637" s="153"/>
      <c r="G637" s="153"/>
      <c r="H637" s="153"/>
      <c r="I637" s="150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8">
        <f t="shared" si="5"/>
        <v>636</v>
      </c>
      <c r="B638" s="159" t="str">
        <f t="array" ref="B638">SORTN('Historical Var'!V644)</f>
        <v/>
      </c>
      <c r="C638" s="159"/>
      <c r="D638" s="160"/>
      <c r="E638" s="153"/>
      <c r="F638" s="153"/>
      <c r="G638" s="153"/>
      <c r="H638" s="153"/>
      <c r="I638" s="150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8">
        <f t="shared" si="5"/>
        <v>637</v>
      </c>
      <c r="B639" s="159" t="str">
        <f t="array" ref="B639">SORTN('Historical Var'!V645)</f>
        <v/>
      </c>
      <c r="C639" s="159"/>
      <c r="D639" s="160"/>
      <c r="E639" s="153"/>
      <c r="F639" s="153"/>
      <c r="G639" s="153"/>
      <c r="H639" s="153"/>
      <c r="I639" s="150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8">
        <f t="shared" si="5"/>
        <v>638</v>
      </c>
      <c r="B640" s="159" t="str">
        <f t="array" ref="B640">SORTN('Historical Var'!V646)</f>
        <v/>
      </c>
      <c r="C640" s="159"/>
      <c r="D640" s="160"/>
      <c r="E640" s="153"/>
      <c r="F640" s="153"/>
      <c r="G640" s="153"/>
      <c r="H640" s="153"/>
      <c r="I640" s="150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8">
        <f t="shared" si="5"/>
        <v>639</v>
      </c>
      <c r="B641" s="159" t="str">
        <f t="array" ref="B641">SORTN('Historical Var'!V647)</f>
        <v/>
      </c>
      <c r="C641" s="159"/>
      <c r="D641" s="160"/>
      <c r="E641" s="153"/>
      <c r="F641" s="153"/>
      <c r="G641" s="153"/>
      <c r="H641" s="153"/>
      <c r="I641" s="150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8">
        <f t="shared" si="5"/>
        <v>640</v>
      </c>
      <c r="B642" s="159" t="str">
        <f t="array" ref="B642">SORTN('Historical Var'!V648)</f>
        <v/>
      </c>
      <c r="C642" s="159"/>
      <c r="D642" s="160"/>
      <c r="E642" s="153"/>
      <c r="F642" s="153"/>
      <c r="G642" s="153"/>
      <c r="H642" s="153"/>
      <c r="I642" s="150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8">
        <f t="shared" si="5"/>
        <v>641</v>
      </c>
      <c r="B643" s="159" t="str">
        <f t="array" ref="B643">SORTN('Historical Var'!V649)</f>
        <v/>
      </c>
      <c r="C643" s="159"/>
      <c r="D643" s="160"/>
      <c r="E643" s="153"/>
      <c r="F643" s="153"/>
      <c r="G643" s="153"/>
      <c r="H643" s="153"/>
      <c r="I643" s="150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8">
        <f t="shared" si="5"/>
        <v>642</v>
      </c>
      <c r="B644" s="159" t="str">
        <f t="array" ref="B644">SORTN('Historical Var'!V650)</f>
        <v/>
      </c>
      <c r="C644" s="159"/>
      <c r="D644" s="160"/>
      <c r="E644" s="153"/>
      <c r="F644" s="153"/>
      <c r="G644" s="153"/>
      <c r="H644" s="153"/>
      <c r="I644" s="150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8">
        <f t="shared" si="5"/>
        <v>643</v>
      </c>
      <c r="B645" s="159" t="str">
        <f t="array" ref="B645">SORTN('Historical Var'!V651)</f>
        <v/>
      </c>
      <c r="C645" s="159"/>
      <c r="D645" s="160"/>
      <c r="E645" s="153"/>
      <c r="F645" s="153"/>
      <c r="G645" s="153"/>
      <c r="H645" s="153"/>
      <c r="I645" s="150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8">
        <f t="shared" si="5"/>
        <v>644</v>
      </c>
      <c r="B646" s="159" t="str">
        <f t="array" ref="B646">SORTN('Historical Var'!V652)</f>
        <v/>
      </c>
      <c r="C646" s="159"/>
      <c r="D646" s="160"/>
      <c r="E646" s="153"/>
      <c r="F646" s="153"/>
      <c r="G646" s="153"/>
      <c r="H646" s="153"/>
      <c r="I646" s="150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8">
        <f t="shared" si="5"/>
        <v>645</v>
      </c>
      <c r="B647" s="159" t="str">
        <f t="array" ref="B647">SORTN('Historical Var'!V653)</f>
        <v/>
      </c>
      <c r="C647" s="159"/>
      <c r="D647" s="160"/>
      <c r="E647" s="153"/>
      <c r="F647" s="153"/>
      <c r="G647" s="153"/>
      <c r="H647" s="153"/>
      <c r="I647" s="150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8">
        <f t="shared" si="5"/>
        <v>646</v>
      </c>
      <c r="B648" s="159" t="str">
        <f t="array" ref="B648">SORTN('Historical Var'!V654)</f>
        <v/>
      </c>
      <c r="C648" s="159"/>
      <c r="D648" s="160"/>
      <c r="E648" s="153"/>
      <c r="F648" s="153"/>
      <c r="G648" s="153"/>
      <c r="H648" s="153"/>
      <c r="I648" s="150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8">
        <f t="shared" si="5"/>
        <v>647</v>
      </c>
      <c r="B649" s="159" t="str">
        <f t="array" ref="B649">SORTN('Historical Var'!V655)</f>
        <v/>
      </c>
      <c r="C649" s="159"/>
      <c r="D649" s="160"/>
      <c r="E649" s="153"/>
      <c r="F649" s="153"/>
      <c r="G649" s="153"/>
      <c r="H649" s="153"/>
      <c r="I649" s="150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8">
        <f t="shared" si="5"/>
        <v>648</v>
      </c>
      <c r="B650" s="159" t="str">
        <f t="array" ref="B650">SORTN('Historical Var'!V656)</f>
        <v/>
      </c>
      <c r="C650" s="159"/>
      <c r="D650" s="160"/>
      <c r="E650" s="153"/>
      <c r="F650" s="153"/>
      <c r="G650" s="153"/>
      <c r="H650" s="153"/>
      <c r="I650" s="150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8">
        <f t="shared" si="5"/>
        <v>649</v>
      </c>
      <c r="B651" s="159" t="str">
        <f t="array" ref="B651">SORTN('Historical Var'!V657)</f>
        <v/>
      </c>
      <c r="C651" s="159"/>
      <c r="D651" s="160"/>
      <c r="E651" s="153"/>
      <c r="F651" s="153"/>
      <c r="G651" s="153"/>
      <c r="H651" s="153"/>
      <c r="I651" s="150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8">
        <f t="shared" si="5"/>
        <v>650</v>
      </c>
      <c r="B652" s="159" t="str">
        <f t="array" ref="B652">SORTN('Historical Var'!V658)</f>
        <v/>
      </c>
      <c r="C652" s="159"/>
      <c r="D652" s="160"/>
      <c r="E652" s="153"/>
      <c r="F652" s="153"/>
      <c r="G652" s="153"/>
      <c r="H652" s="153"/>
      <c r="I652" s="150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8">
        <f t="shared" si="5"/>
        <v>651</v>
      </c>
      <c r="B653" s="159" t="str">
        <f t="array" ref="B653">SORTN('Historical Var'!V659)</f>
        <v/>
      </c>
      <c r="C653" s="159"/>
      <c r="D653" s="160"/>
      <c r="E653" s="153"/>
      <c r="F653" s="153"/>
      <c r="G653" s="153"/>
      <c r="H653" s="153"/>
      <c r="I653" s="150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8">
        <f t="shared" si="5"/>
        <v>652</v>
      </c>
      <c r="B654" s="159" t="str">
        <f t="array" ref="B654">SORTN('Historical Var'!V660)</f>
        <v/>
      </c>
      <c r="C654" s="159"/>
      <c r="D654" s="160"/>
      <c r="E654" s="153"/>
      <c r="F654" s="153"/>
      <c r="G654" s="153"/>
      <c r="H654" s="153"/>
      <c r="I654" s="150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8">
        <f t="shared" si="5"/>
        <v>653</v>
      </c>
      <c r="B655" s="159" t="str">
        <f t="array" ref="B655">SORTN('Historical Var'!V661)</f>
        <v/>
      </c>
      <c r="C655" s="159"/>
      <c r="D655" s="160"/>
      <c r="E655" s="153"/>
      <c r="F655" s="153"/>
      <c r="G655" s="153"/>
      <c r="H655" s="153"/>
      <c r="I655" s="150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8">
        <f t="shared" si="5"/>
        <v>654</v>
      </c>
      <c r="B656" s="159" t="str">
        <f t="array" ref="B656">SORTN('Historical Var'!V662)</f>
        <v/>
      </c>
      <c r="C656" s="159"/>
      <c r="D656" s="160"/>
      <c r="E656" s="153"/>
      <c r="F656" s="153"/>
      <c r="G656" s="153"/>
      <c r="H656" s="153"/>
      <c r="I656" s="150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8">
        <f t="shared" si="5"/>
        <v>655</v>
      </c>
      <c r="B657" s="159" t="str">
        <f t="array" ref="B657">SORTN('Historical Var'!V663)</f>
        <v/>
      </c>
      <c r="C657" s="159"/>
      <c r="D657" s="160"/>
      <c r="E657" s="153"/>
      <c r="F657" s="153"/>
      <c r="G657" s="153"/>
      <c r="H657" s="153"/>
      <c r="I657" s="150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8">
        <f t="shared" si="5"/>
        <v>656</v>
      </c>
      <c r="B658" s="159" t="str">
        <f t="array" ref="B658">SORTN('Historical Var'!V664)</f>
        <v/>
      </c>
      <c r="C658" s="159"/>
      <c r="D658" s="160"/>
      <c r="E658" s="153"/>
      <c r="F658" s="153"/>
      <c r="G658" s="153"/>
      <c r="H658" s="153"/>
      <c r="I658" s="150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8">
        <f t="shared" si="5"/>
        <v>657</v>
      </c>
      <c r="B659" s="159" t="str">
        <f t="array" ref="B659">SORTN('Historical Var'!V665)</f>
        <v/>
      </c>
      <c r="C659" s="159"/>
      <c r="D659" s="160"/>
      <c r="E659" s="153"/>
      <c r="F659" s="153"/>
      <c r="G659" s="153"/>
      <c r="H659" s="153"/>
      <c r="I659" s="150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8">
        <f t="shared" si="5"/>
        <v>658</v>
      </c>
      <c r="B660" s="159" t="str">
        <f t="array" ref="B660">SORTN('Historical Var'!V666)</f>
        <v/>
      </c>
      <c r="C660" s="159"/>
      <c r="D660" s="160"/>
      <c r="E660" s="153"/>
      <c r="F660" s="153"/>
      <c r="G660" s="153"/>
      <c r="H660" s="153"/>
      <c r="I660" s="150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8">
        <f t="shared" si="5"/>
        <v>659</v>
      </c>
      <c r="B661" s="159" t="str">
        <f t="array" ref="B661">SORTN('Historical Var'!V667)</f>
        <v/>
      </c>
      <c r="C661" s="159"/>
      <c r="D661" s="160"/>
      <c r="E661" s="153"/>
      <c r="F661" s="153"/>
      <c r="G661" s="153"/>
      <c r="H661" s="153"/>
      <c r="I661" s="150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8">
        <f t="shared" si="5"/>
        <v>660</v>
      </c>
      <c r="B662" s="159" t="str">
        <f t="array" ref="B662">SORTN('Historical Var'!V668)</f>
        <v/>
      </c>
      <c r="C662" s="159"/>
      <c r="D662" s="160"/>
      <c r="E662" s="153"/>
      <c r="F662" s="153"/>
      <c r="G662" s="153"/>
      <c r="H662" s="153"/>
      <c r="I662" s="150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8">
        <f t="shared" si="5"/>
        <v>661</v>
      </c>
      <c r="B663" s="159" t="str">
        <f t="array" ref="B663">SORTN('Historical Var'!V669)</f>
        <v/>
      </c>
      <c r="C663" s="159"/>
      <c r="D663" s="160"/>
      <c r="E663" s="153"/>
      <c r="F663" s="153"/>
      <c r="G663" s="153"/>
      <c r="H663" s="153"/>
      <c r="I663" s="150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8">
        <f t="shared" si="5"/>
        <v>662</v>
      </c>
      <c r="B664" s="159" t="str">
        <f t="array" ref="B664">SORTN('Historical Var'!V670)</f>
        <v/>
      </c>
      <c r="C664" s="159"/>
      <c r="D664" s="160"/>
      <c r="E664" s="153"/>
      <c r="F664" s="153"/>
      <c r="G664" s="153"/>
      <c r="H664" s="153"/>
      <c r="I664" s="150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8">
        <f t="shared" si="5"/>
        <v>663</v>
      </c>
      <c r="B665" s="159" t="str">
        <f t="array" ref="B665">SORTN('Historical Var'!V671)</f>
        <v/>
      </c>
      <c r="C665" s="159"/>
      <c r="D665" s="160"/>
      <c r="E665" s="153"/>
      <c r="F665" s="153"/>
      <c r="G665" s="153"/>
      <c r="H665" s="153"/>
      <c r="I665" s="150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8">
        <f t="shared" si="5"/>
        <v>664</v>
      </c>
      <c r="B666" s="159" t="str">
        <f t="array" ref="B666">SORTN('Historical Var'!V672)</f>
        <v/>
      </c>
      <c r="C666" s="159"/>
      <c r="D666" s="160"/>
      <c r="E666" s="153"/>
      <c r="F666" s="153"/>
      <c r="G666" s="153"/>
      <c r="H666" s="153"/>
      <c r="I666" s="150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8">
        <f t="shared" si="5"/>
        <v>665</v>
      </c>
      <c r="B667" s="159" t="str">
        <f t="array" ref="B667">SORTN('Historical Var'!V673)</f>
        <v/>
      </c>
      <c r="C667" s="159"/>
      <c r="D667" s="160"/>
      <c r="E667" s="153"/>
      <c r="F667" s="153"/>
      <c r="G667" s="153"/>
      <c r="H667" s="153"/>
      <c r="I667" s="150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8">
        <f t="shared" si="5"/>
        <v>666</v>
      </c>
      <c r="B668" s="159" t="str">
        <f t="array" ref="B668">SORTN('Historical Var'!V674)</f>
        <v/>
      </c>
      <c r="C668" s="159"/>
      <c r="D668" s="160"/>
      <c r="E668" s="153"/>
      <c r="F668" s="153"/>
      <c r="G668" s="153"/>
      <c r="H668" s="153"/>
      <c r="I668" s="150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8">
        <f t="shared" si="5"/>
        <v>667</v>
      </c>
      <c r="B669" s="159" t="str">
        <f t="array" ref="B669">SORTN('Historical Var'!V675)</f>
        <v/>
      </c>
      <c r="C669" s="159"/>
      <c r="D669" s="160"/>
      <c r="E669" s="153"/>
      <c r="F669" s="153"/>
      <c r="G669" s="153"/>
      <c r="H669" s="153"/>
      <c r="I669" s="150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8">
        <f t="shared" si="5"/>
        <v>668</v>
      </c>
      <c r="B670" s="159" t="str">
        <f t="array" ref="B670">SORTN('Historical Var'!V676)</f>
        <v/>
      </c>
      <c r="C670" s="159"/>
      <c r="D670" s="160"/>
      <c r="E670" s="153"/>
      <c r="F670" s="153"/>
      <c r="G670" s="153"/>
      <c r="H670" s="153"/>
      <c r="I670" s="150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8">
        <f t="shared" si="5"/>
        <v>669</v>
      </c>
      <c r="B671" s="159" t="str">
        <f t="array" ref="B671">SORTN('Historical Var'!V677)</f>
        <v/>
      </c>
      <c r="C671" s="159"/>
      <c r="D671" s="160"/>
      <c r="E671" s="153"/>
      <c r="F671" s="153"/>
      <c r="G671" s="153"/>
      <c r="H671" s="153"/>
      <c r="I671" s="150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8">
        <f t="shared" si="5"/>
        <v>670</v>
      </c>
      <c r="B672" s="159" t="str">
        <f t="array" ref="B672">SORTN('Historical Var'!V678)</f>
        <v/>
      </c>
      <c r="C672" s="159"/>
      <c r="D672" s="160"/>
      <c r="E672" s="153"/>
      <c r="F672" s="153"/>
      <c r="G672" s="153"/>
      <c r="H672" s="153"/>
      <c r="I672" s="150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8">
        <f t="shared" si="5"/>
        <v>671</v>
      </c>
      <c r="B673" s="159" t="str">
        <f t="array" ref="B673">SORTN('Historical Var'!V679)</f>
        <v/>
      </c>
      <c r="C673" s="159"/>
      <c r="D673" s="160"/>
      <c r="E673" s="153"/>
      <c r="F673" s="153"/>
      <c r="G673" s="153"/>
      <c r="H673" s="153"/>
      <c r="I673" s="150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8">
        <f t="shared" si="5"/>
        <v>672</v>
      </c>
      <c r="B674" s="159" t="str">
        <f t="array" ref="B674">SORTN('Historical Var'!V680)</f>
        <v/>
      </c>
      <c r="C674" s="159"/>
      <c r="D674" s="160"/>
      <c r="E674" s="153"/>
      <c r="F674" s="153"/>
      <c r="G674" s="153"/>
      <c r="H674" s="153"/>
      <c r="I674" s="150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8">
        <f t="shared" si="5"/>
        <v>673</v>
      </c>
      <c r="B675" s="159" t="str">
        <f t="array" ref="B675">SORTN('Historical Var'!V681)</f>
        <v/>
      </c>
      <c r="C675" s="159"/>
      <c r="D675" s="160"/>
      <c r="E675" s="153"/>
      <c r="F675" s="153"/>
      <c r="G675" s="153"/>
      <c r="H675" s="153"/>
      <c r="I675" s="150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8">
        <f t="shared" si="5"/>
        <v>674</v>
      </c>
      <c r="B676" s="159" t="str">
        <f t="array" ref="B676">SORTN('Historical Var'!V682)</f>
        <v/>
      </c>
      <c r="C676" s="159"/>
      <c r="D676" s="160"/>
      <c r="E676" s="153"/>
      <c r="F676" s="153"/>
      <c r="G676" s="153"/>
      <c r="H676" s="153"/>
      <c r="I676" s="150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8">
        <f t="shared" si="5"/>
        <v>675</v>
      </c>
      <c r="B677" s="159" t="str">
        <f t="array" ref="B677">SORTN('Historical Var'!V683)</f>
        <v/>
      </c>
      <c r="C677" s="159"/>
      <c r="D677" s="160"/>
      <c r="E677" s="153"/>
      <c r="F677" s="153"/>
      <c r="G677" s="153"/>
      <c r="H677" s="153"/>
      <c r="I677" s="150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8">
        <f t="shared" si="5"/>
        <v>676</v>
      </c>
      <c r="B678" s="159" t="str">
        <f t="array" ref="B678">SORTN('Historical Var'!V684)</f>
        <v/>
      </c>
      <c r="C678" s="159"/>
      <c r="D678" s="160"/>
      <c r="E678" s="153"/>
      <c r="F678" s="153"/>
      <c r="G678" s="153"/>
      <c r="H678" s="153"/>
      <c r="I678" s="150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8">
        <f t="shared" si="5"/>
        <v>677</v>
      </c>
      <c r="B679" s="159" t="str">
        <f t="array" ref="B679">SORTN('Historical Var'!V685)</f>
        <v/>
      </c>
      <c r="C679" s="159"/>
      <c r="D679" s="160"/>
      <c r="E679" s="153"/>
      <c r="F679" s="153"/>
      <c r="G679" s="153"/>
      <c r="H679" s="153"/>
      <c r="I679" s="150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8">
        <f t="shared" si="5"/>
        <v>678</v>
      </c>
      <c r="B680" s="159" t="str">
        <f t="array" ref="B680">SORTN('Historical Var'!V686)</f>
        <v/>
      </c>
      <c r="C680" s="159"/>
      <c r="D680" s="160"/>
      <c r="E680" s="153"/>
      <c r="F680" s="153"/>
      <c r="G680" s="153"/>
      <c r="H680" s="153"/>
      <c r="I680" s="150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8">
        <f t="shared" si="5"/>
        <v>679</v>
      </c>
      <c r="B681" s="159" t="str">
        <f t="array" ref="B681">SORTN('Historical Var'!V687)</f>
        <v/>
      </c>
      <c r="C681" s="159"/>
      <c r="D681" s="160"/>
      <c r="E681" s="153"/>
      <c r="F681" s="153"/>
      <c r="G681" s="153"/>
      <c r="H681" s="153"/>
      <c r="I681" s="150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8">
        <f t="shared" si="5"/>
        <v>680</v>
      </c>
      <c r="B682" s="159" t="str">
        <f t="array" ref="B682">SORTN('Historical Var'!V688)</f>
        <v/>
      </c>
      <c r="C682" s="159"/>
      <c r="D682" s="160"/>
      <c r="E682" s="153"/>
      <c r="F682" s="153"/>
      <c r="G682" s="153"/>
      <c r="H682" s="153"/>
      <c r="I682" s="150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8">
        <f t="shared" si="5"/>
        <v>681</v>
      </c>
      <c r="B683" s="159" t="str">
        <f t="array" ref="B683">SORTN('Historical Var'!V689)</f>
        <v/>
      </c>
      <c r="C683" s="159"/>
      <c r="D683" s="160"/>
      <c r="E683" s="153"/>
      <c r="F683" s="153"/>
      <c r="G683" s="153"/>
      <c r="H683" s="153"/>
      <c r="I683" s="150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8">
        <f t="shared" si="5"/>
        <v>682</v>
      </c>
      <c r="B684" s="159" t="str">
        <f t="array" ref="B684">SORTN('Historical Var'!V690)</f>
        <v/>
      </c>
      <c r="C684" s="159"/>
      <c r="D684" s="160"/>
      <c r="E684" s="153"/>
      <c r="F684" s="153"/>
      <c r="G684" s="153"/>
      <c r="H684" s="153"/>
      <c r="I684" s="150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8">
        <f t="shared" si="5"/>
        <v>683</v>
      </c>
      <c r="B685" s="159" t="str">
        <f t="array" ref="B685">SORTN('Historical Var'!V691)</f>
        <v/>
      </c>
      <c r="C685" s="159"/>
      <c r="D685" s="160"/>
      <c r="E685" s="153"/>
      <c r="F685" s="153"/>
      <c r="G685" s="153"/>
      <c r="H685" s="153"/>
      <c r="I685" s="150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8">
        <f t="shared" si="5"/>
        <v>684</v>
      </c>
      <c r="B686" s="159" t="str">
        <f t="array" ref="B686">SORTN('Historical Var'!V692)</f>
        <v/>
      </c>
      <c r="C686" s="159"/>
      <c r="D686" s="160"/>
      <c r="E686" s="153"/>
      <c r="F686" s="153"/>
      <c r="G686" s="153"/>
      <c r="H686" s="153"/>
      <c r="I686" s="150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8">
        <f t="shared" si="5"/>
        <v>685</v>
      </c>
      <c r="B687" s="159" t="str">
        <f t="array" ref="B687">SORTN('Historical Var'!V693)</f>
        <v/>
      </c>
      <c r="C687" s="159"/>
      <c r="D687" s="160"/>
      <c r="E687" s="153"/>
      <c r="F687" s="153"/>
      <c r="G687" s="153"/>
      <c r="H687" s="153"/>
      <c r="I687" s="150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8">
        <f t="shared" si="5"/>
        <v>686</v>
      </c>
      <c r="B688" s="159" t="str">
        <f t="array" ref="B688">SORTN('Historical Var'!V694)</f>
        <v/>
      </c>
      <c r="C688" s="159"/>
      <c r="D688" s="160"/>
      <c r="E688" s="153"/>
      <c r="F688" s="153"/>
      <c r="G688" s="153"/>
      <c r="H688" s="153"/>
      <c r="I688" s="150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8">
        <f t="shared" si="5"/>
        <v>687</v>
      </c>
      <c r="B689" s="159" t="str">
        <f t="array" ref="B689">SORTN('Historical Var'!V695)</f>
        <v/>
      </c>
      <c r="C689" s="159"/>
      <c r="D689" s="160"/>
      <c r="E689" s="153"/>
      <c r="F689" s="153"/>
      <c r="G689" s="153"/>
      <c r="H689" s="153"/>
      <c r="I689" s="150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8">
        <f t="shared" si="5"/>
        <v>688</v>
      </c>
      <c r="B690" s="159" t="str">
        <f t="array" ref="B690">SORTN('Historical Var'!V696)</f>
        <v/>
      </c>
      <c r="C690" s="159"/>
      <c r="D690" s="160"/>
      <c r="E690" s="153"/>
      <c r="F690" s="153"/>
      <c r="G690" s="153"/>
      <c r="H690" s="153"/>
      <c r="I690" s="150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8">
        <f t="shared" si="5"/>
        <v>689</v>
      </c>
      <c r="B691" s="159" t="str">
        <f t="array" ref="B691">SORTN('Historical Var'!V697)</f>
        <v/>
      </c>
      <c r="C691" s="159"/>
      <c r="D691" s="160"/>
      <c r="E691" s="153"/>
      <c r="F691" s="153"/>
      <c r="G691" s="153"/>
      <c r="H691" s="153"/>
      <c r="I691" s="150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8">
        <f t="shared" si="5"/>
        <v>690</v>
      </c>
      <c r="B692" s="159" t="str">
        <f t="array" ref="B692">SORTN('Historical Var'!V698)</f>
        <v/>
      </c>
      <c r="C692" s="159"/>
      <c r="D692" s="160"/>
      <c r="E692" s="153"/>
      <c r="F692" s="153"/>
      <c r="G692" s="153"/>
      <c r="H692" s="153"/>
      <c r="I692" s="150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8">
        <f t="shared" si="5"/>
        <v>691</v>
      </c>
      <c r="B693" s="159" t="str">
        <f t="array" ref="B693">SORTN('Historical Var'!V699)</f>
        <v/>
      </c>
      <c r="C693" s="159"/>
      <c r="D693" s="160"/>
      <c r="E693" s="153"/>
      <c r="F693" s="153"/>
      <c r="G693" s="153"/>
      <c r="H693" s="153"/>
      <c r="I693" s="150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8">
        <f t="shared" si="5"/>
        <v>692</v>
      </c>
      <c r="B694" s="159" t="str">
        <f t="array" ref="B694">SORTN('Historical Var'!V700)</f>
        <v/>
      </c>
      <c r="C694" s="159"/>
      <c r="D694" s="160"/>
      <c r="E694" s="153"/>
      <c r="F694" s="153"/>
      <c r="G694" s="153"/>
      <c r="H694" s="153"/>
      <c r="I694" s="150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8">
        <f t="shared" si="5"/>
        <v>693</v>
      </c>
      <c r="B695" s="159" t="str">
        <f t="array" ref="B695">SORTN('Historical Var'!V701)</f>
        <v/>
      </c>
      <c r="C695" s="159"/>
      <c r="D695" s="160"/>
      <c r="E695" s="153"/>
      <c r="F695" s="153"/>
      <c r="G695" s="153"/>
      <c r="H695" s="153"/>
      <c r="I695" s="150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8">
        <f t="shared" si="5"/>
        <v>694</v>
      </c>
      <c r="B696" s="159" t="str">
        <f t="array" ref="B696">SORTN('Historical Var'!V702)</f>
        <v/>
      </c>
      <c r="C696" s="159"/>
      <c r="D696" s="160"/>
      <c r="E696" s="153"/>
      <c r="F696" s="153"/>
      <c r="G696" s="153"/>
      <c r="H696" s="153"/>
      <c r="I696" s="150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8">
        <f t="shared" si="5"/>
        <v>695</v>
      </c>
      <c r="B697" s="159" t="str">
        <f t="array" ref="B697">SORTN('Historical Var'!V703)</f>
        <v/>
      </c>
      <c r="C697" s="159"/>
      <c r="D697" s="160"/>
      <c r="E697" s="153"/>
      <c r="F697" s="153"/>
      <c r="G697" s="153"/>
      <c r="H697" s="153"/>
      <c r="I697" s="150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8">
        <f t="shared" si="5"/>
        <v>696</v>
      </c>
      <c r="B698" s="159" t="str">
        <f t="array" ref="B698">SORTN('Historical Var'!V704)</f>
        <v/>
      </c>
      <c r="C698" s="159"/>
      <c r="D698" s="160"/>
      <c r="E698" s="153"/>
      <c r="F698" s="153"/>
      <c r="G698" s="153"/>
      <c r="H698" s="153"/>
      <c r="I698" s="150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8">
        <f t="shared" si="5"/>
        <v>697</v>
      </c>
      <c r="B699" s="159" t="str">
        <f t="array" ref="B699">SORTN('Historical Var'!V705)</f>
        <v/>
      </c>
      <c r="C699" s="159"/>
      <c r="D699" s="160"/>
      <c r="E699" s="153"/>
      <c r="F699" s="153"/>
      <c r="G699" s="153"/>
      <c r="H699" s="153"/>
      <c r="I699" s="150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8">
        <f t="shared" si="5"/>
        <v>698</v>
      </c>
      <c r="B700" s="159" t="str">
        <f t="array" ref="B700">SORTN('Historical Var'!V706)</f>
        <v/>
      </c>
      <c r="C700" s="159"/>
      <c r="D700" s="160"/>
      <c r="E700" s="153"/>
      <c r="F700" s="153"/>
      <c r="G700" s="153"/>
      <c r="H700" s="153"/>
      <c r="I700" s="150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8">
        <f t="shared" si="5"/>
        <v>699</v>
      </c>
      <c r="B701" s="159" t="str">
        <f t="array" ref="B701">SORTN('Historical Var'!V707)</f>
        <v/>
      </c>
      <c r="C701" s="159"/>
      <c r="D701" s="160"/>
      <c r="E701" s="153"/>
      <c r="F701" s="153"/>
      <c r="G701" s="153"/>
      <c r="H701" s="153"/>
      <c r="I701" s="150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8">
        <f t="shared" si="5"/>
        <v>700</v>
      </c>
      <c r="B702" s="159" t="str">
        <f t="array" ref="B702">SORTN('Historical Var'!V708)</f>
        <v/>
      </c>
      <c r="C702" s="159"/>
      <c r="D702" s="160"/>
      <c r="E702" s="153"/>
      <c r="F702" s="153"/>
      <c r="G702" s="153"/>
      <c r="H702" s="153"/>
      <c r="I702" s="150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8">
        <f t="shared" si="5"/>
        <v>701</v>
      </c>
      <c r="B703" s="159" t="str">
        <f t="array" ref="B703">SORTN('Historical Var'!V709)</f>
        <v/>
      </c>
      <c r="C703" s="159"/>
      <c r="D703" s="160"/>
      <c r="E703" s="153"/>
      <c r="F703" s="153"/>
      <c r="G703" s="153"/>
      <c r="H703" s="153"/>
      <c r="I703" s="150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8">
        <f t="shared" si="5"/>
        <v>702</v>
      </c>
      <c r="B704" s="159" t="str">
        <f t="array" ref="B704">SORTN('Historical Var'!V710)</f>
        <v/>
      </c>
      <c r="C704" s="159"/>
      <c r="D704" s="160"/>
      <c r="E704" s="153"/>
      <c r="F704" s="153"/>
      <c r="G704" s="153"/>
      <c r="H704" s="153"/>
      <c r="I704" s="150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8">
        <f t="shared" si="5"/>
        <v>703</v>
      </c>
      <c r="B705" s="159" t="str">
        <f t="array" ref="B705">SORTN('Historical Var'!V711)</f>
        <v/>
      </c>
      <c r="C705" s="159"/>
      <c r="D705" s="160"/>
      <c r="E705" s="153"/>
      <c r="F705" s="153"/>
      <c r="G705" s="153"/>
      <c r="H705" s="153"/>
      <c r="I705" s="150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8">
        <f t="shared" si="5"/>
        <v>704</v>
      </c>
      <c r="B706" s="159" t="str">
        <f t="array" ref="B706">SORTN('Historical Var'!V712)</f>
        <v/>
      </c>
      <c r="C706" s="159"/>
      <c r="D706" s="160"/>
      <c r="E706" s="153"/>
      <c r="F706" s="153"/>
      <c r="G706" s="153"/>
      <c r="H706" s="153"/>
      <c r="I706" s="150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8">
        <f t="shared" si="5"/>
        <v>705</v>
      </c>
      <c r="B707" s="159" t="str">
        <f t="array" ref="B707">SORTN('Historical Var'!V713)</f>
        <v/>
      </c>
      <c r="C707" s="159"/>
      <c r="D707" s="160"/>
      <c r="E707" s="153"/>
      <c r="F707" s="153"/>
      <c r="G707" s="153"/>
      <c r="H707" s="153"/>
      <c r="I707" s="150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8">
        <f t="shared" si="5"/>
        <v>706</v>
      </c>
      <c r="B708" s="159" t="str">
        <f t="array" ref="B708">SORTN('Historical Var'!V714)</f>
        <v/>
      </c>
      <c r="C708" s="159"/>
      <c r="D708" s="160"/>
      <c r="E708" s="153"/>
      <c r="F708" s="153"/>
      <c r="G708" s="153"/>
      <c r="H708" s="153"/>
      <c r="I708" s="150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8">
        <f t="shared" si="5"/>
        <v>707</v>
      </c>
      <c r="B709" s="159" t="str">
        <f t="array" ref="B709">SORTN('Historical Var'!V715)</f>
        <v/>
      </c>
      <c r="C709" s="159"/>
      <c r="D709" s="160"/>
      <c r="E709" s="153"/>
      <c r="F709" s="153"/>
      <c r="G709" s="153"/>
      <c r="H709" s="153"/>
      <c r="I709" s="150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8">
        <f t="shared" si="5"/>
        <v>708</v>
      </c>
      <c r="B710" s="159" t="str">
        <f t="array" ref="B710">SORTN('Historical Var'!V716)</f>
        <v/>
      </c>
      <c r="C710" s="159"/>
      <c r="D710" s="160"/>
      <c r="E710" s="153"/>
      <c r="F710" s="153"/>
      <c r="G710" s="153"/>
      <c r="H710" s="153"/>
      <c r="I710" s="150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8">
        <f t="shared" si="5"/>
        <v>709</v>
      </c>
      <c r="B711" s="159" t="str">
        <f t="array" ref="B711">SORTN('Historical Var'!V717)</f>
        <v/>
      </c>
      <c r="C711" s="159"/>
      <c r="D711" s="160"/>
      <c r="E711" s="153"/>
      <c r="F711" s="153"/>
      <c r="G711" s="153"/>
      <c r="H711" s="153"/>
      <c r="I711" s="150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8">
        <f t="shared" si="5"/>
        <v>710</v>
      </c>
      <c r="B712" s="159" t="str">
        <f t="array" ref="B712">SORTN('Historical Var'!V718)</f>
        <v/>
      </c>
      <c r="C712" s="159"/>
      <c r="D712" s="160"/>
      <c r="E712" s="153"/>
      <c r="F712" s="153"/>
      <c r="G712" s="153"/>
      <c r="H712" s="153"/>
      <c r="I712" s="150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8">
        <f t="shared" si="5"/>
        <v>711</v>
      </c>
      <c r="B713" s="159" t="str">
        <f t="array" ref="B713">SORTN('Historical Var'!V719)</f>
        <v/>
      </c>
      <c r="C713" s="159"/>
      <c r="D713" s="160"/>
      <c r="E713" s="153"/>
      <c r="F713" s="153"/>
      <c r="G713" s="153"/>
      <c r="H713" s="153"/>
      <c r="I713" s="150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8">
        <f t="shared" si="5"/>
        <v>712</v>
      </c>
      <c r="B714" s="159" t="str">
        <f t="array" ref="B714">SORTN('Historical Var'!V720)</f>
        <v/>
      </c>
      <c r="C714" s="159"/>
      <c r="D714" s="160"/>
      <c r="E714" s="153"/>
      <c r="F714" s="153"/>
      <c r="G714" s="153"/>
      <c r="H714" s="153"/>
      <c r="I714" s="150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8">
        <f t="shared" si="5"/>
        <v>713</v>
      </c>
      <c r="B715" s="159" t="str">
        <f t="array" ref="B715">SORTN('Historical Var'!V721)</f>
        <v/>
      </c>
      <c r="C715" s="159"/>
      <c r="D715" s="160"/>
      <c r="E715" s="153"/>
      <c r="F715" s="153"/>
      <c r="G715" s="153"/>
      <c r="H715" s="153"/>
      <c r="I715" s="150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8">
        <f t="shared" si="5"/>
        <v>714</v>
      </c>
      <c r="B716" s="159" t="str">
        <f t="array" ref="B716">SORTN('Historical Var'!V722)</f>
        <v/>
      </c>
      <c r="C716" s="159"/>
      <c r="D716" s="160"/>
      <c r="E716" s="153"/>
      <c r="F716" s="153"/>
      <c r="G716" s="153"/>
      <c r="H716" s="153"/>
      <c r="I716" s="150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8">
        <f t="shared" si="5"/>
        <v>715</v>
      </c>
      <c r="B717" s="159" t="str">
        <f t="array" ref="B717">SORTN('Historical Var'!V723)</f>
        <v/>
      </c>
      <c r="C717" s="159"/>
      <c r="D717" s="160"/>
      <c r="E717" s="153"/>
      <c r="F717" s="153"/>
      <c r="G717" s="153"/>
      <c r="H717" s="153"/>
      <c r="I717" s="150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8">
        <f t="shared" si="5"/>
        <v>716</v>
      </c>
      <c r="B718" s="159" t="str">
        <f t="array" ref="B718">SORTN('Historical Var'!V724)</f>
        <v/>
      </c>
      <c r="C718" s="159"/>
      <c r="D718" s="160"/>
      <c r="E718" s="153"/>
      <c r="F718" s="153"/>
      <c r="G718" s="153"/>
      <c r="H718" s="153"/>
      <c r="I718" s="150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8">
        <f t="shared" si="5"/>
        <v>717</v>
      </c>
      <c r="B719" s="159" t="str">
        <f t="array" ref="B719">SORTN('Historical Var'!V725)</f>
        <v/>
      </c>
      <c r="C719" s="159"/>
      <c r="D719" s="160"/>
      <c r="E719" s="153"/>
      <c r="F719" s="153"/>
      <c r="G719" s="153"/>
      <c r="H719" s="153"/>
      <c r="I719" s="150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8">
        <f t="shared" si="5"/>
        <v>718</v>
      </c>
      <c r="B720" s="159" t="str">
        <f t="array" ref="B720">SORTN('Historical Var'!V726)</f>
        <v/>
      </c>
      <c r="C720" s="159"/>
      <c r="D720" s="160"/>
      <c r="E720" s="153"/>
      <c r="F720" s="153"/>
      <c r="G720" s="153"/>
      <c r="H720" s="153"/>
      <c r="I720" s="150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8">
        <f t="shared" si="5"/>
        <v>719</v>
      </c>
      <c r="B721" s="159" t="str">
        <f t="array" ref="B721">SORTN('Historical Var'!V727)</f>
        <v/>
      </c>
      <c r="C721" s="159"/>
      <c r="D721" s="160"/>
      <c r="E721" s="153"/>
      <c r="F721" s="153"/>
      <c r="G721" s="153"/>
      <c r="H721" s="153"/>
      <c r="I721" s="150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8">
        <f t="shared" si="5"/>
        <v>720</v>
      </c>
      <c r="B722" s="159" t="str">
        <f t="array" ref="B722">SORTN('Historical Var'!V728)</f>
        <v/>
      </c>
      <c r="C722" s="159"/>
      <c r="D722" s="160"/>
      <c r="E722" s="153"/>
      <c r="F722" s="153"/>
      <c r="G722" s="153"/>
      <c r="H722" s="153"/>
      <c r="I722" s="150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8">
        <f t="shared" si="5"/>
        <v>721</v>
      </c>
      <c r="B723" s="159" t="str">
        <f t="array" ref="B723">SORTN('Historical Var'!V729)</f>
        <v/>
      </c>
      <c r="C723" s="159"/>
      <c r="D723" s="160"/>
      <c r="E723" s="153"/>
      <c r="F723" s="153"/>
      <c r="G723" s="153"/>
      <c r="H723" s="153"/>
      <c r="I723" s="150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8">
        <f t="shared" si="5"/>
        <v>722</v>
      </c>
      <c r="B724" s="159" t="str">
        <f t="array" ref="B724">SORTN('Historical Var'!V730)</f>
        <v/>
      </c>
      <c r="C724" s="159"/>
      <c r="D724" s="160"/>
      <c r="E724" s="153"/>
      <c r="F724" s="153"/>
      <c r="G724" s="153"/>
      <c r="H724" s="153"/>
      <c r="I724" s="150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8">
        <f t="shared" si="5"/>
        <v>723</v>
      </c>
      <c r="B725" s="159" t="str">
        <f t="array" ref="B725">SORTN('Historical Var'!V731)</f>
        <v/>
      </c>
      <c r="C725" s="159"/>
      <c r="D725" s="160"/>
      <c r="E725" s="153"/>
      <c r="F725" s="153"/>
      <c r="G725" s="153"/>
      <c r="H725" s="153"/>
      <c r="I725" s="150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8">
        <f t="shared" si="5"/>
        <v>724</v>
      </c>
      <c r="B726" s="159" t="str">
        <f t="array" ref="B726">SORTN('Historical Var'!V732)</f>
        <v/>
      </c>
      <c r="C726" s="159"/>
      <c r="D726" s="160"/>
      <c r="E726" s="153"/>
      <c r="F726" s="153"/>
      <c r="G726" s="153"/>
      <c r="H726" s="153"/>
      <c r="I726" s="150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8">
        <f t="shared" si="5"/>
        <v>725</v>
      </c>
      <c r="B727" s="159" t="str">
        <f t="array" ref="B727">SORTN('Historical Var'!V733)</f>
        <v/>
      </c>
      <c r="C727" s="159"/>
      <c r="D727" s="160"/>
      <c r="E727" s="153"/>
      <c r="F727" s="153"/>
      <c r="G727" s="153"/>
      <c r="H727" s="153"/>
      <c r="I727" s="150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8">
        <f t="shared" si="5"/>
        <v>726</v>
      </c>
      <c r="B728" s="159" t="str">
        <f t="array" ref="B728">SORTN('Historical Var'!V734)</f>
        <v/>
      </c>
      <c r="C728" s="159"/>
      <c r="D728" s="160"/>
      <c r="E728" s="153"/>
      <c r="F728" s="153"/>
      <c r="G728" s="153"/>
      <c r="H728" s="153"/>
      <c r="I728" s="150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8">
        <f t="shared" si="5"/>
        <v>727</v>
      </c>
      <c r="B729" s="159" t="str">
        <f t="array" ref="B729">SORTN('Historical Var'!V735)</f>
        <v/>
      </c>
      <c r="C729" s="159"/>
      <c r="D729" s="160"/>
      <c r="E729" s="153"/>
      <c r="F729" s="153"/>
      <c r="G729" s="153"/>
      <c r="H729" s="153"/>
      <c r="I729" s="150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8">
        <f t="shared" si="5"/>
        <v>728</v>
      </c>
      <c r="B730" s="159" t="str">
        <f t="array" ref="B730">SORTN('Historical Var'!V736)</f>
        <v/>
      </c>
      <c r="C730" s="159"/>
      <c r="D730" s="160"/>
      <c r="E730" s="153"/>
      <c r="F730" s="153"/>
      <c r="G730" s="153"/>
      <c r="H730" s="153"/>
      <c r="I730" s="150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8">
        <f t="shared" si="5"/>
        <v>729</v>
      </c>
      <c r="B731" s="159" t="str">
        <f t="array" ref="B731">SORTN('Historical Var'!V737)</f>
        <v/>
      </c>
      <c r="C731" s="159"/>
      <c r="D731" s="160"/>
      <c r="E731" s="153"/>
      <c r="F731" s="153"/>
      <c r="G731" s="153"/>
      <c r="H731" s="153"/>
      <c r="I731" s="150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8">
        <f t="shared" si="5"/>
        <v>730</v>
      </c>
      <c r="B732" s="159" t="str">
        <f t="array" ref="B732">SORTN('Historical Var'!V738)</f>
        <v/>
      </c>
      <c r="C732" s="159"/>
      <c r="D732" s="160"/>
      <c r="E732" s="153"/>
      <c r="F732" s="153"/>
      <c r="G732" s="153"/>
      <c r="H732" s="153"/>
      <c r="I732" s="150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8">
        <f t="shared" si="5"/>
        <v>731</v>
      </c>
      <c r="B733" s="159" t="str">
        <f t="array" ref="B733">SORTN('Historical Var'!V739)</f>
        <v/>
      </c>
      <c r="C733" s="159"/>
      <c r="D733" s="160"/>
      <c r="E733" s="153"/>
      <c r="F733" s="153"/>
      <c r="G733" s="153"/>
      <c r="H733" s="153"/>
      <c r="I733" s="150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8">
        <f t="shared" si="5"/>
        <v>732</v>
      </c>
      <c r="B734" s="159" t="str">
        <f t="array" ref="B734">SORTN('Historical Var'!V740)</f>
        <v/>
      </c>
      <c r="C734" s="159"/>
      <c r="D734" s="160"/>
      <c r="E734" s="153"/>
      <c r="F734" s="153"/>
      <c r="G734" s="153"/>
      <c r="H734" s="153"/>
      <c r="I734" s="150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8">
        <f t="shared" si="5"/>
        <v>733</v>
      </c>
      <c r="B735" s="159" t="str">
        <f t="array" ref="B735">SORTN('Historical Var'!V741)</f>
        <v/>
      </c>
      <c r="C735" s="159"/>
      <c r="D735" s="160"/>
      <c r="E735" s="153"/>
      <c r="F735" s="153"/>
      <c r="G735" s="153"/>
      <c r="H735" s="153"/>
      <c r="I735" s="150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8">
        <f t="shared" si="5"/>
        <v>734</v>
      </c>
      <c r="B736" s="159" t="str">
        <f t="array" ref="B736">SORTN('Historical Var'!V742)</f>
        <v/>
      </c>
      <c r="C736" s="159"/>
      <c r="D736" s="160"/>
      <c r="E736" s="153"/>
      <c r="F736" s="153"/>
      <c r="G736" s="153"/>
      <c r="H736" s="153"/>
      <c r="I736" s="150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8">
        <f t="shared" si="5"/>
        <v>735</v>
      </c>
      <c r="B737" s="159" t="str">
        <f t="array" ref="B737">SORTN('Historical Var'!V743)</f>
        <v/>
      </c>
      <c r="C737" s="159"/>
      <c r="D737" s="160"/>
      <c r="E737" s="153"/>
      <c r="F737" s="153"/>
      <c r="G737" s="153"/>
      <c r="H737" s="153"/>
      <c r="I737" s="150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8">
        <f t="shared" si="5"/>
        <v>736</v>
      </c>
      <c r="B738" s="159" t="str">
        <f t="array" ref="B738">SORTN('Historical Var'!V744)</f>
        <v/>
      </c>
      <c r="C738" s="159"/>
      <c r="D738" s="160"/>
      <c r="E738" s="153"/>
      <c r="F738" s="153"/>
      <c r="G738" s="153"/>
      <c r="H738" s="153"/>
      <c r="I738" s="150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8">
        <f t="shared" si="5"/>
        <v>737</v>
      </c>
      <c r="B739" s="159" t="str">
        <f t="array" ref="B739">SORTN('Historical Var'!V745)</f>
        <v/>
      </c>
      <c r="C739" s="159"/>
      <c r="D739" s="160"/>
      <c r="E739" s="153"/>
      <c r="F739" s="153"/>
      <c r="G739" s="153"/>
      <c r="H739" s="153"/>
      <c r="I739" s="150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8">
        <f t="shared" si="5"/>
        <v>738</v>
      </c>
      <c r="B740" s="159" t="str">
        <f t="array" ref="B740">SORTN('Historical Var'!V746)</f>
        <v/>
      </c>
      <c r="C740" s="159"/>
      <c r="D740" s="160"/>
      <c r="E740" s="153"/>
      <c r="F740" s="153"/>
      <c r="G740" s="153"/>
      <c r="H740" s="153"/>
      <c r="I740" s="150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8">
        <f t="shared" si="5"/>
        <v>739</v>
      </c>
      <c r="B741" s="159" t="str">
        <f t="array" ref="B741">SORTN('Historical Var'!V747)</f>
        <v/>
      </c>
      <c r="C741" s="159"/>
      <c r="D741" s="160"/>
      <c r="E741" s="153"/>
      <c r="F741" s="153"/>
      <c r="G741" s="153"/>
      <c r="H741" s="153"/>
      <c r="I741" s="150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8">
        <f t="shared" si="5"/>
        <v>740</v>
      </c>
      <c r="B742" s="159" t="str">
        <f t="array" ref="B742">SORTN('Historical Var'!V748)</f>
        <v/>
      </c>
      <c r="C742" s="159"/>
      <c r="D742" s="160"/>
      <c r="E742" s="153"/>
      <c r="F742" s="153"/>
      <c r="G742" s="153"/>
      <c r="H742" s="153"/>
      <c r="I742" s="150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8">
        <f t="shared" si="5"/>
        <v>741</v>
      </c>
      <c r="B743" s="159" t="str">
        <f t="array" ref="B743">SORTN('Historical Var'!V749)</f>
        <v/>
      </c>
      <c r="C743" s="159"/>
      <c r="D743" s="160"/>
      <c r="E743" s="153"/>
      <c r="F743" s="153"/>
      <c r="G743" s="153"/>
      <c r="H743" s="153"/>
      <c r="I743" s="150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8">
        <f t="shared" si="5"/>
        <v>742</v>
      </c>
      <c r="B744" s="159" t="str">
        <f t="array" ref="B744">SORTN('Historical Var'!V750)</f>
        <v/>
      </c>
      <c r="C744" s="159"/>
      <c r="D744" s="160"/>
      <c r="E744" s="153"/>
      <c r="F744" s="153"/>
      <c r="G744" s="153"/>
      <c r="H744" s="153"/>
      <c r="I744" s="150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8">
        <f t="shared" si="5"/>
        <v>743</v>
      </c>
      <c r="B745" s="159" t="str">
        <f t="array" ref="B745">SORTN('Historical Var'!V751)</f>
        <v/>
      </c>
      <c r="C745" s="159"/>
      <c r="D745" s="160"/>
      <c r="E745" s="153"/>
      <c r="F745" s="153"/>
      <c r="G745" s="153"/>
      <c r="H745" s="153"/>
      <c r="I745" s="150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8">
        <f t="shared" si="5"/>
        <v>744</v>
      </c>
      <c r="B746" s="159" t="str">
        <f t="array" ref="B746">SORTN('Historical Var'!V752)</f>
        <v/>
      </c>
      <c r="C746" s="159"/>
      <c r="D746" s="160"/>
      <c r="E746" s="153"/>
      <c r="F746" s="153"/>
      <c r="G746" s="153"/>
      <c r="H746" s="153"/>
      <c r="I746" s="150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8">
        <f t="shared" si="5"/>
        <v>745</v>
      </c>
      <c r="B747" s="159" t="str">
        <f t="array" ref="B747">SORTN('Historical Var'!V753)</f>
        <v/>
      </c>
      <c r="C747" s="159"/>
      <c r="D747" s="160"/>
      <c r="E747" s="153"/>
      <c r="F747" s="153"/>
      <c r="G747" s="153"/>
      <c r="H747" s="153"/>
      <c r="I747" s="150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8">
        <f t="shared" si="5"/>
        <v>746</v>
      </c>
      <c r="B748" s="159" t="str">
        <f t="array" ref="B748">SORTN('Historical Var'!V754)</f>
        <v/>
      </c>
      <c r="C748" s="159"/>
      <c r="D748" s="160"/>
      <c r="E748" s="153"/>
      <c r="F748" s="153"/>
      <c r="G748" s="153"/>
      <c r="H748" s="153"/>
      <c r="I748" s="150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8">
        <f t="shared" si="5"/>
        <v>747</v>
      </c>
      <c r="B749" s="159" t="str">
        <f t="array" ref="B749">SORTN('Historical Var'!V755)</f>
        <v/>
      </c>
      <c r="C749" s="159"/>
      <c r="D749" s="160"/>
      <c r="E749" s="153"/>
      <c r="F749" s="153"/>
      <c r="G749" s="153"/>
      <c r="H749" s="153"/>
      <c r="I749" s="150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8">
        <f t="shared" si="5"/>
        <v>748</v>
      </c>
      <c r="B750" s="159" t="str">
        <f t="array" ref="B750">SORTN('Historical Var'!V756)</f>
        <v/>
      </c>
      <c r="C750" s="159"/>
      <c r="D750" s="160"/>
      <c r="E750" s="153"/>
      <c r="F750" s="153"/>
      <c r="G750" s="153"/>
      <c r="H750" s="153"/>
      <c r="I750" s="150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8">
        <f t="shared" si="5"/>
        <v>749</v>
      </c>
      <c r="B751" s="159" t="str">
        <f t="array" ref="B751">SORTN('Historical Var'!V757)</f>
        <v/>
      </c>
      <c r="C751" s="159"/>
      <c r="D751" s="160"/>
      <c r="E751" s="153"/>
      <c r="F751" s="153"/>
      <c r="G751" s="153"/>
      <c r="H751" s="153"/>
      <c r="I751" s="150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8">
        <f t="shared" si="5"/>
        <v>750</v>
      </c>
      <c r="B752" s="159" t="str">
        <f t="array" ref="B752">SORTN('Historical Var'!V758)</f>
        <v/>
      </c>
      <c r="C752" s="159"/>
      <c r="D752" s="160"/>
      <c r="E752" s="153"/>
      <c r="F752" s="153"/>
      <c r="G752" s="153"/>
      <c r="H752" s="153"/>
      <c r="I752" s="150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8">
        <f t="shared" si="5"/>
        <v>751</v>
      </c>
      <c r="B753" s="159" t="str">
        <f t="array" ref="B753">SORTN('Historical Var'!V759)</f>
        <v/>
      </c>
      <c r="C753" s="159"/>
      <c r="D753" s="160"/>
      <c r="E753" s="153"/>
      <c r="F753" s="153"/>
      <c r="G753" s="153"/>
      <c r="H753" s="153"/>
      <c r="I753" s="150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8">
        <f t="shared" si="5"/>
        <v>752</v>
      </c>
      <c r="B754" s="159" t="str">
        <f t="array" ref="B754">SORTN('Historical Var'!V760)</f>
        <v/>
      </c>
      <c r="C754" s="159"/>
      <c r="D754" s="160"/>
      <c r="E754" s="153"/>
      <c r="F754" s="153"/>
      <c r="G754" s="153"/>
      <c r="H754" s="153"/>
      <c r="I754" s="150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8">
        <f t="shared" si="5"/>
        <v>753</v>
      </c>
      <c r="B755" s="159" t="str">
        <f t="array" ref="B755">SORTN('Historical Var'!V761)</f>
        <v/>
      </c>
      <c r="C755" s="159"/>
      <c r="D755" s="160"/>
      <c r="E755" s="153"/>
      <c r="F755" s="153"/>
      <c r="G755" s="153"/>
      <c r="H755" s="153"/>
      <c r="I755" s="150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8">
        <f t="shared" si="5"/>
        <v>754</v>
      </c>
      <c r="B756" s="159" t="str">
        <f t="array" ref="B756">SORTN('Historical Var'!V762)</f>
        <v/>
      </c>
      <c r="C756" s="159"/>
      <c r="D756" s="160"/>
      <c r="E756" s="153"/>
      <c r="F756" s="153"/>
      <c r="G756" s="153"/>
      <c r="H756" s="153"/>
      <c r="I756" s="150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8">
        <f t="shared" si="5"/>
        <v>755</v>
      </c>
      <c r="B757" s="159" t="str">
        <f t="array" ref="B757">SORTN('Historical Var'!V763)</f>
        <v/>
      </c>
      <c r="C757" s="159"/>
      <c r="D757" s="160"/>
      <c r="E757" s="153"/>
      <c r="F757" s="153"/>
      <c r="G757" s="153"/>
      <c r="H757" s="153"/>
      <c r="I757" s="150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8">
        <f t="shared" si="5"/>
        <v>756</v>
      </c>
      <c r="B758" s="159" t="str">
        <f t="array" ref="B758">SORTN('Historical Var'!V764)</f>
        <v/>
      </c>
      <c r="C758" s="159"/>
      <c r="D758" s="160"/>
      <c r="E758" s="153"/>
      <c r="F758" s="153"/>
      <c r="G758" s="153"/>
      <c r="H758" s="153"/>
      <c r="I758" s="150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8">
        <f t="shared" si="5"/>
        <v>757</v>
      </c>
      <c r="B759" s="159" t="str">
        <f t="array" ref="B759">SORTN('Historical Var'!V765)</f>
        <v/>
      </c>
      <c r="C759" s="159"/>
      <c r="D759" s="160"/>
      <c r="E759" s="153"/>
      <c r="F759" s="153"/>
      <c r="G759" s="153"/>
      <c r="H759" s="153"/>
      <c r="I759" s="150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8">
        <f t="shared" si="5"/>
        <v>758</v>
      </c>
      <c r="B760" s="159" t="str">
        <f t="array" ref="B760">SORTN('Historical Var'!V766)</f>
        <v/>
      </c>
      <c r="C760" s="159"/>
      <c r="D760" s="160"/>
      <c r="E760" s="153"/>
      <c r="F760" s="153"/>
      <c r="G760" s="153"/>
      <c r="H760" s="153"/>
      <c r="I760" s="150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8">
        <f t="shared" si="5"/>
        <v>759</v>
      </c>
      <c r="B761" s="159" t="str">
        <f t="array" ref="B761">SORTN('Historical Var'!V767)</f>
        <v/>
      </c>
      <c r="C761" s="159"/>
      <c r="D761" s="160"/>
      <c r="E761" s="153"/>
      <c r="F761" s="153"/>
      <c r="G761" s="153"/>
      <c r="H761" s="153"/>
      <c r="I761" s="150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8">
        <f t="shared" si="5"/>
        <v>760</v>
      </c>
      <c r="B762" s="159" t="str">
        <f t="array" ref="B762">SORTN('Historical Var'!V768)</f>
        <v/>
      </c>
      <c r="C762" s="159"/>
      <c r="D762" s="160"/>
      <c r="E762" s="153"/>
      <c r="F762" s="153"/>
      <c r="G762" s="153"/>
      <c r="H762" s="153"/>
      <c r="I762" s="150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8">
        <f t="shared" si="5"/>
        <v>761</v>
      </c>
      <c r="B763" s="159" t="str">
        <f t="array" ref="B763">SORTN('Historical Var'!V769)</f>
        <v/>
      </c>
      <c r="C763" s="159"/>
      <c r="D763" s="160"/>
      <c r="E763" s="153"/>
      <c r="F763" s="153"/>
      <c r="G763" s="153"/>
      <c r="H763" s="153"/>
      <c r="I763" s="150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8">
        <f t="shared" si="5"/>
        <v>762</v>
      </c>
      <c r="B764" s="159" t="str">
        <f t="array" ref="B764">SORTN('Historical Var'!V770)</f>
        <v/>
      </c>
      <c r="C764" s="159"/>
      <c r="D764" s="160"/>
      <c r="E764" s="153"/>
      <c r="F764" s="153"/>
      <c r="G764" s="153"/>
      <c r="H764" s="153"/>
      <c r="I764" s="150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8">
        <f t="shared" si="5"/>
        <v>763</v>
      </c>
      <c r="B765" s="159" t="str">
        <f t="array" ref="B765">SORTN('Historical Var'!V771)</f>
        <v/>
      </c>
      <c r="C765" s="159"/>
      <c r="D765" s="160"/>
      <c r="E765" s="153"/>
      <c r="F765" s="153"/>
      <c r="G765" s="153"/>
      <c r="H765" s="153"/>
      <c r="I765" s="150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8">
        <f t="shared" si="5"/>
        <v>764</v>
      </c>
      <c r="B766" s="159" t="str">
        <f t="array" ref="B766">SORTN('Historical Var'!V772)</f>
        <v/>
      </c>
      <c r="C766" s="159"/>
      <c r="D766" s="160"/>
      <c r="E766" s="153"/>
      <c r="F766" s="153"/>
      <c r="G766" s="153"/>
      <c r="H766" s="153"/>
      <c r="I766" s="150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8">
        <f t="shared" si="5"/>
        <v>765</v>
      </c>
      <c r="B767" s="159" t="str">
        <f t="array" ref="B767">SORTN('Historical Var'!V773)</f>
        <v/>
      </c>
      <c r="C767" s="159"/>
      <c r="D767" s="160"/>
      <c r="E767" s="153"/>
      <c r="F767" s="153"/>
      <c r="G767" s="153"/>
      <c r="H767" s="153"/>
      <c r="I767" s="150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8">
        <f t="shared" si="5"/>
        <v>766</v>
      </c>
      <c r="B768" s="159" t="str">
        <f t="array" ref="B768">SORTN('Historical Var'!V774)</f>
        <v/>
      </c>
      <c r="C768" s="159"/>
      <c r="D768" s="160"/>
      <c r="E768" s="153"/>
      <c r="F768" s="153"/>
      <c r="G768" s="153"/>
      <c r="H768" s="153"/>
      <c r="I768" s="150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8">
        <f t="shared" si="5"/>
        <v>767</v>
      </c>
      <c r="B769" s="159" t="str">
        <f t="array" ref="B769">SORTN('Historical Var'!V775)</f>
        <v/>
      </c>
      <c r="C769" s="159"/>
      <c r="D769" s="160"/>
      <c r="E769" s="153"/>
      <c r="F769" s="153"/>
      <c r="G769" s="153"/>
      <c r="H769" s="153"/>
      <c r="I769" s="150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8">
        <f t="shared" si="5"/>
        <v>768</v>
      </c>
      <c r="B770" s="159" t="str">
        <f t="array" ref="B770">SORTN('Historical Var'!V776)</f>
        <v/>
      </c>
      <c r="C770" s="159"/>
      <c r="D770" s="160"/>
      <c r="E770" s="153"/>
      <c r="F770" s="153"/>
      <c r="G770" s="153"/>
      <c r="H770" s="153"/>
      <c r="I770" s="150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8">
        <f t="shared" si="5"/>
        <v>769</v>
      </c>
      <c r="B771" s="159" t="str">
        <f t="array" ref="B771">SORTN('Historical Var'!V777)</f>
        <v/>
      </c>
      <c r="C771" s="159"/>
      <c r="D771" s="160"/>
      <c r="E771" s="153"/>
      <c r="F771" s="153"/>
      <c r="G771" s="153"/>
      <c r="H771" s="153"/>
      <c r="I771" s="150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8">
        <f t="shared" si="5"/>
        <v>770</v>
      </c>
      <c r="B772" s="159" t="str">
        <f t="array" ref="B772">SORTN('Historical Var'!V778)</f>
        <v/>
      </c>
      <c r="C772" s="159"/>
      <c r="D772" s="160"/>
      <c r="E772" s="153"/>
      <c r="F772" s="153"/>
      <c r="G772" s="153"/>
      <c r="H772" s="153"/>
      <c r="I772" s="150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8">
        <f t="shared" si="5"/>
        <v>771</v>
      </c>
      <c r="B773" s="159" t="str">
        <f t="array" ref="B773">SORTN('Historical Var'!V779)</f>
        <v/>
      </c>
      <c r="C773" s="159"/>
      <c r="D773" s="160"/>
      <c r="E773" s="153"/>
      <c r="F773" s="153"/>
      <c r="G773" s="153"/>
      <c r="H773" s="153"/>
      <c r="I773" s="150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8">
        <f t="shared" si="5"/>
        <v>772</v>
      </c>
      <c r="B774" s="159" t="str">
        <f t="array" ref="B774">SORTN('Historical Var'!V780)</f>
        <v/>
      </c>
      <c r="C774" s="159"/>
      <c r="D774" s="160"/>
      <c r="E774" s="153"/>
      <c r="F774" s="153"/>
      <c r="G774" s="153"/>
      <c r="H774" s="153"/>
      <c r="I774" s="150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8">
        <f t="shared" si="5"/>
        <v>773</v>
      </c>
      <c r="B775" s="159" t="str">
        <f t="array" ref="B775">SORTN('Historical Var'!V781)</f>
        <v/>
      </c>
      <c r="C775" s="159"/>
      <c r="D775" s="160"/>
      <c r="E775" s="153"/>
      <c r="F775" s="153"/>
      <c r="G775" s="153"/>
      <c r="H775" s="153"/>
      <c r="I775" s="150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8">
        <f t="shared" si="5"/>
        <v>774</v>
      </c>
      <c r="B776" s="159" t="str">
        <f t="array" ref="B776">SORTN('Historical Var'!V782)</f>
        <v/>
      </c>
      <c r="C776" s="159"/>
      <c r="D776" s="160"/>
      <c r="E776" s="153"/>
      <c r="F776" s="153"/>
      <c r="G776" s="153"/>
      <c r="H776" s="153"/>
      <c r="I776" s="150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8">
        <f t="shared" si="5"/>
        <v>775</v>
      </c>
      <c r="B777" s="159" t="str">
        <f t="array" ref="B777">SORTN('Historical Var'!V783)</f>
        <v/>
      </c>
      <c r="C777" s="159"/>
      <c r="D777" s="160"/>
      <c r="E777" s="153"/>
      <c r="F777" s="153"/>
      <c r="G777" s="153"/>
      <c r="H777" s="153"/>
      <c r="I777" s="150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8">
        <f t="shared" si="5"/>
        <v>776</v>
      </c>
      <c r="B778" s="159" t="str">
        <f t="array" ref="B778">SORTN('Historical Var'!V784)</f>
        <v/>
      </c>
      <c r="C778" s="159"/>
      <c r="D778" s="160"/>
      <c r="E778" s="153"/>
      <c r="F778" s="153"/>
      <c r="G778" s="153"/>
      <c r="H778" s="153"/>
      <c r="I778" s="150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8">
        <f t="shared" si="5"/>
        <v>777</v>
      </c>
      <c r="B779" s="159" t="str">
        <f t="array" ref="B779">SORTN('Historical Var'!V785)</f>
        <v/>
      </c>
      <c r="C779" s="159"/>
      <c r="D779" s="160"/>
      <c r="E779" s="153"/>
      <c r="F779" s="153"/>
      <c r="G779" s="153"/>
      <c r="H779" s="153"/>
      <c r="I779" s="150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8">
        <f t="shared" si="5"/>
        <v>778</v>
      </c>
      <c r="B780" s="159" t="str">
        <f t="array" ref="B780">SORTN('Historical Var'!V786)</f>
        <v/>
      </c>
      <c r="C780" s="159"/>
      <c r="D780" s="160"/>
      <c r="E780" s="153"/>
      <c r="F780" s="153"/>
      <c r="G780" s="153"/>
      <c r="H780" s="153"/>
      <c r="I780" s="150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8">
        <f t="shared" si="5"/>
        <v>779</v>
      </c>
      <c r="B781" s="159" t="str">
        <f t="array" ref="B781">SORTN('Historical Var'!V787)</f>
        <v/>
      </c>
      <c r="C781" s="159"/>
      <c r="D781" s="160"/>
      <c r="E781" s="153"/>
      <c r="F781" s="153"/>
      <c r="G781" s="153"/>
      <c r="H781" s="153"/>
      <c r="I781" s="150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8">
        <f t="shared" si="5"/>
        <v>780</v>
      </c>
      <c r="B782" s="159" t="str">
        <f t="array" ref="B782">SORTN('Historical Var'!V788)</f>
        <v/>
      </c>
      <c r="C782" s="159"/>
      <c r="D782" s="160"/>
      <c r="E782" s="153"/>
      <c r="F782" s="153"/>
      <c r="G782" s="153"/>
      <c r="H782" s="153"/>
      <c r="I782" s="150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8">
        <f t="shared" si="5"/>
        <v>781</v>
      </c>
      <c r="B783" s="159" t="str">
        <f t="array" ref="B783">SORTN('Historical Var'!V789)</f>
        <v/>
      </c>
      <c r="C783" s="159"/>
      <c r="D783" s="160"/>
      <c r="E783" s="153"/>
      <c r="F783" s="153"/>
      <c r="G783" s="153"/>
      <c r="H783" s="153"/>
      <c r="I783" s="150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8">
        <f t="shared" si="5"/>
        <v>782</v>
      </c>
      <c r="B784" s="159" t="str">
        <f t="array" ref="B784">SORTN('Historical Var'!V790)</f>
        <v/>
      </c>
      <c r="C784" s="159"/>
      <c r="D784" s="160"/>
      <c r="E784" s="153"/>
      <c r="F784" s="153"/>
      <c r="G784" s="153"/>
      <c r="H784" s="153"/>
      <c r="I784" s="150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8">
        <f t="shared" si="5"/>
        <v>783</v>
      </c>
      <c r="B785" s="159" t="str">
        <f t="array" ref="B785">SORTN('Historical Var'!V791)</f>
        <v/>
      </c>
      <c r="C785" s="159"/>
      <c r="D785" s="160"/>
      <c r="E785" s="153"/>
      <c r="F785" s="153"/>
      <c r="G785" s="153"/>
      <c r="H785" s="153"/>
      <c r="I785" s="150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8">
        <f t="shared" si="5"/>
        <v>784</v>
      </c>
      <c r="B786" s="159" t="str">
        <f t="array" ref="B786">SORTN('Historical Var'!V792)</f>
        <v/>
      </c>
      <c r="C786" s="159"/>
      <c r="D786" s="160"/>
      <c r="E786" s="153"/>
      <c r="F786" s="153"/>
      <c r="G786" s="153"/>
      <c r="H786" s="153"/>
      <c r="I786" s="150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8">
        <f t="shared" si="5"/>
        <v>785</v>
      </c>
      <c r="B787" s="159" t="str">
        <f t="array" ref="B787">SORTN('Historical Var'!V793)</f>
        <v/>
      </c>
      <c r="C787" s="159"/>
      <c r="D787" s="160"/>
      <c r="E787" s="153"/>
      <c r="F787" s="153"/>
      <c r="G787" s="153"/>
      <c r="H787" s="153"/>
      <c r="I787" s="150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8">
        <f t="shared" si="5"/>
        <v>786</v>
      </c>
      <c r="B788" s="159" t="str">
        <f t="array" ref="B788">SORTN('Historical Var'!V794)</f>
        <v/>
      </c>
      <c r="C788" s="159"/>
      <c r="D788" s="160"/>
      <c r="E788" s="153"/>
      <c r="F788" s="153"/>
      <c r="G788" s="153"/>
      <c r="H788" s="153"/>
      <c r="I788" s="150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8">
        <f t="shared" si="5"/>
        <v>787</v>
      </c>
      <c r="B789" s="159" t="str">
        <f t="array" ref="B789">SORTN('Historical Var'!V795)</f>
        <v/>
      </c>
      <c r="C789" s="159"/>
      <c r="D789" s="160"/>
      <c r="E789" s="153"/>
      <c r="F789" s="153"/>
      <c r="G789" s="153"/>
      <c r="H789" s="153"/>
      <c r="I789" s="150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8">
        <f t="shared" si="5"/>
        <v>788</v>
      </c>
      <c r="B790" s="159" t="str">
        <f t="array" ref="B790">SORTN('Historical Var'!V796)</f>
        <v/>
      </c>
      <c r="C790" s="159"/>
      <c r="D790" s="160"/>
      <c r="E790" s="153"/>
      <c r="F790" s="153"/>
      <c r="G790" s="153"/>
      <c r="H790" s="153"/>
      <c r="I790" s="150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8">
        <f t="shared" si="5"/>
        <v>789</v>
      </c>
      <c r="B791" s="159" t="str">
        <f t="array" ref="B791">SORTN('Historical Var'!V797)</f>
        <v/>
      </c>
      <c r="C791" s="159"/>
      <c r="D791" s="160"/>
      <c r="E791" s="153"/>
      <c r="F791" s="153"/>
      <c r="G791" s="153"/>
      <c r="H791" s="153"/>
      <c r="I791" s="150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8">
        <f t="shared" si="5"/>
        <v>790</v>
      </c>
      <c r="B792" s="159" t="str">
        <f t="array" ref="B792">SORTN('Historical Var'!V798)</f>
        <v/>
      </c>
      <c r="C792" s="159"/>
      <c r="D792" s="160"/>
      <c r="E792" s="153"/>
      <c r="F792" s="153"/>
      <c r="G792" s="153"/>
      <c r="H792" s="153"/>
      <c r="I792" s="150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8">
        <f t="shared" si="5"/>
        <v>791</v>
      </c>
      <c r="B793" s="159" t="str">
        <f t="array" ref="B793">SORTN('Historical Var'!V799)</f>
        <v/>
      </c>
      <c r="C793" s="159"/>
      <c r="D793" s="160"/>
      <c r="E793" s="153"/>
      <c r="F793" s="153"/>
      <c r="G793" s="153"/>
      <c r="H793" s="153"/>
      <c r="I793" s="150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8">
        <f t="shared" si="5"/>
        <v>792</v>
      </c>
      <c r="B794" s="159" t="str">
        <f t="array" ref="B794">SORTN('Historical Var'!V800)</f>
        <v/>
      </c>
      <c r="C794" s="159"/>
      <c r="D794" s="160"/>
      <c r="E794" s="153"/>
      <c r="F794" s="153"/>
      <c r="G794" s="153"/>
      <c r="H794" s="153"/>
      <c r="I794" s="150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8">
        <f t="shared" si="5"/>
        <v>793</v>
      </c>
      <c r="B795" s="159" t="str">
        <f t="array" ref="B795">SORTN('Historical Var'!V801)</f>
        <v/>
      </c>
      <c r="C795" s="159"/>
      <c r="D795" s="160"/>
      <c r="E795" s="153"/>
      <c r="F795" s="153"/>
      <c r="G795" s="153"/>
      <c r="H795" s="153"/>
      <c r="I795" s="150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8">
        <f t="shared" si="5"/>
        <v>794</v>
      </c>
      <c r="B796" s="159" t="str">
        <f t="array" ref="B796">SORTN('Historical Var'!V802)</f>
        <v/>
      </c>
      <c r="C796" s="159"/>
      <c r="D796" s="160"/>
      <c r="E796" s="153"/>
      <c r="F796" s="153"/>
      <c r="G796" s="153"/>
      <c r="H796" s="153"/>
      <c r="I796" s="150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8">
        <f t="shared" si="5"/>
        <v>795</v>
      </c>
      <c r="B797" s="159" t="str">
        <f t="array" ref="B797">SORTN('Historical Var'!V803)</f>
        <v/>
      </c>
      <c r="C797" s="159"/>
      <c r="D797" s="160"/>
      <c r="E797" s="153"/>
      <c r="F797" s="153"/>
      <c r="G797" s="153"/>
      <c r="H797" s="153"/>
      <c r="I797" s="150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8">
        <f t="shared" si="5"/>
        <v>796</v>
      </c>
      <c r="B798" s="159" t="str">
        <f t="array" ref="B798">SORTN('Historical Var'!V804)</f>
        <v/>
      </c>
      <c r="C798" s="159"/>
      <c r="D798" s="160"/>
      <c r="E798" s="153"/>
      <c r="F798" s="153"/>
      <c r="G798" s="153"/>
      <c r="H798" s="153"/>
      <c r="I798" s="150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8">
        <f t="shared" si="5"/>
        <v>797</v>
      </c>
      <c r="B799" s="159" t="str">
        <f t="array" ref="B799">SORTN('Historical Var'!V805)</f>
        <v/>
      </c>
      <c r="C799" s="159"/>
      <c r="D799" s="160"/>
      <c r="E799" s="153"/>
      <c r="F799" s="153"/>
      <c r="G799" s="153"/>
      <c r="H799" s="153"/>
      <c r="I799" s="150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8">
        <f t="shared" si="5"/>
        <v>798</v>
      </c>
      <c r="B800" s="159" t="str">
        <f t="array" ref="B800">SORTN('Historical Var'!V806)</f>
        <v/>
      </c>
      <c r="C800" s="159"/>
      <c r="D800" s="160"/>
      <c r="E800" s="153"/>
      <c r="F800" s="153"/>
      <c r="G800" s="153"/>
      <c r="H800" s="153"/>
      <c r="I800" s="150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8">
        <f t="shared" si="5"/>
        <v>799</v>
      </c>
      <c r="B801" s="159" t="str">
        <f t="array" ref="B801">SORTN('Historical Var'!V807)</f>
        <v/>
      </c>
      <c r="C801" s="159"/>
      <c r="D801" s="160"/>
      <c r="E801" s="153"/>
      <c r="F801" s="153"/>
      <c r="G801" s="153"/>
      <c r="H801" s="153"/>
      <c r="I801" s="150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8">
        <f t="shared" si="5"/>
        <v>800</v>
      </c>
      <c r="B802" s="159" t="str">
        <f t="array" ref="B802">SORTN('Historical Var'!V808)</f>
        <v/>
      </c>
      <c r="C802" s="159"/>
      <c r="D802" s="160"/>
      <c r="E802" s="153"/>
      <c r="F802" s="153"/>
      <c r="G802" s="153"/>
      <c r="H802" s="153"/>
      <c r="I802" s="150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8">
        <f t="shared" si="5"/>
        <v>801</v>
      </c>
      <c r="B803" s="159" t="str">
        <f t="array" ref="B803">SORTN('Historical Var'!V809)</f>
        <v/>
      </c>
      <c r="C803" s="159"/>
      <c r="D803" s="160"/>
      <c r="E803" s="153"/>
      <c r="F803" s="153"/>
      <c r="G803" s="153"/>
      <c r="H803" s="153"/>
      <c r="I803" s="150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8">
        <f t="shared" si="5"/>
        <v>802</v>
      </c>
      <c r="B804" s="159" t="str">
        <f t="array" ref="B804">SORTN('Historical Var'!V810)</f>
        <v/>
      </c>
      <c r="C804" s="159"/>
      <c r="D804" s="160"/>
      <c r="E804" s="153"/>
      <c r="F804" s="153"/>
      <c r="G804" s="153"/>
      <c r="H804" s="153"/>
      <c r="I804" s="150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8">
        <f t="shared" si="5"/>
        <v>803</v>
      </c>
      <c r="B805" s="159" t="str">
        <f t="array" ref="B805">SORTN('Historical Var'!V811)</f>
        <v/>
      </c>
      <c r="C805" s="159"/>
      <c r="D805" s="160"/>
      <c r="E805" s="153"/>
      <c r="F805" s="153"/>
      <c r="G805" s="153"/>
      <c r="H805" s="153"/>
      <c r="I805" s="150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8">
        <f t="shared" si="5"/>
        <v>804</v>
      </c>
      <c r="B806" s="159" t="str">
        <f t="array" ref="B806">SORTN('Historical Var'!V812)</f>
        <v/>
      </c>
      <c r="C806" s="159"/>
      <c r="D806" s="160"/>
      <c r="E806" s="153"/>
      <c r="F806" s="153"/>
      <c r="G806" s="153"/>
      <c r="H806" s="153"/>
      <c r="I806" s="150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8">
        <f t="shared" si="5"/>
        <v>805</v>
      </c>
      <c r="B807" s="159" t="str">
        <f t="array" ref="B807">SORTN('Historical Var'!V813)</f>
        <v/>
      </c>
      <c r="C807" s="159"/>
      <c r="D807" s="160"/>
      <c r="E807" s="153"/>
      <c r="F807" s="153"/>
      <c r="G807" s="153"/>
      <c r="H807" s="153"/>
      <c r="I807" s="150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8">
        <f t="shared" si="5"/>
        <v>806</v>
      </c>
      <c r="B808" s="159" t="str">
        <f t="array" ref="B808">SORTN('Historical Var'!V814)</f>
        <v/>
      </c>
      <c r="C808" s="159"/>
      <c r="D808" s="160"/>
      <c r="E808" s="153"/>
      <c r="F808" s="153"/>
      <c r="G808" s="153"/>
      <c r="H808" s="153"/>
      <c r="I808" s="150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8">
        <f t="shared" si="5"/>
        <v>807</v>
      </c>
      <c r="B809" s="159" t="str">
        <f t="array" ref="B809">SORTN('Historical Var'!V815)</f>
        <v/>
      </c>
      <c r="C809" s="159"/>
      <c r="D809" s="160"/>
      <c r="E809" s="153"/>
      <c r="F809" s="153"/>
      <c r="G809" s="153"/>
      <c r="H809" s="153"/>
      <c r="I809" s="150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8">
        <f t="shared" si="5"/>
        <v>808</v>
      </c>
      <c r="B810" s="159" t="str">
        <f t="array" ref="B810">SORTN('Historical Var'!V816)</f>
        <v/>
      </c>
      <c r="C810" s="159"/>
      <c r="D810" s="160"/>
      <c r="E810" s="153"/>
      <c r="F810" s="153"/>
      <c r="G810" s="153"/>
      <c r="H810" s="153"/>
      <c r="I810" s="150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8">
        <f t="shared" si="5"/>
        <v>809</v>
      </c>
      <c r="B811" s="159" t="str">
        <f t="array" ref="B811">SORTN('Historical Var'!V817)</f>
        <v/>
      </c>
      <c r="C811" s="159"/>
      <c r="D811" s="160"/>
      <c r="E811" s="153"/>
      <c r="F811" s="153"/>
      <c r="G811" s="153"/>
      <c r="H811" s="153"/>
      <c r="I811" s="150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8">
        <f t="shared" si="5"/>
        <v>810</v>
      </c>
      <c r="B812" s="159" t="str">
        <f t="array" ref="B812">SORTN('Historical Var'!V818)</f>
        <v/>
      </c>
      <c r="C812" s="159"/>
      <c r="D812" s="160"/>
      <c r="E812" s="153"/>
      <c r="F812" s="153"/>
      <c r="G812" s="153"/>
      <c r="H812" s="153"/>
      <c r="I812" s="150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8">
        <f t="shared" si="5"/>
        <v>811</v>
      </c>
      <c r="B813" s="159" t="str">
        <f t="array" ref="B813">SORTN('Historical Var'!V819)</f>
        <v/>
      </c>
      <c r="C813" s="159"/>
      <c r="D813" s="160"/>
      <c r="E813" s="153"/>
      <c r="F813" s="153"/>
      <c r="G813" s="153"/>
      <c r="H813" s="153"/>
      <c r="I813" s="150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8">
        <f t="shared" si="5"/>
        <v>812</v>
      </c>
      <c r="B814" s="159" t="str">
        <f t="array" ref="B814">SORTN('Historical Var'!V820)</f>
        <v/>
      </c>
      <c r="C814" s="159"/>
      <c r="D814" s="160"/>
      <c r="E814" s="153"/>
      <c r="F814" s="153"/>
      <c r="G814" s="153"/>
      <c r="H814" s="153"/>
      <c r="I814" s="150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8">
        <f t="shared" si="5"/>
        <v>813</v>
      </c>
      <c r="B815" s="159" t="str">
        <f t="array" ref="B815">SORTN('Historical Var'!V821)</f>
        <v/>
      </c>
      <c r="C815" s="159"/>
      <c r="D815" s="160"/>
      <c r="E815" s="153"/>
      <c r="F815" s="153"/>
      <c r="G815" s="153"/>
      <c r="H815" s="153"/>
      <c r="I815" s="150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8">
        <f t="shared" si="5"/>
        <v>814</v>
      </c>
      <c r="B816" s="159" t="str">
        <f t="array" ref="B816">SORTN('Historical Var'!V822)</f>
        <v/>
      </c>
      <c r="C816" s="159"/>
      <c r="D816" s="160"/>
      <c r="E816" s="153"/>
      <c r="F816" s="153"/>
      <c r="G816" s="153"/>
      <c r="H816" s="153"/>
      <c r="I816" s="150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8">
        <f t="shared" si="5"/>
        <v>815</v>
      </c>
      <c r="B817" s="159" t="str">
        <f t="array" ref="B817">SORTN('Historical Var'!V823)</f>
        <v/>
      </c>
      <c r="C817" s="159"/>
      <c r="D817" s="160"/>
      <c r="E817" s="153"/>
      <c r="F817" s="153"/>
      <c r="G817" s="153"/>
      <c r="H817" s="153"/>
      <c r="I817" s="150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8">
        <f t="shared" si="5"/>
        <v>816</v>
      </c>
      <c r="B818" s="159" t="str">
        <f t="array" ref="B818">SORTN('Historical Var'!V824)</f>
        <v/>
      </c>
      <c r="C818" s="159"/>
      <c r="D818" s="160"/>
      <c r="E818" s="153"/>
      <c r="F818" s="153"/>
      <c r="G818" s="153"/>
      <c r="H818" s="153"/>
      <c r="I818" s="150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8">
        <f t="shared" si="5"/>
        <v>817</v>
      </c>
      <c r="B819" s="159" t="str">
        <f t="array" ref="B819">SORTN('Historical Var'!V825)</f>
        <v/>
      </c>
      <c r="C819" s="159"/>
      <c r="D819" s="160"/>
      <c r="E819" s="153"/>
      <c r="F819" s="153"/>
      <c r="G819" s="153"/>
      <c r="H819" s="153"/>
      <c r="I819" s="150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8">
        <f t="shared" si="5"/>
        <v>818</v>
      </c>
      <c r="B820" s="159" t="str">
        <f t="array" ref="B820">SORTN('Historical Var'!V826)</f>
        <v/>
      </c>
      <c r="C820" s="159"/>
      <c r="D820" s="160"/>
      <c r="E820" s="153"/>
      <c r="F820" s="153"/>
      <c r="G820" s="153"/>
      <c r="H820" s="153"/>
      <c r="I820" s="150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8">
        <f t="shared" si="5"/>
        <v>819</v>
      </c>
      <c r="B821" s="159" t="str">
        <f t="array" ref="B821">SORTN('Historical Var'!V827)</f>
        <v/>
      </c>
      <c r="C821" s="159"/>
      <c r="D821" s="160"/>
      <c r="E821" s="153"/>
      <c r="F821" s="153"/>
      <c r="G821" s="153"/>
      <c r="H821" s="153"/>
      <c r="I821" s="150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8">
        <f t="shared" si="5"/>
        <v>820</v>
      </c>
      <c r="B822" s="159" t="str">
        <f t="array" ref="B822">SORTN('Historical Var'!V828)</f>
        <v/>
      </c>
      <c r="C822" s="159"/>
      <c r="D822" s="160"/>
      <c r="E822" s="153"/>
      <c r="F822" s="153"/>
      <c r="G822" s="153"/>
      <c r="H822" s="153"/>
      <c r="I822" s="150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8">
        <f t="shared" si="5"/>
        <v>821</v>
      </c>
      <c r="B823" s="159" t="str">
        <f t="array" ref="B823">SORTN('Historical Var'!V829)</f>
        <v/>
      </c>
      <c r="C823" s="159"/>
      <c r="D823" s="160"/>
      <c r="E823" s="153"/>
      <c r="F823" s="153"/>
      <c r="G823" s="153"/>
      <c r="H823" s="153"/>
      <c r="I823" s="150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8">
        <f t="shared" si="5"/>
        <v>822</v>
      </c>
      <c r="B824" s="159" t="str">
        <f t="array" ref="B824">SORTN('Historical Var'!V830)</f>
        <v/>
      </c>
      <c r="C824" s="159"/>
      <c r="D824" s="160"/>
      <c r="E824" s="153"/>
      <c r="F824" s="153"/>
      <c r="G824" s="153"/>
      <c r="H824" s="153"/>
      <c r="I824" s="150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8">
        <f t="shared" si="5"/>
        <v>823</v>
      </c>
      <c r="B825" s="159" t="str">
        <f t="array" ref="B825">SORTN('Historical Var'!V831)</f>
        <v/>
      </c>
      <c r="C825" s="159"/>
      <c r="D825" s="160"/>
      <c r="E825" s="153"/>
      <c r="F825" s="153"/>
      <c r="G825" s="153"/>
      <c r="H825" s="153"/>
      <c r="I825" s="150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8">
        <f t="shared" si="5"/>
        <v>824</v>
      </c>
      <c r="B826" s="159" t="str">
        <f t="array" ref="B826">SORTN('Historical Var'!V832)</f>
        <v/>
      </c>
      <c r="C826" s="159"/>
      <c r="D826" s="160"/>
      <c r="E826" s="153"/>
      <c r="F826" s="153"/>
      <c r="G826" s="153"/>
      <c r="H826" s="153"/>
      <c r="I826" s="150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8">
        <f t="shared" si="5"/>
        <v>825</v>
      </c>
      <c r="B827" s="159" t="str">
        <f t="array" ref="B827">SORTN('Historical Var'!V833)</f>
        <v/>
      </c>
      <c r="C827" s="159"/>
      <c r="D827" s="160"/>
      <c r="E827" s="153"/>
      <c r="F827" s="153"/>
      <c r="G827" s="153"/>
      <c r="H827" s="153"/>
      <c r="I827" s="150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8">
        <f t="shared" si="5"/>
        <v>826</v>
      </c>
      <c r="B828" s="159" t="str">
        <f t="array" ref="B828">SORTN('Historical Var'!V834)</f>
        <v/>
      </c>
      <c r="C828" s="159"/>
      <c r="D828" s="160"/>
      <c r="E828" s="153"/>
      <c r="F828" s="153"/>
      <c r="G828" s="153"/>
      <c r="H828" s="153"/>
      <c r="I828" s="150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8">
        <f t="shared" si="5"/>
        <v>827</v>
      </c>
      <c r="B829" s="159" t="str">
        <f t="array" ref="B829">SORTN('Historical Var'!V835)</f>
        <v/>
      </c>
      <c r="C829" s="159"/>
      <c r="D829" s="160"/>
      <c r="E829" s="153"/>
      <c r="F829" s="153"/>
      <c r="G829" s="153"/>
      <c r="H829" s="153"/>
      <c r="I829" s="150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8">
        <f t="shared" si="5"/>
        <v>828</v>
      </c>
      <c r="B830" s="159" t="str">
        <f t="array" ref="B830">SORTN('Historical Var'!V836)</f>
        <v/>
      </c>
      <c r="C830" s="159"/>
      <c r="D830" s="160"/>
      <c r="E830" s="153"/>
      <c r="F830" s="153"/>
      <c r="G830" s="153"/>
      <c r="H830" s="153"/>
      <c r="I830" s="150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8">
        <f t="shared" si="5"/>
        <v>829</v>
      </c>
      <c r="B831" s="159" t="str">
        <f t="array" ref="B831">SORTN('Historical Var'!V837)</f>
        <v/>
      </c>
      <c r="C831" s="159"/>
      <c r="D831" s="160"/>
      <c r="E831" s="153"/>
      <c r="F831" s="153"/>
      <c r="G831" s="153"/>
      <c r="H831" s="153"/>
      <c r="I831" s="150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8">
        <f t="shared" si="5"/>
        <v>830</v>
      </c>
      <c r="B832" s="159" t="str">
        <f t="array" ref="B832">SORTN('Historical Var'!V838)</f>
        <v/>
      </c>
      <c r="C832" s="159"/>
      <c r="D832" s="160"/>
      <c r="E832" s="153"/>
      <c r="F832" s="153"/>
      <c r="G832" s="153"/>
      <c r="H832" s="153"/>
      <c r="I832" s="150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8">
        <f t="shared" si="5"/>
        <v>831</v>
      </c>
      <c r="B833" s="159" t="str">
        <f t="array" ref="B833">SORTN('Historical Var'!V839)</f>
        <v/>
      </c>
      <c r="C833" s="159"/>
      <c r="D833" s="160"/>
      <c r="E833" s="153"/>
      <c r="F833" s="153"/>
      <c r="G833" s="153"/>
      <c r="H833" s="153"/>
      <c r="I833" s="150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8">
        <f t="shared" si="5"/>
        <v>832</v>
      </c>
      <c r="B834" s="159" t="str">
        <f t="array" ref="B834">SORTN('Historical Var'!V840)</f>
        <v/>
      </c>
      <c r="C834" s="159"/>
      <c r="D834" s="160"/>
      <c r="E834" s="153"/>
      <c r="F834" s="153"/>
      <c r="G834" s="153"/>
      <c r="H834" s="153"/>
      <c r="I834" s="150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8">
        <f t="shared" si="5"/>
        <v>833</v>
      </c>
      <c r="B835" s="159" t="str">
        <f t="array" ref="B835">SORTN('Historical Var'!V841)</f>
        <v/>
      </c>
      <c r="C835" s="159"/>
      <c r="D835" s="160"/>
      <c r="E835" s="153"/>
      <c r="F835" s="153"/>
      <c r="G835" s="153"/>
      <c r="H835" s="153"/>
      <c r="I835" s="150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8">
        <f t="shared" si="5"/>
        <v>834</v>
      </c>
      <c r="B836" s="159" t="str">
        <f t="array" ref="B836">SORTN('Historical Var'!V842)</f>
        <v/>
      </c>
      <c r="C836" s="159"/>
      <c r="D836" s="160"/>
      <c r="E836" s="153"/>
      <c r="F836" s="153"/>
      <c r="G836" s="153"/>
      <c r="H836" s="153"/>
      <c r="I836" s="150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8">
        <f t="shared" si="5"/>
        <v>835</v>
      </c>
      <c r="B837" s="159" t="str">
        <f t="array" ref="B837">SORTN('Historical Var'!V843)</f>
        <v/>
      </c>
      <c r="C837" s="159"/>
      <c r="D837" s="160"/>
      <c r="E837" s="153"/>
      <c r="F837" s="153"/>
      <c r="G837" s="153"/>
      <c r="H837" s="153"/>
      <c r="I837" s="150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8">
        <f t="shared" si="5"/>
        <v>836</v>
      </c>
      <c r="B838" s="159" t="str">
        <f t="array" ref="B838">SORTN('Historical Var'!V844)</f>
        <v/>
      </c>
      <c r="C838" s="159"/>
      <c r="D838" s="160"/>
      <c r="E838" s="153"/>
      <c r="F838" s="153"/>
      <c r="G838" s="153"/>
      <c r="H838" s="153"/>
      <c r="I838" s="150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8">
        <f t="shared" si="5"/>
        <v>837</v>
      </c>
      <c r="B839" s="159" t="str">
        <f t="array" ref="B839">SORTN('Historical Var'!V845)</f>
        <v/>
      </c>
      <c r="C839" s="159"/>
      <c r="D839" s="160"/>
      <c r="E839" s="153"/>
      <c r="F839" s="153"/>
      <c r="G839" s="153"/>
      <c r="H839" s="153"/>
      <c r="I839" s="150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8">
        <f t="shared" si="5"/>
        <v>838</v>
      </c>
      <c r="B840" s="159" t="str">
        <f t="array" ref="B840">SORTN('Historical Var'!V846)</f>
        <v/>
      </c>
      <c r="C840" s="159"/>
      <c r="D840" s="160"/>
      <c r="E840" s="153"/>
      <c r="F840" s="153"/>
      <c r="G840" s="153"/>
      <c r="H840" s="153"/>
      <c r="I840" s="150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8">
        <f t="shared" si="5"/>
        <v>839</v>
      </c>
      <c r="B841" s="159" t="str">
        <f t="array" ref="B841">SORTN('Historical Var'!V847)</f>
        <v/>
      </c>
      <c r="C841" s="159"/>
      <c r="D841" s="160"/>
      <c r="E841" s="153"/>
      <c r="F841" s="153"/>
      <c r="G841" s="153"/>
      <c r="H841" s="153"/>
      <c r="I841" s="150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8">
        <f t="shared" si="5"/>
        <v>840</v>
      </c>
      <c r="B842" s="159" t="str">
        <f t="array" ref="B842">SORTN('Historical Var'!V848)</f>
        <v/>
      </c>
      <c r="C842" s="159"/>
      <c r="D842" s="160"/>
      <c r="E842" s="153"/>
      <c r="F842" s="153"/>
      <c r="G842" s="153"/>
      <c r="H842" s="153"/>
      <c r="I842" s="150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8">
        <f t="shared" si="5"/>
        <v>841</v>
      </c>
      <c r="B843" s="159" t="str">
        <f t="array" ref="B843">SORTN('Historical Var'!V849)</f>
        <v/>
      </c>
      <c r="C843" s="159"/>
      <c r="D843" s="160"/>
      <c r="E843" s="153"/>
      <c r="F843" s="153"/>
      <c r="G843" s="153"/>
      <c r="H843" s="153"/>
      <c r="I843" s="150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8">
        <f t="shared" si="5"/>
        <v>842</v>
      </c>
      <c r="B844" s="159" t="str">
        <f t="array" ref="B844">SORTN('Historical Var'!V850)</f>
        <v/>
      </c>
      <c r="C844" s="159"/>
      <c r="D844" s="160"/>
      <c r="E844" s="153"/>
      <c r="F844" s="153"/>
      <c r="G844" s="153"/>
      <c r="H844" s="153"/>
      <c r="I844" s="150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8">
        <f t="shared" si="5"/>
        <v>843</v>
      </c>
      <c r="B845" s="159" t="str">
        <f t="array" ref="B845">SORTN('Historical Var'!V851)</f>
        <v/>
      </c>
      <c r="C845" s="159"/>
      <c r="D845" s="160"/>
      <c r="E845" s="153"/>
      <c r="F845" s="153"/>
      <c r="G845" s="153"/>
      <c r="H845" s="153"/>
      <c r="I845" s="150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8">
        <f t="shared" si="5"/>
        <v>844</v>
      </c>
      <c r="B846" s="159" t="str">
        <f t="array" ref="B846">SORTN('Historical Var'!V852)</f>
        <v/>
      </c>
      <c r="C846" s="159"/>
      <c r="D846" s="160"/>
      <c r="E846" s="153"/>
      <c r="F846" s="153"/>
      <c r="G846" s="153"/>
      <c r="H846" s="153"/>
      <c r="I846" s="150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8">
        <f t="shared" si="5"/>
        <v>845</v>
      </c>
      <c r="B847" s="159" t="str">
        <f t="array" ref="B847">SORTN('Historical Var'!V853)</f>
        <v/>
      </c>
      <c r="C847" s="159"/>
      <c r="D847" s="160"/>
      <c r="E847" s="153"/>
      <c r="F847" s="153"/>
      <c r="G847" s="153"/>
      <c r="H847" s="153"/>
      <c r="I847" s="150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8">
        <f t="shared" si="5"/>
        <v>846</v>
      </c>
      <c r="B848" s="159" t="str">
        <f t="array" ref="B848">SORTN('Historical Var'!V854)</f>
        <v/>
      </c>
      <c r="C848" s="159"/>
      <c r="D848" s="160"/>
      <c r="E848" s="153"/>
      <c r="F848" s="153"/>
      <c r="G848" s="153"/>
      <c r="H848" s="153"/>
      <c r="I848" s="150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8">
        <f t="shared" si="5"/>
        <v>847</v>
      </c>
      <c r="B849" s="159" t="str">
        <f t="array" ref="B849">SORTN('Historical Var'!V855)</f>
        <v/>
      </c>
      <c r="C849" s="159"/>
      <c r="D849" s="160"/>
      <c r="E849" s="153"/>
      <c r="F849" s="153"/>
      <c r="G849" s="153"/>
      <c r="H849" s="153"/>
      <c r="I849" s="150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8">
        <f t="shared" si="5"/>
        <v>848</v>
      </c>
      <c r="B850" s="159" t="str">
        <f t="array" ref="B850">SORTN('Historical Var'!V856)</f>
        <v/>
      </c>
      <c r="C850" s="159"/>
      <c r="D850" s="160"/>
      <c r="E850" s="153"/>
      <c r="F850" s="153"/>
      <c r="G850" s="153"/>
      <c r="H850" s="153"/>
      <c r="I850" s="150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8">
        <f t="shared" si="5"/>
        <v>849</v>
      </c>
      <c r="B851" s="159" t="str">
        <f t="array" ref="B851">SORTN('Historical Var'!V857)</f>
        <v/>
      </c>
      <c r="C851" s="159"/>
      <c r="D851" s="160"/>
      <c r="E851" s="153"/>
      <c r="F851" s="153"/>
      <c r="G851" s="153"/>
      <c r="H851" s="153"/>
      <c r="I851" s="150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8">
        <f t="shared" si="5"/>
        <v>850</v>
      </c>
      <c r="B852" s="159" t="str">
        <f t="array" ref="B852">SORTN('Historical Var'!V858)</f>
        <v/>
      </c>
      <c r="C852" s="159"/>
      <c r="D852" s="160"/>
      <c r="E852" s="153"/>
      <c r="F852" s="153"/>
      <c r="G852" s="153"/>
      <c r="H852" s="153"/>
      <c r="I852" s="150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8">
        <f t="shared" si="5"/>
        <v>851</v>
      </c>
      <c r="B853" s="159" t="str">
        <f t="array" ref="B853">SORTN('Historical Var'!V859)</f>
        <v/>
      </c>
      <c r="C853" s="159"/>
      <c r="D853" s="160"/>
      <c r="E853" s="153"/>
      <c r="F853" s="153"/>
      <c r="G853" s="153"/>
      <c r="H853" s="153"/>
      <c r="I853" s="150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8">
        <f t="shared" si="5"/>
        <v>852</v>
      </c>
      <c r="B854" s="159" t="str">
        <f t="array" ref="B854">SORTN('Historical Var'!V860)</f>
        <v/>
      </c>
      <c r="C854" s="159"/>
      <c r="D854" s="160"/>
      <c r="E854" s="153"/>
      <c r="F854" s="153"/>
      <c r="G854" s="153"/>
      <c r="H854" s="153"/>
      <c r="I854" s="150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8">
        <f t="shared" si="5"/>
        <v>853</v>
      </c>
      <c r="B855" s="159" t="str">
        <f t="array" ref="B855">SORTN('Historical Var'!V861)</f>
        <v/>
      </c>
      <c r="C855" s="159"/>
      <c r="D855" s="160"/>
      <c r="E855" s="153"/>
      <c r="F855" s="153"/>
      <c r="G855" s="153"/>
      <c r="H855" s="153"/>
      <c r="I855" s="150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8">
        <f t="shared" si="5"/>
        <v>854</v>
      </c>
      <c r="B856" s="159" t="str">
        <f t="array" ref="B856">SORTN('Historical Var'!V862)</f>
        <v/>
      </c>
      <c r="C856" s="159"/>
      <c r="D856" s="160"/>
      <c r="E856" s="153"/>
      <c r="F856" s="153"/>
      <c r="G856" s="153"/>
      <c r="H856" s="153"/>
      <c r="I856" s="150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8">
        <f t="shared" si="5"/>
        <v>855</v>
      </c>
      <c r="B857" s="159" t="str">
        <f t="array" ref="B857">SORTN('Historical Var'!V863)</f>
        <v/>
      </c>
      <c r="C857" s="159"/>
      <c r="D857" s="160"/>
      <c r="E857" s="153"/>
      <c r="F857" s="153"/>
      <c r="G857" s="153"/>
      <c r="H857" s="153"/>
      <c r="I857" s="150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8">
        <f t="shared" si="5"/>
        <v>856</v>
      </c>
      <c r="B858" s="159" t="str">
        <f t="array" ref="B858">SORTN('Historical Var'!V864)</f>
        <v/>
      </c>
      <c r="C858" s="159"/>
      <c r="D858" s="160"/>
      <c r="E858" s="153"/>
      <c r="F858" s="153"/>
      <c r="G858" s="153"/>
      <c r="H858" s="153"/>
      <c r="I858" s="150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8">
        <f t="shared" si="5"/>
        <v>857</v>
      </c>
      <c r="B859" s="159" t="str">
        <f t="array" ref="B859">SORTN('Historical Var'!V865)</f>
        <v/>
      </c>
      <c r="C859" s="159"/>
      <c r="D859" s="160"/>
      <c r="E859" s="153"/>
      <c r="F859" s="153"/>
      <c r="G859" s="153"/>
      <c r="H859" s="153"/>
      <c r="I859" s="150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8">
        <f t="shared" si="5"/>
        <v>858</v>
      </c>
      <c r="B860" s="159" t="str">
        <f t="array" ref="B860">SORTN('Historical Var'!V866)</f>
        <v/>
      </c>
      <c r="C860" s="159"/>
      <c r="D860" s="160"/>
      <c r="E860" s="153"/>
      <c r="F860" s="153"/>
      <c r="G860" s="153"/>
      <c r="H860" s="153"/>
      <c r="I860" s="150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8">
        <f t="shared" si="5"/>
        <v>859</v>
      </c>
      <c r="B861" s="159" t="str">
        <f t="array" ref="B861">SORTN('Historical Var'!V867)</f>
        <v/>
      </c>
      <c r="C861" s="159"/>
      <c r="D861" s="160"/>
      <c r="E861" s="153"/>
      <c r="F861" s="153"/>
      <c r="G861" s="153"/>
      <c r="H861" s="153"/>
      <c r="I861" s="150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8">
        <f t="shared" si="5"/>
        <v>860</v>
      </c>
      <c r="B862" s="159" t="str">
        <f t="array" ref="B862">SORTN('Historical Var'!V868)</f>
        <v/>
      </c>
      <c r="C862" s="159"/>
      <c r="D862" s="160"/>
      <c r="E862" s="153"/>
      <c r="F862" s="153"/>
      <c r="G862" s="153"/>
      <c r="H862" s="153"/>
      <c r="I862" s="150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8">
        <f t="shared" si="5"/>
        <v>861</v>
      </c>
      <c r="B863" s="159" t="str">
        <f t="array" ref="B863">SORTN('Historical Var'!V869)</f>
        <v/>
      </c>
      <c r="C863" s="159"/>
      <c r="D863" s="160"/>
      <c r="E863" s="153"/>
      <c r="F863" s="153"/>
      <c r="G863" s="153"/>
      <c r="H863" s="153"/>
      <c r="I863" s="150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8">
        <f t="shared" si="5"/>
        <v>862</v>
      </c>
      <c r="B864" s="159" t="str">
        <f t="array" ref="B864">SORTN('Historical Var'!V870)</f>
        <v/>
      </c>
      <c r="C864" s="159"/>
      <c r="D864" s="160"/>
      <c r="E864" s="153"/>
      <c r="F864" s="153"/>
      <c r="G864" s="153"/>
      <c r="H864" s="153"/>
      <c r="I864" s="150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8">
        <f t="shared" si="5"/>
        <v>863</v>
      </c>
      <c r="B865" s="159" t="str">
        <f t="array" ref="B865">SORTN('Historical Var'!V871)</f>
        <v/>
      </c>
      <c r="C865" s="159"/>
      <c r="D865" s="160"/>
      <c r="E865" s="153"/>
      <c r="F865" s="153"/>
      <c r="G865" s="153"/>
      <c r="H865" s="153"/>
      <c r="I865" s="150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8">
        <f t="shared" si="5"/>
        <v>864</v>
      </c>
      <c r="B866" s="159" t="str">
        <f t="array" ref="B866">SORTN('Historical Var'!V872)</f>
        <v/>
      </c>
      <c r="C866" s="159"/>
      <c r="D866" s="160"/>
      <c r="E866" s="153"/>
      <c r="F866" s="153"/>
      <c r="G866" s="153"/>
      <c r="H866" s="153"/>
      <c r="I866" s="150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8">
        <f t="shared" si="5"/>
        <v>865</v>
      </c>
      <c r="B867" s="159" t="str">
        <f t="array" ref="B867">SORTN('Historical Var'!V873)</f>
        <v/>
      </c>
      <c r="C867" s="159"/>
      <c r="D867" s="160"/>
      <c r="E867" s="153"/>
      <c r="F867" s="153"/>
      <c r="G867" s="153"/>
      <c r="H867" s="153"/>
      <c r="I867" s="150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8">
        <f t="shared" si="5"/>
        <v>866</v>
      </c>
      <c r="B868" s="159" t="str">
        <f t="array" ref="B868">SORTN('Historical Var'!V874)</f>
        <v/>
      </c>
      <c r="C868" s="159"/>
      <c r="D868" s="160"/>
      <c r="E868" s="153"/>
      <c r="F868" s="153"/>
      <c r="G868" s="153"/>
      <c r="H868" s="153"/>
      <c r="I868" s="150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8">
        <f t="shared" si="5"/>
        <v>867</v>
      </c>
      <c r="B869" s="159" t="str">
        <f t="array" ref="B869">SORTN('Historical Var'!V875)</f>
        <v/>
      </c>
      <c r="C869" s="159"/>
      <c r="D869" s="160"/>
      <c r="E869" s="153"/>
      <c r="F869" s="153"/>
      <c r="G869" s="153"/>
      <c r="H869" s="153"/>
      <c r="I869" s="150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8">
        <f t="shared" si="5"/>
        <v>868</v>
      </c>
      <c r="B870" s="159" t="str">
        <f t="array" ref="B870">SORTN('Historical Var'!V876)</f>
        <v/>
      </c>
      <c r="C870" s="159"/>
      <c r="D870" s="160"/>
      <c r="E870" s="153"/>
      <c r="F870" s="153"/>
      <c r="G870" s="153"/>
      <c r="H870" s="153"/>
      <c r="I870" s="150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8">
        <f t="shared" si="5"/>
        <v>869</v>
      </c>
      <c r="B871" s="159" t="str">
        <f t="array" ref="B871">SORTN('Historical Var'!V877)</f>
        <v/>
      </c>
      <c r="C871" s="159"/>
      <c r="D871" s="160"/>
      <c r="E871" s="153"/>
      <c r="F871" s="153"/>
      <c r="G871" s="153"/>
      <c r="H871" s="153"/>
      <c r="I871" s="150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8">
        <f t="shared" si="5"/>
        <v>870</v>
      </c>
      <c r="B872" s="159" t="str">
        <f t="array" ref="B872">SORTN('Historical Var'!V878)</f>
        <v/>
      </c>
      <c r="C872" s="159"/>
      <c r="D872" s="160"/>
      <c r="E872" s="153"/>
      <c r="F872" s="153"/>
      <c r="G872" s="153"/>
      <c r="H872" s="153"/>
      <c r="I872" s="150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8">
        <f t="shared" si="5"/>
        <v>871</v>
      </c>
      <c r="B873" s="159" t="str">
        <f t="array" ref="B873">SORTN('Historical Var'!V879)</f>
        <v/>
      </c>
      <c r="C873" s="159"/>
      <c r="D873" s="160"/>
      <c r="E873" s="153"/>
      <c r="F873" s="153"/>
      <c r="G873" s="153"/>
      <c r="H873" s="153"/>
      <c r="I873" s="150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8">
        <f t="shared" si="5"/>
        <v>872</v>
      </c>
      <c r="B874" s="159" t="str">
        <f t="array" ref="B874">SORTN('Historical Var'!V880)</f>
        <v/>
      </c>
      <c r="C874" s="159"/>
      <c r="D874" s="160"/>
      <c r="E874" s="153"/>
      <c r="F874" s="153"/>
      <c r="G874" s="153"/>
      <c r="H874" s="153"/>
      <c r="I874" s="150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8">
        <f t="shared" si="5"/>
        <v>873</v>
      </c>
      <c r="B875" s="159" t="str">
        <f t="array" ref="B875">SORTN('Historical Var'!V881)</f>
        <v/>
      </c>
      <c r="C875" s="159"/>
      <c r="D875" s="160"/>
      <c r="E875" s="153"/>
      <c r="F875" s="153"/>
      <c r="G875" s="153"/>
      <c r="H875" s="153"/>
      <c r="I875" s="150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8">
        <f t="shared" si="5"/>
        <v>874</v>
      </c>
      <c r="B876" s="159" t="str">
        <f t="array" ref="B876">SORTN('Historical Var'!V882)</f>
        <v/>
      </c>
      <c r="C876" s="159"/>
      <c r="D876" s="160"/>
      <c r="E876" s="153"/>
      <c r="F876" s="153"/>
      <c r="G876" s="153"/>
      <c r="H876" s="153"/>
      <c r="I876" s="150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8">
        <f t="shared" si="5"/>
        <v>875</v>
      </c>
      <c r="B877" s="159" t="str">
        <f t="array" ref="B877">SORTN('Historical Var'!V883)</f>
        <v/>
      </c>
      <c r="C877" s="159"/>
      <c r="D877" s="160"/>
      <c r="E877" s="153"/>
      <c r="F877" s="153"/>
      <c r="G877" s="153"/>
      <c r="H877" s="153"/>
      <c r="I877" s="150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8">
        <f t="shared" si="5"/>
        <v>876</v>
      </c>
      <c r="B878" s="159" t="str">
        <f t="array" ref="B878">SORTN('Historical Var'!V884)</f>
        <v/>
      </c>
      <c r="C878" s="159"/>
      <c r="D878" s="160"/>
      <c r="E878" s="153"/>
      <c r="F878" s="153"/>
      <c r="G878" s="153"/>
      <c r="H878" s="153"/>
      <c r="I878" s="150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8">
        <f t="shared" si="5"/>
        <v>877</v>
      </c>
      <c r="B879" s="159" t="str">
        <f t="array" ref="B879">SORTN('Historical Var'!V885)</f>
        <v/>
      </c>
      <c r="C879" s="159"/>
      <c r="D879" s="160"/>
      <c r="E879" s="153"/>
      <c r="F879" s="153"/>
      <c r="G879" s="153"/>
      <c r="H879" s="153"/>
      <c r="I879" s="150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8">
        <f t="shared" si="5"/>
        <v>878</v>
      </c>
      <c r="B880" s="159" t="str">
        <f t="array" ref="B880">SORTN('Historical Var'!V886)</f>
        <v/>
      </c>
      <c r="C880" s="159"/>
      <c r="D880" s="160"/>
      <c r="E880" s="153"/>
      <c r="F880" s="153"/>
      <c r="G880" s="153"/>
      <c r="H880" s="153"/>
      <c r="I880" s="150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8">
        <f t="shared" si="5"/>
        <v>879</v>
      </c>
      <c r="B881" s="159" t="str">
        <f t="array" ref="B881">SORTN('Historical Var'!V887)</f>
        <v/>
      </c>
      <c r="C881" s="159"/>
      <c r="D881" s="160"/>
      <c r="E881" s="153"/>
      <c r="F881" s="153"/>
      <c r="G881" s="153"/>
      <c r="H881" s="153"/>
      <c r="I881" s="150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8">
        <f t="shared" si="5"/>
        <v>880</v>
      </c>
      <c r="B882" s="159" t="str">
        <f t="array" ref="B882">SORTN('Historical Var'!V888)</f>
        <v/>
      </c>
      <c r="C882" s="159"/>
      <c r="D882" s="160"/>
      <c r="E882" s="153"/>
      <c r="F882" s="153"/>
      <c r="G882" s="153"/>
      <c r="H882" s="153"/>
      <c r="I882" s="150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8">
        <f t="shared" si="5"/>
        <v>881</v>
      </c>
      <c r="B883" s="159" t="str">
        <f t="array" ref="B883">SORTN('Historical Var'!V889)</f>
        <v/>
      </c>
      <c r="C883" s="159"/>
      <c r="D883" s="160"/>
      <c r="E883" s="153"/>
      <c r="F883" s="153"/>
      <c r="G883" s="153"/>
      <c r="H883" s="153"/>
      <c r="I883" s="150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8">
        <f t="shared" si="5"/>
        <v>882</v>
      </c>
      <c r="B884" s="159" t="str">
        <f t="array" ref="B884">SORTN('Historical Var'!V890)</f>
        <v/>
      </c>
      <c r="C884" s="159"/>
      <c r="D884" s="160"/>
      <c r="E884" s="153"/>
      <c r="F884" s="153"/>
      <c r="G884" s="153"/>
      <c r="H884" s="153"/>
      <c r="I884" s="150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8">
        <f t="shared" si="5"/>
        <v>883</v>
      </c>
      <c r="B885" s="159" t="str">
        <f t="array" ref="B885">SORTN('Historical Var'!V891)</f>
        <v/>
      </c>
      <c r="C885" s="159"/>
      <c r="D885" s="160"/>
      <c r="E885" s="153"/>
      <c r="F885" s="153"/>
      <c r="G885" s="153"/>
      <c r="H885" s="153"/>
      <c r="I885" s="150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8">
        <f t="shared" si="5"/>
        <v>884</v>
      </c>
      <c r="B886" s="159" t="str">
        <f t="array" ref="B886">SORTN('Historical Var'!V892)</f>
        <v/>
      </c>
      <c r="C886" s="159"/>
      <c r="D886" s="160"/>
      <c r="E886" s="153"/>
      <c r="F886" s="153"/>
      <c r="G886" s="153"/>
      <c r="H886" s="153"/>
      <c r="I886" s="150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8">
        <f t="shared" si="5"/>
        <v>885</v>
      </c>
      <c r="B887" s="159" t="str">
        <f t="array" ref="B887">SORTN('Historical Var'!V893)</f>
        <v/>
      </c>
      <c r="C887" s="159"/>
      <c r="D887" s="160"/>
      <c r="E887" s="153"/>
      <c r="F887" s="153"/>
      <c r="G887" s="153"/>
      <c r="H887" s="153"/>
      <c r="I887" s="150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8">
        <f t="shared" si="5"/>
        <v>886</v>
      </c>
      <c r="B888" s="159" t="str">
        <f t="array" ref="B888">SORTN('Historical Var'!V894)</f>
        <v/>
      </c>
      <c r="C888" s="159"/>
      <c r="D888" s="160"/>
      <c r="E888" s="153"/>
      <c r="F888" s="153"/>
      <c r="G888" s="153"/>
      <c r="H888" s="153"/>
      <c r="I888" s="150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8">
        <f t="shared" si="5"/>
        <v>887</v>
      </c>
      <c r="B889" s="159" t="str">
        <f t="array" ref="B889">SORTN('Historical Var'!V895)</f>
        <v/>
      </c>
      <c r="C889" s="159"/>
      <c r="D889" s="160"/>
      <c r="E889" s="153"/>
      <c r="F889" s="153"/>
      <c r="G889" s="153"/>
      <c r="H889" s="153"/>
      <c r="I889" s="150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8">
        <f t="shared" si="5"/>
        <v>888</v>
      </c>
      <c r="B890" s="159" t="str">
        <f t="array" ref="B890">SORTN('Historical Var'!V896)</f>
        <v/>
      </c>
      <c r="C890" s="159"/>
      <c r="D890" s="160"/>
      <c r="E890" s="153"/>
      <c r="F890" s="153"/>
      <c r="G890" s="153"/>
      <c r="H890" s="153"/>
      <c r="I890" s="150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8">
        <f t="shared" si="5"/>
        <v>889</v>
      </c>
      <c r="B891" s="159" t="str">
        <f t="array" ref="B891">SORTN('Historical Var'!V897)</f>
        <v/>
      </c>
      <c r="C891" s="159"/>
      <c r="D891" s="160"/>
      <c r="E891" s="153"/>
      <c r="F891" s="153"/>
      <c r="G891" s="153"/>
      <c r="H891" s="153"/>
      <c r="I891" s="150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8">
        <f t="shared" si="5"/>
        <v>890</v>
      </c>
      <c r="B892" s="159" t="str">
        <f t="array" ref="B892">SORTN('Historical Var'!V898)</f>
        <v/>
      </c>
      <c r="C892" s="159"/>
      <c r="D892" s="160"/>
      <c r="E892" s="153"/>
      <c r="F892" s="153"/>
      <c r="G892" s="153"/>
      <c r="H892" s="153"/>
      <c r="I892" s="150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8">
        <f t="shared" si="5"/>
        <v>891</v>
      </c>
      <c r="B893" s="159" t="str">
        <f t="array" ref="B893">SORTN('Historical Var'!V899)</f>
        <v/>
      </c>
      <c r="C893" s="159"/>
      <c r="D893" s="160"/>
      <c r="E893" s="153"/>
      <c r="F893" s="153"/>
      <c r="G893" s="153"/>
      <c r="H893" s="153"/>
      <c r="I893" s="150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8">
        <f t="shared" si="5"/>
        <v>892</v>
      </c>
      <c r="B894" s="159" t="str">
        <f t="array" ref="B894">SORTN('Historical Var'!V900)</f>
        <v/>
      </c>
      <c r="C894" s="159"/>
      <c r="D894" s="160"/>
      <c r="E894" s="153"/>
      <c r="F894" s="153"/>
      <c r="G894" s="153"/>
      <c r="H894" s="153"/>
      <c r="I894" s="150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8">
        <f t="shared" si="5"/>
        <v>893</v>
      </c>
      <c r="B895" s="159" t="str">
        <f t="array" ref="B895">SORTN('Historical Var'!V901)</f>
        <v/>
      </c>
      <c r="C895" s="159"/>
      <c r="D895" s="160"/>
      <c r="E895" s="153"/>
      <c r="F895" s="153"/>
      <c r="G895" s="153"/>
      <c r="H895" s="153"/>
      <c r="I895" s="150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8">
        <f t="shared" si="5"/>
        <v>894</v>
      </c>
      <c r="B896" s="159" t="str">
        <f t="array" ref="B896">SORTN('Historical Var'!V902)</f>
        <v/>
      </c>
      <c r="C896" s="159"/>
      <c r="D896" s="160"/>
      <c r="E896" s="153"/>
      <c r="F896" s="153"/>
      <c r="G896" s="153"/>
      <c r="H896" s="153"/>
      <c r="I896" s="150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8">
        <f t="shared" si="5"/>
        <v>895</v>
      </c>
      <c r="B897" s="159" t="str">
        <f t="array" ref="B897">SORTN('Historical Var'!V903)</f>
        <v/>
      </c>
      <c r="C897" s="159"/>
      <c r="D897" s="160"/>
      <c r="E897" s="153"/>
      <c r="F897" s="153"/>
      <c r="G897" s="153"/>
      <c r="H897" s="153"/>
      <c r="I897" s="150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8">
        <f t="shared" si="5"/>
        <v>896</v>
      </c>
      <c r="B898" s="159" t="str">
        <f t="array" ref="B898">SORTN('Historical Var'!V904)</f>
        <v/>
      </c>
      <c r="C898" s="159"/>
      <c r="D898" s="160"/>
      <c r="E898" s="153"/>
      <c r="F898" s="153"/>
      <c r="G898" s="153"/>
      <c r="H898" s="153"/>
      <c r="I898" s="150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8">
        <f t="shared" si="5"/>
        <v>897</v>
      </c>
      <c r="B899" s="159" t="str">
        <f t="array" ref="B899">SORTN('Historical Var'!V905)</f>
        <v/>
      </c>
      <c r="C899" s="159"/>
      <c r="D899" s="160"/>
      <c r="E899" s="153"/>
      <c r="F899" s="153"/>
      <c r="G899" s="153"/>
      <c r="H899" s="153"/>
      <c r="I899" s="150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8">
        <f t="shared" si="5"/>
        <v>898</v>
      </c>
      <c r="B900" s="159" t="str">
        <f t="array" ref="B900">SORTN('Historical Var'!V906)</f>
        <v/>
      </c>
      <c r="C900" s="159"/>
      <c r="D900" s="160"/>
      <c r="E900" s="153"/>
      <c r="F900" s="153"/>
      <c r="G900" s="153"/>
      <c r="H900" s="153"/>
      <c r="I900" s="150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8">
        <f t="shared" si="5"/>
        <v>899</v>
      </c>
      <c r="B901" s="159" t="str">
        <f t="array" ref="B901">SORTN('Historical Var'!V907)</f>
        <v/>
      </c>
      <c r="C901" s="159"/>
      <c r="D901" s="160"/>
      <c r="E901" s="153"/>
      <c r="F901" s="153"/>
      <c r="G901" s="153"/>
      <c r="H901" s="153"/>
      <c r="I901" s="150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8">
        <f t="shared" si="5"/>
        <v>900</v>
      </c>
      <c r="B902" s="159" t="str">
        <f t="array" ref="B902">SORTN('Historical Var'!V908)</f>
        <v/>
      </c>
      <c r="C902" s="159"/>
      <c r="D902" s="160"/>
      <c r="E902" s="153"/>
      <c r="F902" s="153"/>
      <c r="G902" s="153"/>
      <c r="H902" s="153"/>
      <c r="I902" s="150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8">
        <f t="shared" si="5"/>
        <v>901</v>
      </c>
      <c r="B903" s="159" t="str">
        <f t="array" ref="B903">SORTN('Historical Var'!V909)</f>
        <v/>
      </c>
      <c r="C903" s="159"/>
      <c r="D903" s="160"/>
      <c r="E903" s="153"/>
      <c r="F903" s="153"/>
      <c r="G903" s="153"/>
      <c r="H903" s="153"/>
      <c r="I903" s="150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8">
        <f t="shared" si="5"/>
        <v>902</v>
      </c>
      <c r="B904" s="159" t="str">
        <f t="array" ref="B904">SORTN('Historical Var'!V910)</f>
        <v/>
      </c>
      <c r="C904" s="159"/>
      <c r="D904" s="160"/>
      <c r="E904" s="153"/>
      <c r="F904" s="153"/>
      <c r="G904" s="153"/>
      <c r="H904" s="153"/>
      <c r="I904" s="150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8">
        <f t="shared" si="5"/>
        <v>903</v>
      </c>
      <c r="B905" s="159" t="str">
        <f t="array" ref="B905">SORTN('Historical Var'!V911)</f>
        <v/>
      </c>
      <c r="C905" s="159"/>
      <c r="D905" s="160"/>
      <c r="E905" s="153"/>
      <c r="F905" s="153"/>
      <c r="G905" s="153"/>
      <c r="H905" s="153"/>
      <c r="I905" s="150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8">
        <f t="shared" si="5"/>
        <v>904</v>
      </c>
      <c r="B906" s="159" t="str">
        <f t="array" ref="B906">SORTN('Historical Var'!V912)</f>
        <v/>
      </c>
      <c r="C906" s="159"/>
      <c r="D906" s="160"/>
      <c r="E906" s="153"/>
      <c r="F906" s="153"/>
      <c r="G906" s="153"/>
      <c r="H906" s="153"/>
      <c r="I906" s="150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8">
        <f t="shared" si="5"/>
        <v>905</v>
      </c>
      <c r="B907" s="159" t="str">
        <f t="array" ref="B907">SORTN('Historical Var'!V913)</f>
        <v/>
      </c>
      <c r="C907" s="159"/>
      <c r="D907" s="160"/>
      <c r="E907" s="153"/>
      <c r="F907" s="153"/>
      <c r="G907" s="153"/>
      <c r="H907" s="153"/>
      <c r="I907" s="150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8">
        <f t="shared" si="5"/>
        <v>906</v>
      </c>
      <c r="B908" s="159" t="str">
        <f t="array" ref="B908">SORTN('Historical Var'!V914)</f>
        <v/>
      </c>
      <c r="C908" s="159"/>
      <c r="D908" s="160"/>
      <c r="E908" s="153"/>
      <c r="F908" s="153"/>
      <c r="G908" s="153"/>
      <c r="H908" s="153"/>
      <c r="I908" s="150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8">
        <f t="shared" si="5"/>
        <v>907</v>
      </c>
      <c r="B909" s="159" t="str">
        <f t="array" ref="B909">SORTN('Historical Var'!V915)</f>
        <v/>
      </c>
      <c r="C909" s="159"/>
      <c r="D909" s="160"/>
      <c r="E909" s="153"/>
      <c r="F909" s="153"/>
      <c r="G909" s="153"/>
      <c r="H909" s="153"/>
      <c r="I909" s="150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8">
        <f t="shared" si="5"/>
        <v>908</v>
      </c>
      <c r="B910" s="159" t="str">
        <f t="array" ref="B910">SORTN('Historical Var'!V916)</f>
        <v/>
      </c>
      <c r="C910" s="159"/>
      <c r="D910" s="160"/>
      <c r="E910" s="153"/>
      <c r="F910" s="153"/>
      <c r="G910" s="153"/>
      <c r="H910" s="153"/>
      <c r="I910" s="150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8">
        <f t="shared" si="5"/>
        <v>909</v>
      </c>
      <c r="B911" s="159" t="str">
        <f t="array" ref="B911">SORTN('Historical Var'!V917)</f>
        <v/>
      </c>
      <c r="C911" s="159"/>
      <c r="D911" s="160"/>
      <c r="E911" s="153"/>
      <c r="F911" s="153"/>
      <c r="G911" s="153"/>
      <c r="H911" s="153"/>
      <c r="I911" s="150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8">
        <f t="shared" si="5"/>
        <v>910</v>
      </c>
      <c r="B912" s="159" t="str">
        <f t="array" ref="B912">SORTN('Historical Var'!V918)</f>
        <v/>
      </c>
      <c r="C912" s="159"/>
      <c r="D912" s="160"/>
      <c r="E912" s="153"/>
      <c r="F912" s="153"/>
      <c r="G912" s="153"/>
      <c r="H912" s="153"/>
      <c r="I912" s="150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8">
        <f t="shared" si="5"/>
        <v>911</v>
      </c>
      <c r="B913" s="159" t="str">
        <f t="array" ref="B913">SORTN('Historical Var'!V919)</f>
        <v/>
      </c>
      <c r="C913" s="159"/>
      <c r="D913" s="160"/>
      <c r="E913" s="153"/>
      <c r="F913" s="153"/>
      <c r="G913" s="153"/>
      <c r="H913" s="153"/>
      <c r="I913" s="150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8">
        <f t="shared" si="5"/>
        <v>912</v>
      </c>
      <c r="B914" s="159" t="str">
        <f t="array" ref="B914">SORTN('Historical Var'!V920)</f>
        <v/>
      </c>
      <c r="C914" s="159"/>
      <c r="D914" s="160"/>
      <c r="E914" s="153"/>
      <c r="F914" s="153"/>
      <c r="G914" s="153"/>
      <c r="H914" s="153"/>
      <c r="I914" s="150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8">
        <f t="shared" si="5"/>
        <v>913</v>
      </c>
      <c r="B915" s="159" t="str">
        <f t="array" ref="B915">SORTN('Historical Var'!V921)</f>
        <v/>
      </c>
      <c r="C915" s="159"/>
      <c r="D915" s="160"/>
      <c r="E915" s="153"/>
      <c r="F915" s="153"/>
      <c r="G915" s="153"/>
      <c r="H915" s="153"/>
      <c r="I915" s="150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8">
        <f t="shared" si="5"/>
        <v>914</v>
      </c>
      <c r="B916" s="159" t="str">
        <f t="array" ref="B916">SORTN('Historical Var'!V922)</f>
        <v/>
      </c>
      <c r="C916" s="159"/>
      <c r="D916" s="160"/>
      <c r="E916" s="153"/>
      <c r="F916" s="153"/>
      <c r="G916" s="153"/>
      <c r="H916" s="153"/>
      <c r="I916" s="150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8">
        <f t="shared" si="5"/>
        <v>915</v>
      </c>
      <c r="B917" s="159" t="str">
        <f t="array" ref="B917">SORTN('Historical Var'!V923)</f>
        <v/>
      </c>
      <c r="C917" s="159"/>
      <c r="D917" s="160"/>
      <c r="E917" s="153"/>
      <c r="F917" s="153"/>
      <c r="G917" s="153"/>
      <c r="H917" s="153"/>
      <c r="I917" s="150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8">
        <f t="shared" si="5"/>
        <v>916</v>
      </c>
      <c r="B918" s="159" t="str">
        <f t="array" ref="B918">SORTN('Historical Var'!V924)</f>
        <v/>
      </c>
      <c r="C918" s="159"/>
      <c r="D918" s="160"/>
      <c r="E918" s="153"/>
      <c r="F918" s="153"/>
      <c r="G918" s="153"/>
      <c r="H918" s="153"/>
      <c r="I918" s="150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8">
        <f t="shared" si="5"/>
        <v>917</v>
      </c>
      <c r="B919" s="159" t="str">
        <f t="array" ref="B919">SORTN('Historical Var'!V925)</f>
        <v/>
      </c>
      <c r="C919" s="159"/>
      <c r="D919" s="160"/>
      <c r="E919" s="153"/>
      <c r="F919" s="153"/>
      <c r="G919" s="153"/>
      <c r="H919" s="153"/>
      <c r="I919" s="150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8">
        <f t="shared" si="5"/>
        <v>918</v>
      </c>
      <c r="B920" s="159" t="str">
        <f t="array" ref="B920">SORTN('Historical Var'!V926)</f>
        <v/>
      </c>
      <c r="C920" s="159"/>
      <c r="D920" s="160"/>
      <c r="E920" s="153"/>
      <c r="F920" s="153"/>
      <c r="G920" s="153"/>
      <c r="H920" s="153"/>
      <c r="I920" s="150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8">
        <f t="shared" si="5"/>
        <v>919</v>
      </c>
      <c r="B921" s="159" t="str">
        <f t="array" ref="B921">SORTN('Historical Var'!V927)</f>
        <v/>
      </c>
      <c r="C921" s="159"/>
      <c r="D921" s="160"/>
      <c r="E921" s="153"/>
      <c r="F921" s="153"/>
      <c r="G921" s="153"/>
      <c r="H921" s="153"/>
      <c r="I921" s="150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8">
        <f t="shared" si="5"/>
        <v>920</v>
      </c>
      <c r="B922" s="159" t="str">
        <f t="array" ref="B922">SORTN('Historical Var'!V928)</f>
        <v/>
      </c>
      <c r="C922" s="159"/>
      <c r="D922" s="160"/>
      <c r="E922" s="153"/>
      <c r="F922" s="153"/>
      <c r="G922" s="153"/>
      <c r="H922" s="153"/>
      <c r="I922" s="150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8">
        <f t="shared" si="5"/>
        <v>921</v>
      </c>
      <c r="B923" s="159" t="str">
        <f t="array" ref="B923">SORTN('Historical Var'!V929)</f>
        <v/>
      </c>
      <c r="C923" s="159"/>
      <c r="D923" s="160"/>
      <c r="E923" s="153"/>
      <c r="F923" s="153"/>
      <c r="G923" s="153"/>
      <c r="H923" s="153"/>
      <c r="I923" s="150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8">
        <f t="shared" si="5"/>
        <v>922</v>
      </c>
      <c r="B924" s="159" t="str">
        <f t="array" ref="B924">SORTN('Historical Var'!V930)</f>
        <v/>
      </c>
      <c r="C924" s="159"/>
      <c r="D924" s="160"/>
      <c r="E924" s="153"/>
      <c r="F924" s="153"/>
      <c r="G924" s="153"/>
      <c r="H924" s="153"/>
      <c r="I924" s="150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8">
        <f t="shared" si="5"/>
        <v>923</v>
      </c>
      <c r="B925" s="159" t="str">
        <f t="array" ref="B925">SORTN('Historical Var'!V931)</f>
        <v/>
      </c>
      <c r="C925" s="159"/>
      <c r="D925" s="160"/>
      <c r="E925" s="153"/>
      <c r="F925" s="153"/>
      <c r="G925" s="153"/>
      <c r="H925" s="153"/>
      <c r="I925" s="150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8">
        <f t="shared" si="5"/>
        <v>924</v>
      </c>
      <c r="B926" s="159" t="str">
        <f t="array" ref="B926">SORTN('Historical Var'!V932)</f>
        <v/>
      </c>
      <c r="C926" s="159"/>
      <c r="D926" s="160"/>
      <c r="E926" s="153"/>
      <c r="F926" s="153"/>
      <c r="G926" s="153"/>
      <c r="H926" s="153"/>
      <c r="I926" s="150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8">
        <f t="shared" si="5"/>
        <v>925</v>
      </c>
      <c r="B927" s="159" t="str">
        <f t="array" ref="B927">SORTN('Historical Var'!V933)</f>
        <v/>
      </c>
      <c r="C927" s="159"/>
      <c r="D927" s="160"/>
      <c r="E927" s="153"/>
      <c r="F927" s="153"/>
      <c r="G927" s="153"/>
      <c r="H927" s="153"/>
      <c r="I927" s="150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8">
        <f t="shared" si="5"/>
        <v>926</v>
      </c>
      <c r="B928" s="159" t="str">
        <f t="array" ref="B928">SORTN('Historical Var'!V934)</f>
        <v/>
      </c>
      <c r="C928" s="159"/>
      <c r="D928" s="160"/>
      <c r="E928" s="153"/>
      <c r="F928" s="153"/>
      <c r="G928" s="153"/>
      <c r="H928" s="153"/>
      <c r="I928" s="150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8">
        <f t="shared" si="5"/>
        <v>927</v>
      </c>
      <c r="B929" s="159" t="str">
        <f t="array" ref="B929">SORTN('Historical Var'!V935)</f>
        <v/>
      </c>
      <c r="C929" s="159"/>
      <c r="D929" s="160"/>
      <c r="E929" s="153"/>
      <c r="F929" s="153"/>
      <c r="G929" s="153"/>
      <c r="H929" s="153"/>
      <c r="I929" s="150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8">
        <f t="shared" si="5"/>
        <v>928</v>
      </c>
      <c r="B930" s="159" t="str">
        <f t="array" ref="B930">SORTN('Historical Var'!V936)</f>
        <v/>
      </c>
      <c r="C930" s="159"/>
      <c r="D930" s="160"/>
      <c r="E930" s="153"/>
      <c r="F930" s="153"/>
      <c r="G930" s="153"/>
      <c r="H930" s="153"/>
      <c r="I930" s="150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8">
        <f t="shared" si="5"/>
        <v>929</v>
      </c>
      <c r="B931" s="159" t="str">
        <f t="array" ref="B931">SORTN('Historical Var'!V937)</f>
        <v/>
      </c>
      <c r="C931" s="159"/>
      <c r="D931" s="160"/>
      <c r="E931" s="153"/>
      <c r="F931" s="153"/>
      <c r="G931" s="153"/>
      <c r="H931" s="153"/>
      <c r="I931" s="150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8">
        <f t="shared" si="5"/>
        <v>930</v>
      </c>
      <c r="B932" s="159" t="str">
        <f t="array" ref="B932">SORTN('Historical Var'!V938)</f>
        <v/>
      </c>
      <c r="C932" s="159"/>
      <c r="D932" s="160"/>
      <c r="E932" s="153"/>
      <c r="F932" s="153"/>
      <c r="G932" s="153"/>
      <c r="H932" s="153"/>
      <c r="I932" s="150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8">
        <f t="shared" si="5"/>
        <v>931</v>
      </c>
      <c r="B933" s="159" t="str">
        <f t="array" ref="B933">SORTN('Historical Var'!V939)</f>
        <v/>
      </c>
      <c r="C933" s="159"/>
      <c r="D933" s="160"/>
      <c r="E933" s="153"/>
      <c r="F933" s="153"/>
      <c r="G933" s="153"/>
      <c r="H933" s="153"/>
      <c r="I933" s="150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8">
        <f t="shared" si="5"/>
        <v>932</v>
      </c>
      <c r="B934" s="159" t="str">
        <f t="array" ref="B934">SORTN('Historical Var'!V940)</f>
        <v/>
      </c>
      <c r="C934" s="159"/>
      <c r="D934" s="160"/>
      <c r="E934" s="153"/>
      <c r="F934" s="153"/>
      <c r="G934" s="153"/>
      <c r="H934" s="153"/>
      <c r="I934" s="150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8">
        <f t="shared" si="5"/>
        <v>933</v>
      </c>
      <c r="B935" s="159" t="str">
        <f t="array" ref="B935">SORTN('Historical Var'!V941)</f>
        <v/>
      </c>
      <c r="C935" s="159"/>
      <c r="D935" s="160"/>
      <c r="E935" s="153"/>
      <c r="F935" s="153"/>
      <c r="G935" s="153"/>
      <c r="H935" s="153"/>
      <c r="I935" s="150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8">
        <f t="shared" si="5"/>
        <v>934</v>
      </c>
      <c r="B936" s="159" t="str">
        <f t="array" ref="B936">SORTN('Historical Var'!V942)</f>
        <v/>
      </c>
      <c r="C936" s="159"/>
      <c r="D936" s="160"/>
      <c r="E936" s="153"/>
      <c r="F936" s="153"/>
      <c r="G936" s="153"/>
      <c r="H936" s="153"/>
      <c r="I936" s="150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8">
        <f t="shared" si="5"/>
        <v>935</v>
      </c>
      <c r="B937" s="159" t="str">
        <f t="array" ref="B937">SORTN('Historical Var'!V943)</f>
        <v/>
      </c>
      <c r="C937" s="159"/>
      <c r="D937" s="160"/>
      <c r="E937" s="153"/>
      <c r="F937" s="153"/>
      <c r="G937" s="153"/>
      <c r="H937" s="153"/>
      <c r="I937" s="150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8">
        <f t="shared" si="5"/>
        <v>936</v>
      </c>
      <c r="B938" s="159" t="str">
        <f t="array" ref="B938">SORTN('Historical Var'!V944)</f>
        <v/>
      </c>
      <c r="C938" s="159"/>
      <c r="D938" s="160"/>
      <c r="E938" s="153"/>
      <c r="F938" s="153"/>
      <c r="G938" s="153"/>
      <c r="H938" s="153"/>
      <c r="I938" s="150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8">
        <f t="shared" si="5"/>
        <v>937</v>
      </c>
      <c r="B939" s="159" t="str">
        <f t="array" ref="B939">SORTN('Historical Var'!V945)</f>
        <v/>
      </c>
      <c r="C939" s="159"/>
      <c r="D939" s="160"/>
      <c r="E939" s="153"/>
      <c r="F939" s="153"/>
      <c r="G939" s="153"/>
      <c r="H939" s="153"/>
      <c r="I939" s="150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8">
        <f t="shared" si="5"/>
        <v>938</v>
      </c>
      <c r="B940" s="159" t="str">
        <f t="array" ref="B940">SORTN('Historical Var'!V946)</f>
        <v/>
      </c>
      <c r="C940" s="159"/>
      <c r="D940" s="160"/>
      <c r="E940" s="153"/>
      <c r="F940" s="153"/>
      <c r="G940" s="153"/>
      <c r="H940" s="153"/>
      <c r="I940" s="150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8">
        <f t="shared" si="5"/>
        <v>939</v>
      </c>
      <c r="B941" s="159" t="str">
        <f t="array" ref="B941">SORTN('Historical Var'!V947)</f>
        <v/>
      </c>
      <c r="C941" s="159"/>
      <c r="D941" s="160"/>
      <c r="E941" s="153"/>
      <c r="F941" s="153"/>
      <c r="G941" s="153"/>
      <c r="H941" s="153"/>
      <c r="I941" s="150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8">
        <f t="shared" si="5"/>
        <v>940</v>
      </c>
      <c r="B942" s="159" t="str">
        <f t="array" ref="B942">SORTN('Historical Var'!V948)</f>
        <v/>
      </c>
      <c r="C942" s="159"/>
      <c r="D942" s="160"/>
      <c r="E942" s="153"/>
      <c r="F942" s="153"/>
      <c r="G942" s="153"/>
      <c r="H942" s="153"/>
      <c r="I942" s="150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8">
        <f t="shared" si="5"/>
        <v>941</v>
      </c>
      <c r="B943" s="159" t="str">
        <f t="array" ref="B943">SORTN('Historical Var'!V949)</f>
        <v/>
      </c>
      <c r="C943" s="159"/>
      <c r="D943" s="160"/>
      <c r="E943" s="153"/>
      <c r="F943" s="153"/>
      <c r="G943" s="153"/>
      <c r="H943" s="153"/>
      <c r="I943" s="150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8">
        <f t="shared" si="5"/>
        <v>942</v>
      </c>
      <c r="B944" s="159" t="str">
        <f t="array" ref="B944">SORTN('Historical Var'!V950)</f>
        <v/>
      </c>
      <c r="C944" s="159"/>
      <c r="D944" s="160"/>
      <c r="E944" s="153"/>
      <c r="F944" s="153"/>
      <c r="G944" s="153"/>
      <c r="H944" s="153"/>
      <c r="I944" s="150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8">
        <f t="shared" si="5"/>
        <v>943</v>
      </c>
      <c r="B945" s="159" t="str">
        <f t="array" ref="B945">SORTN('Historical Var'!V951)</f>
        <v/>
      </c>
      <c r="C945" s="159"/>
      <c r="D945" s="160"/>
      <c r="E945" s="153"/>
      <c r="F945" s="153"/>
      <c r="G945" s="153"/>
      <c r="H945" s="153"/>
      <c r="I945" s="150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8">
        <f t="shared" si="5"/>
        <v>944</v>
      </c>
      <c r="B946" s="159" t="str">
        <f t="array" ref="B946">SORTN('Historical Var'!V952)</f>
        <v/>
      </c>
      <c r="C946" s="159"/>
      <c r="D946" s="160"/>
      <c r="E946" s="153"/>
      <c r="F946" s="153"/>
      <c r="G946" s="153"/>
      <c r="H946" s="153"/>
      <c r="I946" s="150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8">
        <f t="shared" si="5"/>
        <v>945</v>
      </c>
      <c r="B947" s="159" t="str">
        <f t="array" ref="B947">SORTN('Historical Var'!V953)</f>
        <v/>
      </c>
      <c r="C947" s="159"/>
      <c r="D947" s="160"/>
      <c r="E947" s="153"/>
      <c r="F947" s="153"/>
      <c r="G947" s="153"/>
      <c r="H947" s="153"/>
      <c r="I947" s="150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8">
        <f t="shared" si="5"/>
        <v>946</v>
      </c>
      <c r="B948" s="159" t="str">
        <f t="array" ref="B948">SORTN('Historical Var'!V954)</f>
        <v/>
      </c>
      <c r="C948" s="159"/>
      <c r="D948" s="160"/>
      <c r="E948" s="153"/>
      <c r="F948" s="153"/>
      <c r="G948" s="153"/>
      <c r="H948" s="153"/>
      <c r="I948" s="150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8">
        <f t="shared" si="5"/>
        <v>947</v>
      </c>
      <c r="B949" s="159" t="str">
        <f t="array" ref="B949">SORTN('Historical Var'!V955)</f>
        <v/>
      </c>
      <c r="C949" s="159"/>
      <c r="D949" s="160"/>
      <c r="E949" s="153"/>
      <c r="F949" s="153"/>
      <c r="G949" s="153"/>
      <c r="H949" s="153"/>
      <c r="I949" s="150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8">
        <f t="shared" si="5"/>
        <v>948</v>
      </c>
      <c r="B950" s="159" t="str">
        <f t="array" ref="B950">SORTN('Historical Var'!V956)</f>
        <v/>
      </c>
      <c r="C950" s="159"/>
      <c r="D950" s="160"/>
      <c r="E950" s="153"/>
      <c r="F950" s="153"/>
      <c r="G950" s="153"/>
      <c r="H950" s="153"/>
      <c r="I950" s="150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8">
        <f t="shared" si="5"/>
        <v>949</v>
      </c>
      <c r="B951" s="159" t="str">
        <f t="array" ref="B951">SORTN('Historical Var'!V957)</f>
        <v/>
      </c>
      <c r="C951" s="159"/>
      <c r="D951" s="160"/>
      <c r="E951" s="153"/>
      <c r="F951" s="153"/>
      <c r="G951" s="153"/>
      <c r="H951" s="153"/>
      <c r="I951" s="150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8">
        <f t="shared" si="5"/>
        <v>950</v>
      </c>
      <c r="B952" s="159" t="str">
        <f t="array" ref="B952">SORTN('Historical Var'!V958)</f>
        <v/>
      </c>
      <c r="C952" s="159"/>
      <c r="D952" s="160"/>
      <c r="E952" s="153"/>
      <c r="F952" s="153"/>
      <c r="G952" s="153"/>
      <c r="H952" s="153"/>
      <c r="I952" s="150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8">
        <f t="shared" si="5"/>
        <v>951</v>
      </c>
      <c r="B953" s="159" t="str">
        <f t="array" ref="B953">SORTN('Historical Var'!V959)</f>
        <v/>
      </c>
      <c r="C953" s="159"/>
      <c r="D953" s="160"/>
      <c r="E953" s="153"/>
      <c r="F953" s="153"/>
      <c r="G953" s="153"/>
      <c r="H953" s="153"/>
      <c r="I953" s="150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8">
        <f t="shared" si="5"/>
        <v>952</v>
      </c>
      <c r="B954" s="159" t="str">
        <f t="array" ref="B954">SORTN('Historical Var'!V960)</f>
        <v/>
      </c>
      <c r="C954" s="159"/>
      <c r="D954" s="160"/>
      <c r="E954" s="153"/>
      <c r="F954" s="153"/>
      <c r="G954" s="153"/>
      <c r="H954" s="153"/>
      <c r="I954" s="150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8">
        <f t="shared" si="5"/>
        <v>953</v>
      </c>
      <c r="B955" s="159" t="str">
        <f t="array" ref="B955">SORTN('Historical Var'!V961)</f>
        <v/>
      </c>
      <c r="C955" s="159"/>
      <c r="D955" s="160"/>
      <c r="E955" s="153"/>
      <c r="F955" s="153"/>
      <c r="G955" s="153"/>
      <c r="H955" s="153"/>
      <c r="I955" s="150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8">
        <f t="shared" si="5"/>
        <v>954</v>
      </c>
      <c r="B956" s="159" t="str">
        <f t="array" ref="B956">SORTN('Historical Var'!V962)</f>
        <v/>
      </c>
      <c r="C956" s="159"/>
      <c r="D956" s="160"/>
      <c r="E956" s="153"/>
      <c r="F956" s="153"/>
      <c r="G956" s="153"/>
      <c r="H956" s="153"/>
      <c r="I956" s="150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8">
        <f t="shared" si="5"/>
        <v>955</v>
      </c>
      <c r="B957" s="159" t="str">
        <f t="array" ref="B957">SORTN('Historical Var'!V963)</f>
        <v/>
      </c>
      <c r="C957" s="159"/>
      <c r="D957" s="160"/>
      <c r="E957" s="153"/>
      <c r="F957" s="153"/>
      <c r="G957" s="153"/>
      <c r="H957" s="153"/>
      <c r="I957" s="150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8">
        <f t="shared" si="5"/>
        <v>956</v>
      </c>
      <c r="B958" s="159" t="str">
        <f t="array" ref="B958">SORTN('Historical Var'!V964)</f>
        <v/>
      </c>
      <c r="C958" s="159"/>
      <c r="D958" s="160"/>
      <c r="E958" s="153"/>
      <c r="F958" s="153"/>
      <c r="G958" s="153"/>
      <c r="H958" s="153"/>
      <c r="I958" s="150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8">
        <f t="shared" si="5"/>
        <v>957</v>
      </c>
      <c r="B959" s="159" t="str">
        <f t="array" ref="B959">SORTN('Historical Var'!V965)</f>
        <v/>
      </c>
      <c r="C959" s="159"/>
      <c r="D959" s="160"/>
      <c r="E959" s="153"/>
      <c r="F959" s="153"/>
      <c r="G959" s="153"/>
      <c r="H959" s="153"/>
      <c r="I959" s="150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8">
        <f t="shared" si="5"/>
        <v>958</v>
      </c>
      <c r="B960" s="159" t="str">
        <f t="array" ref="B960">SORTN('Historical Var'!V966)</f>
        <v/>
      </c>
      <c r="C960" s="159"/>
      <c r="D960" s="160"/>
      <c r="E960" s="153"/>
      <c r="F960" s="153"/>
      <c r="G960" s="153"/>
      <c r="H960" s="153"/>
      <c r="I960" s="150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8">
        <f t="shared" si="5"/>
        <v>959</v>
      </c>
      <c r="B961" s="159" t="str">
        <f t="array" ref="B961">SORTN('Historical Var'!V967)</f>
        <v/>
      </c>
      <c r="C961" s="159"/>
      <c r="D961" s="160"/>
      <c r="E961" s="153"/>
      <c r="F961" s="153"/>
      <c r="G961" s="153"/>
      <c r="H961" s="153"/>
      <c r="I961" s="150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8">
        <f t="shared" si="5"/>
        <v>960</v>
      </c>
      <c r="B962" s="159" t="str">
        <f t="array" ref="B962">SORTN('Historical Var'!V968)</f>
        <v/>
      </c>
      <c r="C962" s="159"/>
      <c r="D962" s="160"/>
      <c r="E962" s="153"/>
      <c r="F962" s="153"/>
      <c r="G962" s="153"/>
      <c r="H962" s="153"/>
      <c r="I962" s="150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8">
        <f t="shared" si="5"/>
        <v>961</v>
      </c>
      <c r="B963" s="159" t="str">
        <f t="array" ref="B963">SORTN('Historical Var'!V969)</f>
        <v/>
      </c>
      <c r="C963" s="159"/>
      <c r="D963" s="160"/>
      <c r="E963" s="153"/>
      <c r="F963" s="153"/>
      <c r="G963" s="153"/>
      <c r="H963" s="153"/>
      <c r="I963" s="150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8">
        <f t="shared" si="5"/>
        <v>962</v>
      </c>
      <c r="B964" s="159" t="str">
        <f t="array" ref="B964">SORTN('Historical Var'!V970)</f>
        <v/>
      </c>
      <c r="C964" s="159"/>
      <c r="D964" s="160"/>
      <c r="E964" s="153"/>
      <c r="F964" s="153"/>
      <c r="G964" s="153"/>
      <c r="H964" s="153"/>
      <c r="I964" s="150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8">
        <f t="shared" si="5"/>
        <v>963</v>
      </c>
      <c r="B965" s="159" t="str">
        <f t="array" ref="B965">SORTN('Historical Var'!V971)</f>
        <v/>
      </c>
      <c r="C965" s="159"/>
      <c r="D965" s="160"/>
      <c r="E965" s="153"/>
      <c r="F965" s="153"/>
      <c r="G965" s="153"/>
      <c r="H965" s="153"/>
      <c r="I965" s="150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8">
        <f t="shared" si="5"/>
        <v>964</v>
      </c>
      <c r="B966" s="159" t="str">
        <f t="array" ref="B966">SORTN('Historical Var'!V972)</f>
        <v/>
      </c>
      <c r="C966" s="159"/>
      <c r="D966" s="160"/>
      <c r="E966" s="153"/>
      <c r="F966" s="153"/>
      <c r="G966" s="153"/>
      <c r="H966" s="153"/>
      <c r="I966" s="150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8">
        <f t="shared" si="5"/>
        <v>965</v>
      </c>
      <c r="B967" s="159" t="str">
        <f t="array" ref="B967">SORTN('Historical Var'!V973)</f>
        <v/>
      </c>
      <c r="C967" s="159"/>
      <c r="D967" s="160"/>
      <c r="E967" s="153"/>
      <c r="F967" s="153"/>
      <c r="G967" s="153"/>
      <c r="H967" s="153"/>
      <c r="I967" s="150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8">
        <f t="shared" si="5"/>
        <v>966</v>
      </c>
      <c r="B968" s="159" t="str">
        <f t="array" ref="B968">SORTN('Historical Var'!V974)</f>
        <v/>
      </c>
      <c r="C968" s="159"/>
      <c r="D968" s="160"/>
      <c r="E968" s="153"/>
      <c r="F968" s="153"/>
      <c r="G968" s="153"/>
      <c r="H968" s="153"/>
      <c r="I968" s="150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8">
        <f t="shared" si="5"/>
        <v>967</v>
      </c>
      <c r="B969" s="159" t="str">
        <f t="array" ref="B969">SORTN('Historical Var'!V975)</f>
        <v/>
      </c>
      <c r="C969" s="159"/>
      <c r="D969" s="160"/>
      <c r="E969" s="153"/>
      <c r="F969" s="153"/>
      <c r="G969" s="153"/>
      <c r="H969" s="153"/>
      <c r="I969" s="150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8">
        <f t="shared" si="5"/>
        <v>968</v>
      </c>
      <c r="B970" s="159" t="str">
        <f t="array" ref="B970">SORTN('Historical Var'!V976)</f>
        <v/>
      </c>
      <c r="C970" s="159"/>
      <c r="D970" s="160"/>
      <c r="E970" s="153"/>
      <c r="F970" s="153"/>
      <c r="G970" s="153"/>
      <c r="H970" s="153"/>
      <c r="I970" s="150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8">
        <f t="shared" si="5"/>
        <v>969</v>
      </c>
      <c r="B971" s="159" t="str">
        <f t="array" ref="B971">SORTN('Historical Var'!V977)</f>
        <v/>
      </c>
      <c r="C971" s="159"/>
      <c r="D971" s="160"/>
      <c r="E971" s="153"/>
      <c r="F971" s="153"/>
      <c r="G971" s="153"/>
      <c r="H971" s="153"/>
      <c r="I971" s="150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8">
        <f t="shared" si="5"/>
        <v>970</v>
      </c>
      <c r="B972" s="159" t="str">
        <f t="array" ref="B972">SORTN('Historical Var'!V978)</f>
        <v/>
      </c>
      <c r="C972" s="159"/>
      <c r="D972" s="160"/>
      <c r="E972" s="153"/>
      <c r="F972" s="153"/>
      <c r="G972" s="153"/>
      <c r="H972" s="153"/>
      <c r="I972" s="150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8">
        <f t="shared" si="5"/>
        <v>971</v>
      </c>
      <c r="B973" s="159" t="str">
        <f t="array" ref="B973">SORTN('Historical Var'!V979)</f>
        <v/>
      </c>
      <c r="C973" s="159"/>
      <c r="D973" s="160"/>
      <c r="E973" s="153"/>
      <c r="F973" s="153"/>
      <c r="G973" s="153"/>
      <c r="H973" s="153"/>
      <c r="I973" s="150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8">
        <f t="shared" si="5"/>
        <v>972</v>
      </c>
      <c r="B974" s="159" t="str">
        <f t="array" ref="B974">SORTN('Historical Var'!V980)</f>
        <v/>
      </c>
      <c r="C974" s="159"/>
      <c r="D974" s="160"/>
      <c r="E974" s="153"/>
      <c r="F974" s="153"/>
      <c r="G974" s="153"/>
      <c r="H974" s="153"/>
      <c r="I974" s="150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8">
        <f t="shared" si="5"/>
        <v>973</v>
      </c>
      <c r="B975" s="159" t="str">
        <f t="array" ref="B975">SORTN('Historical Var'!V981)</f>
        <v/>
      </c>
      <c r="C975" s="159"/>
      <c r="D975" s="160"/>
      <c r="E975" s="153"/>
      <c r="F975" s="153"/>
      <c r="G975" s="153"/>
      <c r="H975" s="153"/>
      <c r="I975" s="150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8">
        <f t="shared" si="5"/>
        <v>974</v>
      </c>
      <c r="B976" s="159" t="str">
        <f t="array" ref="B976">SORTN('Historical Var'!V982)</f>
        <v/>
      </c>
      <c r="C976" s="159"/>
      <c r="D976" s="160"/>
      <c r="E976" s="153"/>
      <c r="F976" s="153"/>
      <c r="G976" s="153"/>
      <c r="H976" s="153"/>
      <c r="I976" s="150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8">
        <f t="shared" si="5"/>
        <v>975</v>
      </c>
      <c r="B977" s="159" t="str">
        <f t="array" ref="B977">SORTN('Historical Var'!V983)</f>
        <v/>
      </c>
      <c r="C977" s="159"/>
      <c r="D977" s="160"/>
      <c r="E977" s="153"/>
      <c r="F977" s="153"/>
      <c r="G977" s="153"/>
      <c r="H977" s="153"/>
      <c r="I977" s="150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8">
        <f t="shared" si="5"/>
        <v>976</v>
      </c>
      <c r="B978" s="159" t="str">
        <f t="array" ref="B978">SORTN('Historical Var'!V984)</f>
        <v/>
      </c>
      <c r="C978" s="159"/>
      <c r="D978" s="160"/>
      <c r="E978" s="153"/>
      <c r="F978" s="153"/>
      <c r="G978" s="153"/>
      <c r="H978" s="153"/>
      <c r="I978" s="150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8">
        <f t="shared" si="5"/>
        <v>977</v>
      </c>
      <c r="B979" s="159" t="str">
        <f t="array" ref="B979">SORTN('Historical Var'!V985)</f>
        <v/>
      </c>
      <c r="C979" s="159"/>
      <c r="D979" s="160"/>
      <c r="E979" s="153"/>
      <c r="F979" s="153"/>
      <c r="G979" s="153"/>
      <c r="H979" s="153"/>
      <c r="I979" s="150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8">
        <f t="shared" si="5"/>
        <v>978</v>
      </c>
      <c r="B980" s="159" t="str">
        <f t="array" ref="B980">SORTN('Historical Var'!V986)</f>
        <v/>
      </c>
      <c r="C980" s="159"/>
      <c r="D980" s="160"/>
      <c r="E980" s="153"/>
      <c r="F980" s="153"/>
      <c r="G980" s="153"/>
      <c r="H980" s="153"/>
      <c r="I980" s="150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8">
        <f t="shared" si="5"/>
        <v>979</v>
      </c>
      <c r="B981" s="159" t="str">
        <f t="array" ref="B981">SORTN('Historical Var'!V987)</f>
        <v/>
      </c>
      <c r="C981" s="159"/>
      <c r="D981" s="160"/>
      <c r="E981" s="153"/>
      <c r="F981" s="153"/>
      <c r="G981" s="153"/>
      <c r="H981" s="153"/>
      <c r="I981" s="150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8">
        <f t="shared" si="5"/>
        <v>980</v>
      </c>
      <c r="B982" s="159" t="str">
        <f t="array" ref="B982">SORTN('Historical Var'!V988)</f>
        <v/>
      </c>
      <c r="C982" s="159"/>
      <c r="D982" s="160"/>
      <c r="E982" s="153"/>
      <c r="F982" s="153"/>
      <c r="G982" s="153"/>
      <c r="H982" s="153"/>
      <c r="I982" s="150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8">
        <f t="shared" si="5"/>
        <v>981</v>
      </c>
      <c r="B983" s="159" t="str">
        <f t="array" ref="B983">SORTN('Historical Var'!V989)</f>
        <v/>
      </c>
      <c r="C983" s="159"/>
      <c r="D983" s="160"/>
      <c r="E983" s="153"/>
      <c r="F983" s="153"/>
      <c r="G983" s="153"/>
      <c r="H983" s="153"/>
      <c r="I983" s="150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8">
        <f t="shared" si="5"/>
        <v>982</v>
      </c>
      <c r="B984" s="159" t="str">
        <f t="array" ref="B984">SORTN('Historical Var'!V990)</f>
        <v/>
      </c>
      <c r="C984" s="159"/>
      <c r="D984" s="160"/>
      <c r="E984" s="153"/>
      <c r="F984" s="153"/>
      <c r="G984" s="153"/>
      <c r="H984" s="153"/>
      <c r="I984" s="150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8">
        <f t="shared" si="5"/>
        <v>983</v>
      </c>
      <c r="B985" s="159" t="str">
        <f t="array" ref="B985">SORTN('Historical Var'!V991)</f>
        <v/>
      </c>
      <c r="C985" s="159"/>
      <c r="D985" s="160"/>
      <c r="E985" s="153"/>
      <c r="F985" s="153"/>
      <c r="G985" s="153"/>
      <c r="H985" s="153"/>
      <c r="I985" s="150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8">
        <f t="shared" si="5"/>
        <v>984</v>
      </c>
      <c r="B986" s="159" t="str">
        <f t="array" ref="B986">SORTN('Historical Var'!V992)</f>
        <v/>
      </c>
      <c r="C986" s="159"/>
      <c r="D986" s="160"/>
      <c r="E986" s="153"/>
      <c r="F986" s="153"/>
      <c r="G986" s="153"/>
      <c r="H986" s="153"/>
      <c r="I986" s="150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8">
        <f t="shared" si="5"/>
        <v>985</v>
      </c>
      <c r="B987" s="159" t="str">
        <f t="array" ref="B987">SORTN('Historical Var'!V993)</f>
        <v/>
      </c>
      <c r="C987" s="159"/>
      <c r="D987" s="160"/>
      <c r="E987" s="153"/>
      <c r="F987" s="153"/>
      <c r="G987" s="153"/>
      <c r="H987" s="153"/>
      <c r="I987" s="150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8">
        <f t="shared" si="5"/>
        <v>986</v>
      </c>
      <c r="B988" s="159" t="str">
        <f t="array" ref="B988">SORTN('Historical Var'!V994)</f>
        <v/>
      </c>
      <c r="C988" s="159"/>
      <c r="D988" s="160"/>
      <c r="E988" s="153"/>
      <c r="F988" s="153"/>
      <c r="G988" s="153"/>
      <c r="H988" s="153"/>
      <c r="I988" s="150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8">
        <f t="shared" si="5"/>
        <v>987</v>
      </c>
      <c r="B989" s="159" t="str">
        <f t="array" ref="B989">SORTN('Historical Var'!V995)</f>
        <v/>
      </c>
      <c r="C989" s="159"/>
      <c r="D989" s="160"/>
      <c r="E989" s="153"/>
      <c r="F989" s="153"/>
      <c r="G989" s="153"/>
      <c r="H989" s="153"/>
      <c r="I989" s="150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8">
        <f t="shared" si="5"/>
        <v>988</v>
      </c>
      <c r="B990" s="159" t="str">
        <f t="array" ref="B990">SORTN('Historical Var'!V996)</f>
        <v/>
      </c>
      <c r="C990" s="159"/>
      <c r="D990" s="160"/>
      <c r="E990" s="153"/>
      <c r="F990" s="153"/>
      <c r="G990" s="153"/>
      <c r="H990" s="153"/>
      <c r="I990" s="150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8">
        <f t="shared" si="5"/>
        <v>989</v>
      </c>
      <c r="B991" s="159" t="str">
        <f t="array" ref="B991">SORTN('Historical Var'!V997)</f>
        <v/>
      </c>
      <c r="C991" s="159"/>
      <c r="D991" s="160"/>
      <c r="E991" s="153"/>
      <c r="F991" s="153"/>
      <c r="G991" s="153"/>
      <c r="H991" s="153"/>
      <c r="I991" s="150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8">
        <f t="shared" si="5"/>
        <v>990</v>
      </c>
      <c r="B992" s="159" t="str">
        <f t="array" ref="B992">SORTN('Historical Var'!V998)</f>
        <v/>
      </c>
      <c r="C992" s="159"/>
      <c r="D992" s="160"/>
      <c r="E992" s="153"/>
      <c r="F992" s="153"/>
      <c r="G992" s="153"/>
      <c r="H992" s="153"/>
      <c r="I992" s="150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8">
        <f t="shared" si="5"/>
        <v>991</v>
      </c>
      <c r="B993" s="159" t="str">
        <f t="array" ref="B993">SORTN('Historical Var'!V999)</f>
        <v/>
      </c>
      <c r="C993" s="159"/>
      <c r="D993" s="160"/>
      <c r="E993" s="153"/>
      <c r="F993" s="153"/>
      <c r="G993" s="153"/>
      <c r="H993" s="153"/>
      <c r="I993" s="150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8">
        <f t="shared" si="5"/>
        <v>992</v>
      </c>
      <c r="B994" s="159" t="str">
        <f t="array" ref="B994">SORTN('Historical Var'!V1000)</f>
        <v/>
      </c>
      <c r="C994" s="159"/>
      <c r="D994" s="160"/>
      <c r="E994" s="153"/>
      <c r="F994" s="153"/>
      <c r="G994" s="153"/>
      <c r="H994" s="153"/>
      <c r="I994" s="150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8">
        <f t="shared" si="5"/>
        <v>993</v>
      </c>
      <c r="B995" s="159" t="str">
        <f t="array" ref="B995">SORTN('Historical Var'!V1001)</f>
        <v/>
      </c>
      <c r="C995" s="159"/>
      <c r="D995" s="160"/>
      <c r="E995" s="153"/>
      <c r="F995" s="153"/>
      <c r="G995" s="153"/>
      <c r="H995" s="153"/>
      <c r="I995" s="150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8">
        <f t="shared" si="5"/>
        <v>994</v>
      </c>
      <c r="B996" s="159" t="str">
        <f t="array" ref="B996">SORTN('Historical Var'!V1002)</f>
        <v/>
      </c>
      <c r="C996" s="159"/>
      <c r="D996" s="160"/>
      <c r="E996" s="153"/>
      <c r="F996" s="153"/>
      <c r="G996" s="153"/>
      <c r="H996" s="153"/>
      <c r="I996" s="150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8">
        <f t="shared" si="5"/>
        <v>995</v>
      </c>
      <c r="B997" s="159" t="str">
        <f t="array" ref="B997">SORTN('Historical Var'!V1003)</f>
        <v/>
      </c>
      <c r="C997" s="159"/>
      <c r="D997" s="160"/>
      <c r="E997" s="153"/>
      <c r="F997" s="153"/>
      <c r="G997" s="153"/>
      <c r="H997" s="153"/>
      <c r="I997" s="150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8">
        <f t="shared" si="5"/>
        <v>996</v>
      </c>
      <c r="B998" s="159" t="str">
        <f t="array" ref="B998">SORTN('Historical Var'!V1004)</f>
        <v/>
      </c>
      <c r="C998" s="159"/>
      <c r="D998" s="160"/>
      <c r="E998" s="153"/>
      <c r="F998" s="153"/>
      <c r="G998" s="153"/>
      <c r="H998" s="153"/>
      <c r="I998" s="150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8">
        <f t="shared" si="5"/>
        <v>997</v>
      </c>
      <c r="B999" s="159" t="str">
        <f t="array" ref="B999">SORTN('Historical Var'!V1005)</f>
        <v/>
      </c>
      <c r="C999" s="159"/>
      <c r="D999" s="160"/>
      <c r="E999" s="153"/>
      <c r="F999" s="153"/>
      <c r="G999" s="153"/>
      <c r="H999" s="153"/>
      <c r="I999" s="150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8">
        <f t="shared" si="5"/>
        <v>998</v>
      </c>
      <c r="B1000" s="159" t="str">
        <f t="array" ref="B1000">SORTN('Historical Var'!V1006)</f>
        <v/>
      </c>
      <c r="C1000" s="159"/>
      <c r="D1000" s="160"/>
      <c r="E1000" s="153"/>
      <c r="F1000" s="153"/>
      <c r="G1000" s="153"/>
      <c r="H1000" s="153"/>
      <c r="I1000" s="150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mergeCells count="6">
    <mergeCell ref="F2:G2"/>
    <mergeCell ref="F6:G6"/>
    <mergeCell ref="F12:G12"/>
    <mergeCell ref="F16:G16"/>
    <mergeCell ref="F20:H22"/>
    <mergeCell ref="F24:G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tr">
        <f>ModelSheet='EVT VAR'!A:Z</f>
        <v>#NAME?</v>
      </c>
    </row>
    <row r="2">
      <c r="A2" s="13" t="str">
        <f>OpenSolver_AdjNum=1</f>
        <v>#NAME?</v>
      </c>
    </row>
    <row r="3">
      <c r="A3" s="13" t="str">
        <f>OpenSolver_ChosenSolver=Google</f>
        <v>#NAME?</v>
      </c>
    </row>
    <row r="4">
      <c r="A4" s="13" t="str">
        <f>OpenSolver_FastBuild=0</f>
        <v>#NAME?</v>
      </c>
    </row>
    <row r="5">
      <c r="A5" s="13" t="str">
        <f>OpenSolver_LinearityCheck=1</f>
        <v>#NAME?</v>
      </c>
    </row>
    <row r="6">
      <c r="A6" s="13" t="str">
        <f>solver_adj='EVT VAR'!G13:G14</f>
        <v>#NAME?</v>
      </c>
    </row>
    <row r="7">
      <c r="A7" s="13" t="str">
        <f>solver_neg=1</f>
        <v>#NAME?</v>
      </c>
    </row>
    <row r="8">
      <c r="A8" s="13" t="str">
        <f>solver_num=0</f>
        <v>#NAME?</v>
      </c>
    </row>
    <row r="9">
      <c r="A9" s="13" t="str">
        <f>solver_opt='EVT VAR'!G17</f>
        <v>#NAME?</v>
      </c>
    </row>
    <row r="10">
      <c r="A10" s="13" t="str">
        <f>solver_sho=1</f>
        <v>#NAME?</v>
      </c>
    </row>
    <row r="11">
      <c r="A11" s="13" t="str">
        <f>solver_typ=2</f>
        <v>#NAME?</v>
      </c>
    </row>
    <row r="12">
      <c r="A12" s="13" t="str">
        <f>solver_val=0</f>
        <v>#NAME?</v>
      </c>
    </row>
  </sheetData>
  <drawing r:id="rId1"/>
</worksheet>
</file>