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cceleratepeople.sharepoint.com/Shared Documents/Finance/"/>
    </mc:Choice>
  </mc:AlternateContent>
  <xr:revisionPtr revIDLastSave="10644" documentId="11_E48E30963DECE737A5423E6A590AF059491C4E29" xr6:coauthVersionLast="45" xr6:coauthVersionMax="45" xr10:uidLastSave="{AFDDB805-6DFE-4975-95F3-7D53A9AD752C}"/>
  <bookViews>
    <workbookView xWindow="-120" yWindow="-120" windowWidth="29040" windowHeight="15840" firstSheet="3" activeTab="3" xr2:uid="{00000000-000D-0000-FFFF-FFFF00000000}"/>
  </bookViews>
  <sheets>
    <sheet name="May Invoice " sheetId="5" state="hidden" r:id="rId1"/>
    <sheet name="All Invoices " sheetId="3" r:id="rId2"/>
    <sheet name="Data Lists" sheetId="2" r:id="rId3"/>
    <sheet name="EPA Bookings" sheetId="1" r:id="rId4"/>
    <sheet name="Cust Supplier import Template" sheetId="8" r:id="rId5"/>
    <sheet name="Pivots" sheetId="6" r:id="rId6"/>
  </sheets>
  <definedNames>
    <definedName name="_xlnm._FilterDatabase" localSheetId="1" hidden="1">'All Invoices '!$A$1:$L$43</definedName>
    <definedName name="_xlnm._FilterDatabase" localSheetId="3" hidden="1">'EPA Bookings'!$A$1:$AO$149</definedName>
    <definedName name="_xlnm._FilterDatabase" localSheetId="0" hidden="1">'May Invoice '!$A$2:$I$14</definedName>
    <definedName name="_xlcn.WorksheetConnection_EPARegistrationsandInvoices.xlsxTable11" hidden="1">Table1[]</definedName>
    <definedName name="invoice">'All Invoices '!$1:$1048576</definedName>
    <definedName name="ULN">'EPA Bookings'!$B$2:$L$4375</definedName>
  </definedNames>
  <calcPr calcId="191028" calcCompleted="0"/>
  <pivotCaches>
    <pivotCache cacheId="1895" r:id="rId7"/>
    <pivotCache cacheId="1896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EPA Registrations and Invoices .xlsx!Table1"/>
          <x15:modelTable id="Calendar" name="Calendar" connection="Connect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49" i="1" l="1"/>
  <c r="AM148" i="1"/>
  <c r="AM147" i="1" l="1"/>
  <c r="AM146" i="1" l="1"/>
  <c r="AM145" i="1" l="1"/>
  <c r="AM144" i="1" l="1"/>
  <c r="M143" i="3"/>
  <c r="C143" i="3"/>
  <c r="D143" i="3"/>
  <c r="H143" i="3" s="1"/>
  <c r="I143" i="3" s="1"/>
  <c r="E143" i="3"/>
  <c r="F143" i="3"/>
  <c r="AM143" i="1"/>
  <c r="C139" i="3" l="1"/>
  <c r="D139" i="3"/>
  <c r="H139" i="3" s="1"/>
  <c r="I139" i="3" s="1"/>
  <c r="E139" i="3"/>
  <c r="F139" i="3"/>
  <c r="M139" i="3"/>
  <c r="C140" i="3"/>
  <c r="D140" i="3"/>
  <c r="H140" i="3" s="1"/>
  <c r="I140" i="3" s="1"/>
  <c r="E140" i="3"/>
  <c r="F140" i="3"/>
  <c r="M140" i="3"/>
  <c r="C141" i="3"/>
  <c r="D141" i="3"/>
  <c r="H141" i="3" s="1"/>
  <c r="I141" i="3" s="1"/>
  <c r="E141" i="3"/>
  <c r="F141" i="3"/>
  <c r="M141" i="3"/>
  <c r="C142" i="3"/>
  <c r="D142" i="3"/>
  <c r="H142" i="3" s="1"/>
  <c r="I142" i="3" s="1"/>
  <c r="E142" i="3"/>
  <c r="F142" i="3"/>
  <c r="M142" i="3"/>
  <c r="AM142" i="1" l="1"/>
  <c r="I97" i="3" l="1"/>
  <c r="C138" i="3"/>
  <c r="D138" i="3"/>
  <c r="H138" i="3" s="1"/>
  <c r="I138" i="3" s="1"/>
  <c r="E138" i="3"/>
  <c r="F138" i="3"/>
  <c r="M138" i="3"/>
  <c r="C137" i="3"/>
  <c r="D137" i="3"/>
  <c r="H137" i="3" s="1"/>
  <c r="I137" i="3" s="1"/>
  <c r="E137" i="3"/>
  <c r="F137" i="3"/>
  <c r="M137" i="3"/>
  <c r="AM139" i="1"/>
  <c r="AM140" i="1"/>
  <c r="AM141" i="1"/>
  <c r="AM137" i="1"/>
  <c r="AM136" i="1" l="1"/>
  <c r="C136" i="3" l="1"/>
  <c r="D136" i="3"/>
  <c r="H136" i="3" s="1"/>
  <c r="I136" i="3" s="1"/>
  <c r="E136" i="3"/>
  <c r="F136" i="3"/>
  <c r="M136" i="3"/>
  <c r="C99" i="3"/>
  <c r="D99" i="3"/>
  <c r="H99" i="3" s="1"/>
  <c r="I99" i="3" s="1"/>
  <c r="E99" i="3"/>
  <c r="F99" i="3"/>
  <c r="M99" i="3"/>
  <c r="C100" i="3"/>
  <c r="D100" i="3"/>
  <c r="H100" i="3" s="1"/>
  <c r="I100" i="3" s="1"/>
  <c r="E100" i="3"/>
  <c r="F100" i="3"/>
  <c r="M100" i="3"/>
  <c r="C101" i="3"/>
  <c r="D101" i="3"/>
  <c r="H101" i="3" s="1"/>
  <c r="I101" i="3" s="1"/>
  <c r="E101" i="3"/>
  <c r="F101" i="3"/>
  <c r="M101" i="3"/>
  <c r="C102" i="3"/>
  <c r="D102" i="3"/>
  <c r="H102" i="3" s="1"/>
  <c r="I102" i="3" s="1"/>
  <c r="E102" i="3"/>
  <c r="F102" i="3"/>
  <c r="M102" i="3"/>
  <c r="C103" i="3"/>
  <c r="D103" i="3"/>
  <c r="H103" i="3" s="1"/>
  <c r="I103" i="3" s="1"/>
  <c r="E103" i="3"/>
  <c r="F103" i="3"/>
  <c r="M103" i="3"/>
  <c r="C104" i="3"/>
  <c r="D104" i="3"/>
  <c r="H104" i="3" s="1"/>
  <c r="I104" i="3" s="1"/>
  <c r="E104" i="3"/>
  <c r="F104" i="3"/>
  <c r="M104" i="3"/>
  <c r="C105" i="3"/>
  <c r="D105" i="3"/>
  <c r="H105" i="3" s="1"/>
  <c r="I105" i="3" s="1"/>
  <c r="E105" i="3"/>
  <c r="F105" i="3"/>
  <c r="M105" i="3"/>
  <c r="C106" i="3"/>
  <c r="D106" i="3"/>
  <c r="H106" i="3" s="1"/>
  <c r="I106" i="3" s="1"/>
  <c r="E106" i="3"/>
  <c r="F106" i="3"/>
  <c r="M106" i="3"/>
  <c r="C107" i="3"/>
  <c r="D107" i="3"/>
  <c r="H107" i="3" s="1"/>
  <c r="I107" i="3" s="1"/>
  <c r="E107" i="3"/>
  <c r="F107" i="3"/>
  <c r="M107" i="3"/>
  <c r="C108" i="3"/>
  <c r="D108" i="3"/>
  <c r="H108" i="3" s="1"/>
  <c r="I108" i="3" s="1"/>
  <c r="E108" i="3"/>
  <c r="F108" i="3"/>
  <c r="M108" i="3"/>
  <c r="C109" i="3"/>
  <c r="D109" i="3"/>
  <c r="H109" i="3" s="1"/>
  <c r="I109" i="3" s="1"/>
  <c r="E109" i="3"/>
  <c r="F109" i="3"/>
  <c r="M109" i="3"/>
  <c r="C110" i="3"/>
  <c r="D110" i="3"/>
  <c r="H110" i="3" s="1"/>
  <c r="I110" i="3" s="1"/>
  <c r="E110" i="3"/>
  <c r="F110" i="3"/>
  <c r="M110" i="3"/>
  <c r="C111" i="3"/>
  <c r="D111" i="3"/>
  <c r="H111" i="3" s="1"/>
  <c r="I111" i="3" s="1"/>
  <c r="E111" i="3"/>
  <c r="F111" i="3"/>
  <c r="M111" i="3"/>
  <c r="C112" i="3"/>
  <c r="D112" i="3"/>
  <c r="H112" i="3" s="1"/>
  <c r="I112" i="3" s="1"/>
  <c r="E112" i="3"/>
  <c r="F112" i="3"/>
  <c r="M112" i="3"/>
  <c r="C113" i="3"/>
  <c r="D113" i="3"/>
  <c r="H113" i="3" s="1"/>
  <c r="I113" i="3" s="1"/>
  <c r="E113" i="3"/>
  <c r="F113" i="3"/>
  <c r="M113" i="3"/>
  <c r="C114" i="3"/>
  <c r="D114" i="3"/>
  <c r="H114" i="3" s="1"/>
  <c r="I114" i="3" s="1"/>
  <c r="E114" i="3"/>
  <c r="F114" i="3"/>
  <c r="M114" i="3"/>
  <c r="C115" i="3"/>
  <c r="D115" i="3"/>
  <c r="H115" i="3" s="1"/>
  <c r="I115" i="3" s="1"/>
  <c r="E115" i="3"/>
  <c r="F115" i="3"/>
  <c r="M115" i="3"/>
  <c r="C116" i="3"/>
  <c r="D116" i="3"/>
  <c r="H116" i="3" s="1"/>
  <c r="I116" i="3" s="1"/>
  <c r="E116" i="3"/>
  <c r="F116" i="3"/>
  <c r="M116" i="3"/>
  <c r="C117" i="3"/>
  <c r="D117" i="3"/>
  <c r="H117" i="3" s="1"/>
  <c r="I117" i="3" s="1"/>
  <c r="E117" i="3"/>
  <c r="F117" i="3"/>
  <c r="M117" i="3"/>
  <c r="C118" i="3"/>
  <c r="D118" i="3"/>
  <c r="H118" i="3" s="1"/>
  <c r="I118" i="3" s="1"/>
  <c r="E118" i="3"/>
  <c r="F118" i="3"/>
  <c r="M118" i="3"/>
  <c r="C119" i="3"/>
  <c r="D119" i="3"/>
  <c r="H119" i="3" s="1"/>
  <c r="I119" i="3" s="1"/>
  <c r="E119" i="3"/>
  <c r="F119" i="3"/>
  <c r="M119" i="3"/>
  <c r="C120" i="3"/>
  <c r="D120" i="3"/>
  <c r="H120" i="3" s="1"/>
  <c r="I120" i="3" s="1"/>
  <c r="E120" i="3"/>
  <c r="F120" i="3"/>
  <c r="M120" i="3"/>
  <c r="C121" i="3"/>
  <c r="D121" i="3"/>
  <c r="H121" i="3" s="1"/>
  <c r="I121" i="3" s="1"/>
  <c r="E121" i="3"/>
  <c r="F121" i="3"/>
  <c r="M121" i="3"/>
  <c r="C122" i="3"/>
  <c r="D122" i="3"/>
  <c r="H122" i="3" s="1"/>
  <c r="I122" i="3" s="1"/>
  <c r="E122" i="3"/>
  <c r="F122" i="3"/>
  <c r="M122" i="3"/>
  <c r="C123" i="3"/>
  <c r="D123" i="3"/>
  <c r="H123" i="3" s="1"/>
  <c r="I123" i="3" s="1"/>
  <c r="E123" i="3"/>
  <c r="F123" i="3"/>
  <c r="M123" i="3"/>
  <c r="C124" i="3"/>
  <c r="D124" i="3"/>
  <c r="H124" i="3" s="1"/>
  <c r="I124" i="3" s="1"/>
  <c r="E124" i="3"/>
  <c r="F124" i="3"/>
  <c r="M124" i="3"/>
  <c r="C125" i="3"/>
  <c r="D125" i="3"/>
  <c r="H125" i="3" s="1"/>
  <c r="I125" i="3" s="1"/>
  <c r="E125" i="3"/>
  <c r="F125" i="3"/>
  <c r="M125" i="3"/>
  <c r="C126" i="3"/>
  <c r="D126" i="3"/>
  <c r="H126" i="3" s="1"/>
  <c r="I126" i="3" s="1"/>
  <c r="E126" i="3"/>
  <c r="F126" i="3"/>
  <c r="M126" i="3"/>
  <c r="C127" i="3"/>
  <c r="D127" i="3"/>
  <c r="H127" i="3" s="1"/>
  <c r="I127" i="3" s="1"/>
  <c r="E127" i="3"/>
  <c r="F127" i="3"/>
  <c r="M127" i="3"/>
  <c r="C128" i="3"/>
  <c r="D128" i="3"/>
  <c r="H128" i="3" s="1"/>
  <c r="I128" i="3" s="1"/>
  <c r="E128" i="3"/>
  <c r="F128" i="3"/>
  <c r="M128" i="3"/>
  <c r="C129" i="3"/>
  <c r="D129" i="3"/>
  <c r="H129" i="3" s="1"/>
  <c r="I129" i="3" s="1"/>
  <c r="E129" i="3"/>
  <c r="F129" i="3"/>
  <c r="M129" i="3"/>
  <c r="C130" i="3"/>
  <c r="D130" i="3"/>
  <c r="H130" i="3" s="1"/>
  <c r="I130" i="3" s="1"/>
  <c r="E130" i="3"/>
  <c r="F130" i="3"/>
  <c r="M130" i="3"/>
  <c r="C131" i="3"/>
  <c r="D131" i="3"/>
  <c r="H131" i="3" s="1"/>
  <c r="I131" i="3" s="1"/>
  <c r="E131" i="3"/>
  <c r="F131" i="3"/>
  <c r="M131" i="3"/>
  <c r="C132" i="3"/>
  <c r="D132" i="3"/>
  <c r="H132" i="3" s="1"/>
  <c r="I132" i="3" s="1"/>
  <c r="E132" i="3"/>
  <c r="F132" i="3"/>
  <c r="M132" i="3"/>
  <c r="C133" i="3"/>
  <c r="D133" i="3"/>
  <c r="H133" i="3" s="1"/>
  <c r="I133" i="3" s="1"/>
  <c r="E133" i="3"/>
  <c r="F133" i="3"/>
  <c r="M133" i="3"/>
  <c r="C134" i="3"/>
  <c r="D134" i="3"/>
  <c r="H134" i="3" s="1"/>
  <c r="I134" i="3" s="1"/>
  <c r="E134" i="3"/>
  <c r="F134" i="3"/>
  <c r="M134" i="3"/>
  <c r="C135" i="3"/>
  <c r="D135" i="3"/>
  <c r="H135" i="3" s="1"/>
  <c r="I135" i="3" s="1"/>
  <c r="E135" i="3"/>
  <c r="F135" i="3"/>
  <c r="M135" i="3"/>
  <c r="AM135" i="1"/>
  <c r="AM133" i="1"/>
  <c r="AM134" i="1" l="1"/>
  <c r="AM127" i="1" l="1"/>
  <c r="AM131" i="1"/>
  <c r="AM130" i="1"/>
  <c r="AM129" i="1"/>
  <c r="AM128" i="1"/>
  <c r="AM132" i="1"/>
  <c r="AM126" i="1" l="1"/>
  <c r="AM124" i="1"/>
  <c r="AM125" i="1"/>
  <c r="M98" i="3" l="1"/>
  <c r="F98" i="3"/>
  <c r="E98" i="3"/>
  <c r="D98" i="3"/>
  <c r="H98" i="3" s="1"/>
  <c r="I98" i="3" s="1"/>
  <c r="C98" i="3"/>
  <c r="AM119" i="1"/>
  <c r="AM123" i="1" l="1"/>
  <c r="AM121" i="1"/>
  <c r="AM120" i="1" l="1"/>
  <c r="AM122" i="1"/>
  <c r="L47" i="1" l="1"/>
  <c r="L48" i="1"/>
  <c r="AM117" i="1" l="1"/>
  <c r="AM116" i="1"/>
  <c r="AM118" i="1"/>
  <c r="AM115" i="1" l="1"/>
  <c r="AM138" i="1" l="1"/>
  <c r="AM113" i="1"/>
  <c r="AM112" i="1"/>
  <c r="AM110" i="1" l="1"/>
  <c r="AM109" i="1"/>
  <c r="AM108" i="1"/>
  <c r="AM111" i="1"/>
  <c r="AM105" i="1" l="1"/>
  <c r="AM106" i="1"/>
  <c r="AM107" i="1"/>
  <c r="AM104" i="1" l="1"/>
  <c r="AM114" i="1" l="1"/>
  <c r="AM103" i="1" l="1"/>
  <c r="AM102" i="1" l="1"/>
  <c r="AB47" i="8" l="1"/>
  <c r="M91" i="3"/>
  <c r="M92" i="3"/>
  <c r="M58" i="3"/>
  <c r="M88" i="3"/>
  <c r="M57" i="3"/>
  <c r="M93" i="3"/>
  <c r="M95" i="3"/>
  <c r="M64" i="3"/>
  <c r="M67" i="3"/>
  <c r="M59" i="3"/>
  <c r="M65" i="3"/>
  <c r="M66" i="3"/>
  <c r="M60" i="3"/>
  <c r="M62" i="3"/>
  <c r="M61" i="3"/>
  <c r="E73" i="3"/>
  <c r="E69" i="3"/>
  <c r="E70" i="3"/>
  <c r="E91" i="3"/>
  <c r="E92" i="3"/>
  <c r="E58" i="3"/>
  <c r="E72" i="3"/>
  <c r="E88" i="3"/>
  <c r="E68" i="3"/>
  <c r="E57" i="3"/>
  <c r="E74" i="3"/>
  <c r="E93" i="3"/>
  <c r="E95" i="3"/>
  <c r="E64" i="3"/>
  <c r="E71" i="3"/>
  <c r="E75" i="3"/>
  <c r="E67" i="3"/>
  <c r="E59" i="3"/>
  <c r="E65" i="3"/>
  <c r="E66" i="3"/>
  <c r="E60" i="3"/>
  <c r="E62" i="3"/>
  <c r="E61" i="3"/>
  <c r="E76" i="3"/>
  <c r="F73" i="3"/>
  <c r="F69" i="3"/>
  <c r="F70" i="3"/>
  <c r="F91" i="3"/>
  <c r="F92" i="3"/>
  <c r="F58" i="3"/>
  <c r="F72" i="3"/>
  <c r="F88" i="3"/>
  <c r="F68" i="3"/>
  <c r="F57" i="3"/>
  <c r="F74" i="3"/>
  <c r="F93" i="3"/>
  <c r="F95" i="3"/>
  <c r="F64" i="3"/>
  <c r="F71" i="3"/>
  <c r="F75" i="3"/>
  <c r="F67" i="3"/>
  <c r="F59" i="3"/>
  <c r="F65" i="3"/>
  <c r="F66" i="3"/>
  <c r="F60" i="3"/>
  <c r="F62" i="3"/>
  <c r="F61" i="3"/>
  <c r="F76" i="3"/>
  <c r="C72" i="3"/>
  <c r="C88" i="3"/>
  <c r="C68" i="3"/>
  <c r="C57" i="3"/>
  <c r="C74" i="3"/>
  <c r="C93" i="3"/>
  <c r="C95" i="3"/>
  <c r="C64" i="3"/>
  <c r="C71" i="3"/>
  <c r="C75" i="3"/>
  <c r="C67" i="3"/>
  <c r="C59" i="3"/>
  <c r="C65" i="3"/>
  <c r="C66" i="3"/>
  <c r="C60" i="3"/>
  <c r="C62" i="3"/>
  <c r="C61" i="3"/>
  <c r="C76" i="3"/>
  <c r="D76" i="3"/>
  <c r="H76" i="3" s="1"/>
  <c r="I76" i="3" s="1"/>
  <c r="D70" i="3"/>
  <c r="D91" i="3"/>
  <c r="D92" i="3"/>
  <c r="D58" i="3"/>
  <c r="D72" i="3"/>
  <c r="D88" i="3"/>
  <c r="D68" i="3"/>
  <c r="D57" i="3"/>
  <c r="D74" i="3"/>
  <c r="D93" i="3"/>
  <c r="D95" i="3"/>
  <c r="D64" i="3"/>
  <c r="D71" i="3"/>
  <c r="D75" i="3"/>
  <c r="D67" i="3"/>
  <c r="D59" i="3"/>
  <c r="D65" i="3"/>
  <c r="D66" i="3"/>
  <c r="D60" i="3"/>
  <c r="D62" i="3"/>
  <c r="D61" i="3"/>
  <c r="H62" i="3" l="1"/>
  <c r="I62" i="3" s="1"/>
  <c r="H61" i="3"/>
  <c r="I61" i="3" s="1"/>
  <c r="H60" i="3" l="1"/>
  <c r="I60" i="3" s="1"/>
  <c r="H59" i="3" l="1"/>
  <c r="I59" i="3" s="1"/>
  <c r="H65" i="3"/>
  <c r="I65" i="3" s="1"/>
  <c r="H66" i="3"/>
  <c r="I66" i="3" s="1"/>
  <c r="H95" i="3" l="1"/>
  <c r="I95" i="3" s="1"/>
  <c r="H64" i="3"/>
  <c r="I64" i="3" s="1"/>
  <c r="H71" i="3"/>
  <c r="I71" i="3" s="1"/>
  <c r="H75" i="3"/>
  <c r="I75" i="3" s="1"/>
  <c r="H67" i="3"/>
  <c r="I67" i="3" s="1"/>
  <c r="AM89" i="1" l="1"/>
  <c r="AM90" i="1"/>
  <c r="AM91" i="1"/>
  <c r="AM92" i="1"/>
  <c r="AM93" i="1"/>
  <c r="AM94" i="1"/>
  <c r="AM97" i="1"/>
  <c r="AM95" i="1"/>
  <c r="AM96" i="1"/>
  <c r="AM98" i="1"/>
  <c r="AM101" i="1"/>
  <c r="AM99" i="1"/>
  <c r="AM87" i="1"/>
  <c r="AM86" i="1" l="1"/>
  <c r="AM85" i="1" l="1"/>
  <c r="H74" i="3" l="1"/>
  <c r="I74" i="3" s="1"/>
  <c r="H93" i="3"/>
  <c r="I93" i="3" s="1"/>
  <c r="AM84" i="1"/>
  <c r="AM83" i="1"/>
  <c r="H68" i="3" l="1"/>
  <c r="I68" i="3" s="1"/>
  <c r="M83" i="3"/>
  <c r="M53" i="3"/>
  <c r="M56" i="3"/>
  <c r="M54" i="3"/>
  <c r="M55" i="3"/>
  <c r="M63" i="3"/>
  <c r="H57" i="3"/>
  <c r="I57" i="3" s="1"/>
  <c r="C91" i="3"/>
  <c r="H91" i="3"/>
  <c r="I91" i="3" s="1"/>
  <c r="C92" i="3"/>
  <c r="H92" i="3"/>
  <c r="I92" i="3" s="1"/>
  <c r="C58" i="3"/>
  <c r="H58" i="3"/>
  <c r="I58" i="3" s="1"/>
  <c r="H72" i="3"/>
  <c r="I72" i="3" s="1"/>
  <c r="H88" i="3"/>
  <c r="I88" i="3" s="1"/>
  <c r="AM82" i="1" l="1"/>
  <c r="AM81" i="1"/>
  <c r="AM80" i="1" l="1"/>
  <c r="AM79" i="1"/>
  <c r="Y55" i="1" l="1"/>
  <c r="Z55" i="1" s="1"/>
  <c r="AA55" i="1" s="1"/>
  <c r="Y58" i="1" l="1"/>
  <c r="Z58" i="1" s="1"/>
  <c r="AA58" i="1" s="1"/>
  <c r="Y45" i="1"/>
  <c r="Z45" i="1" s="1"/>
  <c r="AA45" i="1" s="1"/>
  <c r="AH35" i="1"/>
  <c r="AI35" i="1"/>
  <c r="AM78" i="1" l="1"/>
  <c r="AM77" i="1"/>
  <c r="AM76" i="1" l="1"/>
  <c r="C87" i="3" l="1"/>
  <c r="D87" i="3"/>
  <c r="H87" i="3" s="1"/>
  <c r="I87" i="3" s="1"/>
  <c r="E87" i="3"/>
  <c r="F87" i="3"/>
  <c r="M87" i="3"/>
  <c r="C89" i="3"/>
  <c r="D89" i="3"/>
  <c r="H89" i="3" s="1"/>
  <c r="I89" i="3" s="1"/>
  <c r="E89" i="3"/>
  <c r="F89" i="3"/>
  <c r="M89" i="3"/>
  <c r="C83" i="3"/>
  <c r="D83" i="3"/>
  <c r="H83" i="3" s="1"/>
  <c r="I83" i="3" s="1"/>
  <c r="E83" i="3"/>
  <c r="F83" i="3"/>
  <c r="C63" i="3"/>
  <c r="D63" i="3"/>
  <c r="H63" i="3" s="1"/>
  <c r="I63" i="3" s="1"/>
  <c r="E63" i="3"/>
  <c r="F63" i="3"/>
  <c r="C73" i="3"/>
  <c r="D73" i="3"/>
  <c r="H73" i="3" s="1"/>
  <c r="I73" i="3" s="1"/>
  <c r="C69" i="3"/>
  <c r="D69" i="3"/>
  <c r="H69" i="3" s="1"/>
  <c r="I69" i="3" s="1"/>
  <c r="C70" i="3"/>
  <c r="H70" i="3"/>
  <c r="I70" i="3" s="1"/>
  <c r="AM75" i="1"/>
  <c r="AM74" i="1" l="1"/>
  <c r="AM72" i="1" l="1"/>
  <c r="AM71" i="1"/>
  <c r="AM70" i="1"/>
  <c r="C53" i="3" l="1"/>
  <c r="D53" i="3"/>
  <c r="H53" i="3" s="1"/>
  <c r="I53" i="3" s="1"/>
  <c r="E53" i="3"/>
  <c r="F53" i="3"/>
  <c r="C56" i="3"/>
  <c r="D56" i="3"/>
  <c r="H56" i="3" s="1"/>
  <c r="I56" i="3" s="1"/>
  <c r="E56" i="3"/>
  <c r="F56" i="3"/>
  <c r="C54" i="3"/>
  <c r="D54" i="3"/>
  <c r="H54" i="3" s="1"/>
  <c r="I54" i="3" s="1"/>
  <c r="E54" i="3"/>
  <c r="F54" i="3"/>
  <c r="C55" i="3"/>
  <c r="D55" i="3"/>
  <c r="H55" i="3" s="1"/>
  <c r="I55" i="3" s="1"/>
  <c r="E55" i="3"/>
  <c r="F55" i="3"/>
  <c r="M86" i="3"/>
  <c r="M94" i="3"/>
  <c r="M81" i="3"/>
  <c r="M82" i="3"/>
  <c r="M90" i="3"/>
  <c r="C86" i="3"/>
  <c r="D86" i="3"/>
  <c r="H86" i="3" s="1"/>
  <c r="I86" i="3" s="1"/>
  <c r="E86" i="3"/>
  <c r="F86" i="3"/>
  <c r="C94" i="3"/>
  <c r="D94" i="3"/>
  <c r="H94" i="3" s="1"/>
  <c r="I94" i="3" s="1"/>
  <c r="E94" i="3"/>
  <c r="F94" i="3"/>
  <c r="C81" i="3"/>
  <c r="D81" i="3"/>
  <c r="H81" i="3" s="1"/>
  <c r="I81" i="3" s="1"/>
  <c r="E81" i="3"/>
  <c r="F81" i="3"/>
  <c r="C82" i="3"/>
  <c r="D82" i="3"/>
  <c r="H82" i="3" s="1"/>
  <c r="I82" i="3" s="1"/>
  <c r="E82" i="3"/>
  <c r="F82" i="3"/>
  <c r="C90" i="3"/>
  <c r="D90" i="3"/>
  <c r="H90" i="3" s="1"/>
  <c r="I90" i="3" s="1"/>
  <c r="E90" i="3"/>
  <c r="F90" i="3"/>
  <c r="Y35" i="1" l="1"/>
  <c r="Z35" i="1" s="1"/>
  <c r="AA35" i="1" s="1"/>
  <c r="AI37" i="1"/>
  <c r="AI40" i="1"/>
  <c r="C79" i="3"/>
  <c r="D79" i="3"/>
  <c r="H79" i="3" s="1"/>
  <c r="I79" i="3" s="1"/>
  <c r="E79" i="3"/>
  <c r="F79" i="3"/>
  <c r="M79" i="3"/>
  <c r="C85" i="3"/>
  <c r="D85" i="3"/>
  <c r="H85" i="3" s="1"/>
  <c r="I85" i="3" s="1"/>
  <c r="E85" i="3"/>
  <c r="F85" i="3"/>
  <c r="M85" i="3"/>
  <c r="C52" i="3" l="1"/>
  <c r="D52" i="3"/>
  <c r="H52" i="3" s="1"/>
  <c r="I52" i="3" s="1"/>
  <c r="E52" i="3"/>
  <c r="F52" i="3"/>
  <c r="C96" i="3"/>
  <c r="D96" i="3"/>
  <c r="H96" i="3" s="1"/>
  <c r="I96" i="3" s="1"/>
  <c r="E96" i="3"/>
  <c r="F96" i="3"/>
  <c r="M96" i="3"/>
  <c r="C84" i="3"/>
  <c r="D84" i="3"/>
  <c r="H84" i="3" s="1"/>
  <c r="I84" i="3" s="1"/>
  <c r="E84" i="3"/>
  <c r="F84" i="3"/>
  <c r="M84" i="3"/>
  <c r="C77" i="3"/>
  <c r="D77" i="3"/>
  <c r="H77" i="3" s="1"/>
  <c r="I77" i="3" s="1"/>
  <c r="E77" i="3"/>
  <c r="F77" i="3"/>
  <c r="M77" i="3"/>
  <c r="C78" i="3"/>
  <c r="D78" i="3"/>
  <c r="H78" i="3" s="1"/>
  <c r="I78" i="3" s="1"/>
  <c r="E78" i="3"/>
  <c r="F78" i="3"/>
  <c r="M78" i="3"/>
  <c r="C80" i="3"/>
  <c r="D80" i="3"/>
  <c r="H80" i="3" s="1"/>
  <c r="I80" i="3" s="1"/>
  <c r="E80" i="3"/>
  <c r="F80" i="3"/>
  <c r="M80" i="3"/>
  <c r="AM56" i="1" l="1"/>
  <c r="AM57" i="1"/>
  <c r="AM59" i="1"/>
  <c r="AM60" i="1"/>
  <c r="AM58" i="1"/>
  <c r="AM61" i="1"/>
  <c r="AM62" i="1"/>
  <c r="AM63" i="1"/>
  <c r="AM64" i="1"/>
  <c r="AM65" i="1"/>
  <c r="AM66" i="1"/>
  <c r="AM67" i="1"/>
  <c r="AM68" i="1"/>
  <c r="AM69" i="1"/>
  <c r="AM73" i="1"/>
  <c r="AM55" i="1" l="1"/>
  <c r="AM54" i="1"/>
  <c r="AM52" i="1" l="1"/>
  <c r="AM53" i="1"/>
  <c r="AI16" i="1" l="1"/>
  <c r="AM50" i="1" l="1"/>
  <c r="AM49" i="1" l="1"/>
  <c r="AM47" i="1" l="1"/>
  <c r="Y38" i="1" l="1"/>
  <c r="Z38" i="1" s="1"/>
  <c r="AA38" i="1" s="1"/>
  <c r="P46" i="1"/>
  <c r="L46" i="1"/>
  <c r="AM46" i="1"/>
  <c r="P45" i="1"/>
  <c r="AH32" i="1"/>
  <c r="AI32" i="1" s="1"/>
  <c r="AM45" i="1" l="1"/>
  <c r="L45" i="1"/>
  <c r="L51" i="1"/>
  <c r="L44" i="1"/>
  <c r="L37" i="1"/>
  <c r="L31" i="1"/>
  <c r="L36" i="1"/>
  <c r="L34" i="1"/>
  <c r="L33" i="1"/>
  <c r="L39" i="1"/>
  <c r="L41" i="1"/>
  <c r="L43" i="1"/>
  <c r="L42" i="1"/>
  <c r="L32" i="1"/>
  <c r="L38" i="1"/>
  <c r="L40" i="1"/>
  <c r="L30" i="1"/>
  <c r="L35" i="1"/>
  <c r="L21" i="1"/>
  <c r="L26" i="1"/>
  <c r="L27" i="1"/>
  <c r="L20" i="1"/>
  <c r="L14" i="1"/>
  <c r="L13" i="1"/>
  <c r="L28" i="1"/>
  <c r="L19" i="1"/>
  <c r="L17" i="1"/>
  <c r="L25" i="1"/>
  <c r="L24" i="1"/>
  <c r="L23" i="1"/>
  <c r="L16" i="1"/>
  <c r="L10" i="1"/>
  <c r="L22" i="1"/>
  <c r="L29" i="1"/>
  <c r="L18" i="1"/>
  <c r="L8" i="1"/>
  <c r="L9" i="1"/>
  <c r="L12" i="1"/>
  <c r="L15" i="1"/>
  <c r="L11" i="1"/>
  <c r="L7" i="1"/>
  <c r="L6" i="1"/>
  <c r="L4" i="1"/>
  <c r="L5" i="1"/>
  <c r="L3" i="1"/>
  <c r="L2" i="1"/>
  <c r="M51" i="3" l="1"/>
  <c r="F51" i="3"/>
  <c r="E51" i="3"/>
  <c r="D51" i="3"/>
  <c r="H51" i="3" s="1"/>
  <c r="I51" i="3" s="1"/>
  <c r="C51" i="3"/>
  <c r="M50" i="3"/>
  <c r="F50" i="3"/>
  <c r="E50" i="3"/>
  <c r="D50" i="3"/>
  <c r="H50" i="3" s="1"/>
  <c r="I50" i="3" s="1"/>
  <c r="C50" i="3"/>
  <c r="M41" i="3"/>
  <c r="F41" i="3"/>
  <c r="E41" i="3"/>
  <c r="D41" i="3"/>
  <c r="H41" i="3" s="1"/>
  <c r="I41" i="3" s="1"/>
  <c r="C41" i="3"/>
  <c r="M46" i="3"/>
  <c r="F46" i="3"/>
  <c r="E46" i="3"/>
  <c r="D46" i="3"/>
  <c r="H46" i="3" s="1"/>
  <c r="I46" i="3" s="1"/>
  <c r="C46" i="3"/>
  <c r="M45" i="3"/>
  <c r="F45" i="3"/>
  <c r="E45" i="3"/>
  <c r="D45" i="3"/>
  <c r="H45" i="3" s="1"/>
  <c r="I45" i="3" s="1"/>
  <c r="C45" i="3"/>
  <c r="M42" i="3"/>
  <c r="F42" i="3"/>
  <c r="E42" i="3"/>
  <c r="D42" i="3"/>
  <c r="H42" i="3" s="1"/>
  <c r="I42" i="3" s="1"/>
  <c r="C42" i="3"/>
  <c r="M48" i="3"/>
  <c r="F48" i="3"/>
  <c r="E48" i="3"/>
  <c r="D48" i="3"/>
  <c r="H48" i="3" s="1"/>
  <c r="I48" i="3" s="1"/>
  <c r="C48" i="3"/>
  <c r="M47" i="3"/>
  <c r="F47" i="3"/>
  <c r="E47" i="3"/>
  <c r="D47" i="3"/>
  <c r="H47" i="3" s="1"/>
  <c r="I47" i="3" s="1"/>
  <c r="C47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40" i="3"/>
  <c r="F31" i="3"/>
  <c r="F32" i="3"/>
  <c r="F33" i="3"/>
  <c r="F34" i="3"/>
  <c r="F35" i="3"/>
  <c r="F37" i="3"/>
  <c r="F36" i="3"/>
  <c r="F38" i="3"/>
  <c r="F39" i="3"/>
  <c r="F49" i="3"/>
  <c r="F43" i="3"/>
  <c r="F44" i="3"/>
  <c r="F14" i="3"/>
  <c r="E14" i="3"/>
  <c r="AM44" i="1" l="1"/>
  <c r="C40" i="3" l="1"/>
  <c r="D40" i="3"/>
  <c r="H40" i="3" s="1"/>
  <c r="I40" i="3" s="1"/>
  <c r="E40" i="3"/>
  <c r="C31" i="3"/>
  <c r="D31" i="3"/>
  <c r="H31" i="3" s="1"/>
  <c r="I31" i="3" s="1"/>
  <c r="E31" i="3"/>
  <c r="C32" i="3"/>
  <c r="D32" i="3"/>
  <c r="H32" i="3" s="1"/>
  <c r="I32" i="3" s="1"/>
  <c r="E32" i="3"/>
  <c r="C33" i="3"/>
  <c r="D33" i="3"/>
  <c r="H33" i="3" s="1"/>
  <c r="I33" i="3" s="1"/>
  <c r="E33" i="3"/>
  <c r="C34" i="3"/>
  <c r="D34" i="3"/>
  <c r="H34" i="3" s="1"/>
  <c r="I34" i="3" s="1"/>
  <c r="E34" i="3"/>
  <c r="C35" i="3"/>
  <c r="D35" i="3"/>
  <c r="H35" i="3" s="1"/>
  <c r="I35" i="3" s="1"/>
  <c r="E35" i="3"/>
  <c r="C37" i="3"/>
  <c r="D37" i="3"/>
  <c r="H37" i="3" s="1"/>
  <c r="I37" i="3" s="1"/>
  <c r="E37" i="3"/>
  <c r="C36" i="3"/>
  <c r="D36" i="3"/>
  <c r="H36" i="3" s="1"/>
  <c r="I36" i="3" s="1"/>
  <c r="E36" i="3"/>
  <c r="C38" i="3"/>
  <c r="D38" i="3"/>
  <c r="H38" i="3" s="1"/>
  <c r="I38" i="3" s="1"/>
  <c r="E38" i="3"/>
  <c r="C39" i="3"/>
  <c r="D39" i="3"/>
  <c r="I39" i="3" s="1"/>
  <c r="E39" i="3"/>
  <c r="C49" i="3"/>
  <c r="D49" i="3"/>
  <c r="H49" i="3" s="1"/>
  <c r="I49" i="3" s="1"/>
  <c r="E49" i="3"/>
  <c r="C43" i="3"/>
  <c r="D43" i="3"/>
  <c r="H43" i="3" s="1"/>
  <c r="I43" i="3" s="1"/>
  <c r="E43" i="3"/>
  <c r="C44" i="3"/>
  <c r="D44" i="3"/>
  <c r="H44" i="3" s="1"/>
  <c r="I44" i="3" s="1"/>
  <c r="E44" i="3"/>
  <c r="C14" i="3"/>
  <c r="D14" i="3"/>
  <c r="H14" i="3" s="1"/>
  <c r="C15" i="3"/>
  <c r="D15" i="3"/>
  <c r="H15" i="3" s="1"/>
  <c r="E15" i="3"/>
  <c r="C16" i="3"/>
  <c r="D16" i="3"/>
  <c r="H16" i="3" s="1"/>
  <c r="E16" i="3"/>
  <c r="C17" i="3"/>
  <c r="D17" i="3"/>
  <c r="H17" i="3" s="1"/>
  <c r="E17" i="3"/>
  <c r="C18" i="3"/>
  <c r="D18" i="3"/>
  <c r="H18" i="3" s="1"/>
  <c r="E18" i="3"/>
  <c r="C19" i="3"/>
  <c r="D19" i="3"/>
  <c r="H19" i="3" s="1"/>
  <c r="E19" i="3"/>
  <c r="C20" i="3"/>
  <c r="D20" i="3"/>
  <c r="H20" i="3" s="1"/>
  <c r="E20" i="3"/>
  <c r="C21" i="3"/>
  <c r="D21" i="3"/>
  <c r="H21" i="3" s="1"/>
  <c r="E21" i="3"/>
  <c r="C22" i="3"/>
  <c r="D22" i="3"/>
  <c r="H22" i="3" s="1"/>
  <c r="E22" i="3"/>
  <c r="C23" i="3"/>
  <c r="D23" i="3"/>
  <c r="H23" i="3" s="1"/>
  <c r="E23" i="3"/>
  <c r="C24" i="3"/>
  <c r="D24" i="3"/>
  <c r="H24" i="3" s="1"/>
  <c r="E24" i="3"/>
  <c r="C25" i="3"/>
  <c r="D25" i="3"/>
  <c r="H25" i="3" s="1"/>
  <c r="E25" i="3"/>
  <c r="C26" i="3"/>
  <c r="D26" i="3"/>
  <c r="H26" i="3" s="1"/>
  <c r="E26" i="3"/>
  <c r="C27" i="3"/>
  <c r="D27" i="3"/>
  <c r="H27" i="3" s="1"/>
  <c r="E27" i="3"/>
  <c r="C28" i="3"/>
  <c r="D28" i="3"/>
  <c r="H28" i="3" s="1"/>
  <c r="E28" i="3"/>
  <c r="C29" i="3"/>
  <c r="D29" i="3"/>
  <c r="H29" i="3" s="1"/>
  <c r="E29" i="3"/>
  <c r="E30" i="3"/>
  <c r="D30" i="3"/>
  <c r="H30" i="3" s="1"/>
  <c r="AM43" i="1"/>
  <c r="I15" i="3" l="1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14" i="3"/>
  <c r="I6" i="3"/>
  <c r="I7" i="3"/>
  <c r="I8" i="3"/>
  <c r="I9" i="3"/>
  <c r="I10" i="3"/>
  <c r="I2" i="3"/>
  <c r="I3" i="3"/>
  <c r="I4" i="3"/>
  <c r="I11" i="3"/>
  <c r="I12" i="3"/>
  <c r="I13" i="3"/>
  <c r="I5" i="3"/>
  <c r="AH28" i="1" l="1"/>
  <c r="AI28" i="1" s="1"/>
  <c r="AM42" i="1"/>
  <c r="P40" i="1"/>
  <c r="AM37" i="1" l="1"/>
  <c r="AM31" i="1" l="1"/>
  <c r="D9" i="3"/>
  <c r="D10" i="3"/>
  <c r="D5" i="3"/>
  <c r="AM33" i="1" l="1"/>
  <c r="AM34" i="1"/>
  <c r="AM36" i="1"/>
  <c r="AH23" i="1" l="1"/>
  <c r="AI23" i="1" s="1"/>
  <c r="AH22" i="1"/>
  <c r="AI22" i="1" s="1"/>
  <c r="AM39" i="1" l="1"/>
  <c r="D8" i="3"/>
  <c r="AH20" i="1" l="1"/>
  <c r="AI20" i="1" s="1"/>
  <c r="AH24" i="1"/>
  <c r="AI24" i="1" s="1"/>
  <c r="AI26" i="1"/>
  <c r="X30" i="1" l="1"/>
  <c r="Y30" i="1" s="1"/>
  <c r="AA30" i="1" s="1"/>
  <c r="X25" i="1" l="1"/>
  <c r="Y25" i="1" s="1"/>
  <c r="Z25" i="1" s="1"/>
  <c r="AA25" i="1" s="1"/>
  <c r="AA22" i="1"/>
  <c r="AH21" i="1"/>
  <c r="AI21" i="1" s="1"/>
  <c r="AH14" i="1"/>
  <c r="AI14" i="1" s="1"/>
  <c r="AM2" i="1" l="1"/>
  <c r="AM41" i="1"/>
  <c r="AM32" i="1"/>
  <c r="AM38" i="1"/>
  <c r="AM40" i="1"/>
  <c r="AM30" i="1"/>
  <c r="AM35" i="1"/>
  <c r="AM21" i="1"/>
  <c r="AM26" i="1"/>
  <c r="AM27" i="1"/>
  <c r="AM20" i="1"/>
  <c r="AM14" i="1"/>
  <c r="AM13" i="1"/>
  <c r="AM28" i="1"/>
  <c r="AM19" i="1"/>
  <c r="AM25" i="1"/>
  <c r="AM24" i="1"/>
  <c r="AM23" i="1"/>
  <c r="AM16" i="1"/>
  <c r="AM10" i="1"/>
  <c r="AM22" i="1"/>
  <c r="AM29" i="1"/>
  <c r="AM18" i="1"/>
  <c r="AM8" i="1"/>
  <c r="AM9" i="1"/>
  <c r="AM7" i="1"/>
  <c r="AM6" i="1"/>
  <c r="AM4" i="1"/>
  <c r="AM5" i="1"/>
  <c r="AH15" i="1" l="1"/>
  <c r="Y24" i="1"/>
  <c r="Z24" i="1" s="1"/>
  <c r="AA24" i="1" s="1"/>
  <c r="AH12" i="1"/>
  <c r="AI15" i="1" l="1"/>
  <c r="AM15" i="1"/>
  <c r="AI12" i="1"/>
  <c r="AM12" i="1"/>
  <c r="W20" i="1"/>
  <c r="AH17" i="1" l="1"/>
  <c r="X29" i="1"/>
  <c r="Y21" i="1"/>
  <c r="Z21" i="1" s="1"/>
  <c r="AA21" i="1" s="1"/>
  <c r="Y26" i="1"/>
  <c r="Z26" i="1" s="1"/>
  <c r="AA26" i="1" s="1"/>
  <c r="Y14" i="1"/>
  <c r="Z14" i="1" s="1"/>
  <c r="AA14" i="1" s="1"/>
  <c r="AH11" i="1"/>
  <c r="P30" i="1"/>
  <c r="AI11" i="1" l="1"/>
  <c r="AM11" i="1"/>
  <c r="AI17" i="1"/>
  <c r="AM17" i="1"/>
  <c r="AI9" i="1"/>
  <c r="X28" i="1"/>
  <c r="X18" i="1"/>
  <c r="X23" i="1"/>
  <c r="Y23" i="1" s="1"/>
  <c r="Z23" i="1" s="1"/>
  <c r="AA23" i="1" s="1"/>
  <c r="X19" i="1"/>
  <c r="Y19" i="1" s="1"/>
  <c r="Z19" i="1" s="1"/>
  <c r="AA19" i="1" s="1"/>
  <c r="X20" i="1"/>
  <c r="Y20" i="1" s="1"/>
  <c r="Z20" i="1" s="1"/>
  <c r="X27" i="1"/>
  <c r="P27" i="1" l="1"/>
  <c r="C30" i="3" l="1"/>
  <c r="M20" i="3"/>
  <c r="M21" i="3"/>
  <c r="M23" i="3"/>
  <c r="M40" i="3"/>
  <c r="M31" i="3"/>
  <c r="M32" i="3"/>
  <c r="M33" i="3"/>
  <c r="M34" i="3"/>
  <c r="M35" i="3"/>
  <c r="M37" i="3"/>
  <c r="M36" i="3"/>
  <c r="M38" i="3"/>
  <c r="M39" i="3"/>
  <c r="M49" i="3"/>
  <c r="M43" i="3"/>
  <c r="M44" i="3"/>
  <c r="M19" i="3"/>
  <c r="M15" i="3"/>
  <c r="M17" i="3"/>
  <c r="M16" i="3"/>
  <c r="M22" i="3"/>
  <c r="Z17" i="1" l="1"/>
  <c r="AA17" i="1" s="1"/>
  <c r="Z9" i="1"/>
  <c r="AA9" i="1" s="1"/>
  <c r="Z12" i="1"/>
  <c r="AA12" i="1" s="1"/>
  <c r="Z15" i="1"/>
  <c r="AA11" i="1" l="1"/>
  <c r="X11" i="1" l="1"/>
  <c r="Y11" i="1" s="1"/>
  <c r="B6" i="5" l="1"/>
  <c r="H6" i="5"/>
  <c r="B3" i="5"/>
  <c r="H3" i="5"/>
  <c r="B7" i="5"/>
  <c r="C7" i="5"/>
  <c r="H7" i="5"/>
  <c r="B8" i="5"/>
  <c r="H8" i="5"/>
  <c r="B4" i="5"/>
  <c r="C4" i="5"/>
  <c r="H4" i="5"/>
  <c r="B5" i="5"/>
  <c r="H5" i="5"/>
  <c r="B12" i="5"/>
  <c r="H12" i="5"/>
  <c r="H11" i="5"/>
  <c r="B13" i="5"/>
  <c r="H13" i="5"/>
  <c r="B14" i="5"/>
  <c r="H14" i="5"/>
  <c r="AH3" i="1" l="1"/>
  <c r="AM3" i="1" s="1"/>
  <c r="W7" i="1" l="1"/>
  <c r="W4" i="1"/>
  <c r="W5" i="1"/>
  <c r="Y7" i="1"/>
  <c r="Y4" i="1"/>
  <c r="Y5" i="1"/>
  <c r="X12" i="1"/>
  <c r="E10" i="3" l="1"/>
  <c r="E8" i="3"/>
  <c r="E9" i="3"/>
  <c r="E2" i="3"/>
  <c r="E6" i="3"/>
  <c r="E7" i="3"/>
  <c r="E3" i="3"/>
  <c r="E4" i="3"/>
  <c r="E11" i="3"/>
  <c r="E12" i="3"/>
  <c r="E13" i="3"/>
  <c r="E5" i="3"/>
  <c r="F7" i="3"/>
  <c r="F3" i="3"/>
  <c r="F4" i="3"/>
  <c r="F11" i="3"/>
  <c r="F12" i="3"/>
  <c r="F13" i="3"/>
  <c r="F10" i="3"/>
  <c r="F8" i="3"/>
  <c r="F9" i="3"/>
  <c r="F6" i="3"/>
  <c r="G9" i="5" l="1"/>
  <c r="G10" i="5"/>
  <c r="F9" i="5"/>
  <c r="G11" i="5"/>
  <c r="F10" i="5"/>
  <c r="F11" i="5"/>
  <c r="D2" i="3"/>
  <c r="D6" i="3"/>
  <c r="D7" i="3"/>
  <c r="D3" i="3"/>
  <c r="D4" i="5" s="1"/>
  <c r="I4" i="5" s="1"/>
  <c r="D4" i="3"/>
  <c r="D11" i="3"/>
  <c r="D12" i="3"/>
  <c r="D13" i="3"/>
  <c r="E4" i="5" l="1"/>
  <c r="F13" i="5" l="1"/>
  <c r="F14" i="5"/>
  <c r="G12" i="5" l="1"/>
  <c r="F12" i="5"/>
  <c r="G5" i="5"/>
  <c r="F5" i="5"/>
  <c r="G4" i="5"/>
  <c r="F4" i="5"/>
  <c r="M5" i="3"/>
  <c r="G6" i="5" s="1"/>
  <c r="M2" i="3"/>
  <c r="E3" i="5" s="1"/>
  <c r="M6" i="3"/>
  <c r="G7" i="5" s="1"/>
  <c r="M7" i="3"/>
  <c r="G8" i="5" s="1"/>
  <c r="M4" i="3"/>
  <c r="E5" i="5" s="1"/>
  <c r="E12" i="5"/>
  <c r="M18" i="3"/>
  <c r="M14" i="3"/>
  <c r="C2" i="3"/>
  <c r="C7" i="3"/>
  <c r="C4" i="3"/>
  <c r="C11" i="3"/>
  <c r="C12" i="3"/>
  <c r="C13" i="3"/>
  <c r="C10" i="3"/>
  <c r="C8" i="3"/>
  <c r="C9" i="3"/>
  <c r="C5" i="3"/>
  <c r="F7" i="5" l="1"/>
  <c r="F6" i="5"/>
  <c r="F8" i="5"/>
  <c r="F3" i="5"/>
  <c r="G3" i="5"/>
  <c r="E13" i="5"/>
  <c r="E7" i="5"/>
  <c r="E14" i="5"/>
  <c r="E8" i="5"/>
  <c r="E6" i="5"/>
  <c r="D6" i="5"/>
  <c r="D13" i="5"/>
  <c r="I13" i="5" s="1"/>
  <c r="C14" i="5"/>
  <c r="C13" i="5"/>
  <c r="D8" i="5"/>
  <c r="C12" i="5"/>
  <c r="C5" i="5"/>
  <c r="C8" i="5"/>
  <c r="C6" i="5"/>
  <c r="C3" i="5"/>
  <c r="D14" i="5"/>
  <c r="I14" i="5" s="1"/>
  <c r="D12" i="5"/>
  <c r="I12" i="5" s="1"/>
  <c r="D5" i="5"/>
  <c r="I5" i="5" s="1"/>
  <c r="D7" i="5"/>
  <c r="D3" i="5"/>
  <c r="I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Carly Barnes</author>
    <author>tc={8B870D84-86B7-48A5-9A94-FA86CF76E091}</author>
    <author>tc={FD728383-9FD7-41E7-BAF5-B030A0702A8A}</author>
    <author>tc={F7CCF508-79A9-4ED4-B58A-CFA214666B66}</author>
    <author>tc={42A7FE39-EA49-4CC0-99B2-5CE1A58EDF2C}</author>
    <author>tc={4AB346BE-3CE8-44DF-91BC-A95968585680}</author>
    <author>tc={7D7F96DC-8F6E-4B4D-B990-E3A43171A149}</author>
    <author>tc={5C709196-B8C0-41D9-AE80-C464568573A3}</author>
    <author>tc={900FA12A-22A6-4352-ABB9-E2B1CBBC7404}</author>
    <author>tc={F63A43FA-DE39-4447-AA0A-A2B97AF6AAA4}</author>
    <author>tc={03C528AE-652C-4CED-B201-1B72E561E7C5}</author>
    <author>tc={51D2F53B-BD6E-4FA3-A7D5-08557C1FBAF3}</author>
  </authors>
  <commentList>
    <comment ref="G1" authorId="0" shapeId="0" xr:uid="{FCA1805D-9D05-4601-9204-7C79FA324E05}">
      <text>
        <r>
          <rPr>
            <b/>
            <sz val="9"/>
            <color indexed="81"/>
            <rFont val="Tahoma"/>
            <family val="2"/>
          </rPr>
          <t>Carly Barnes:</t>
        </r>
        <r>
          <rPr>
            <sz val="9"/>
            <color indexed="81"/>
            <rFont val="Tahoma"/>
            <family val="2"/>
          </rPr>
          <t xml:space="preserve">
Intequal to use this going forward: po-ITQ-1920-1072</t>
        </r>
      </text>
    </comment>
    <comment ref="O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Carly Barnes:</t>
        </r>
        <r>
          <rPr>
            <sz val="9"/>
            <color indexed="81"/>
            <rFont val="Tahoma"/>
            <family val="2"/>
          </rPr>
          <t xml:space="preserve">
Certificates
Gateway Agreement
Portfolio
Employer Reference</t>
        </r>
      </text>
    </comment>
    <comment ref="Y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Carly Barnes:</t>
        </r>
        <r>
          <rPr>
            <sz val="9"/>
            <color indexed="81"/>
            <rFont val="Tahoma"/>
            <family val="2"/>
          </rPr>
          <t xml:space="preserve">
To be sent back via info@ and uploaded into ACE360</t>
        </r>
      </text>
    </comment>
    <comment ref="Z1" authorId="0" shapeId="0" xr:uid="{81F2C492-1CF0-4B53-9AFB-3C7D9B80F117}">
      <text>
        <r>
          <rPr>
            <b/>
            <sz val="9"/>
            <color indexed="81"/>
            <rFont val="Tahoma"/>
            <family val="2"/>
          </rPr>
          <t>Carly Barnes:</t>
        </r>
        <r>
          <rPr>
            <sz val="9"/>
            <color indexed="81"/>
            <rFont val="Tahoma"/>
            <family val="2"/>
          </rPr>
          <t xml:space="preserve">
Email IA to advise that the SP has been uploaded on ACE360</t>
        </r>
      </text>
    </comment>
    <comment ref="AB1" authorId="1" shapeId="0" xr:uid="{8B870D84-86B7-48A5-9A94-FA86CF76E091}">
      <text>
        <t>[Threaded comment]
Your version of Excel allows you to read this threaded comment; however, any edits to it will get removed if the file is opened in a newer version of Excel. Learn more: https://go.microsoft.com/fwlink/?linkid=870924
Comment:
    Once grading document has been uploaded on ACE360</t>
      </text>
    </comment>
    <comment ref="T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Carly Barnes:</t>
        </r>
        <r>
          <rPr>
            <sz val="9"/>
            <color indexed="81"/>
            <rFont val="Tahoma"/>
            <family val="2"/>
          </rPr>
          <t xml:space="preserve">
Awaiting employer to confirm date.</t>
        </r>
      </text>
    </comment>
    <comment ref="M8" authorId="2" shapeId="0" xr:uid="{00000000-0006-0000-0000-000008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Change requested to 1st June
</t>
      </text>
    </comment>
    <comment ref="W9" authorId="3" shapeId="0" xr:uid="{F7CCF508-79A9-4ED4-B58A-CFA214666B66}">
      <text>
        <t>[Threaded comment]
Your version of Excel allows you to read this threaded comment; however, any edits to it will get removed if the file is opened in a newer version of Excel. Learn more: https://go.microsoft.com/fwlink/?linkid=870924
Comment:
    Sent again on the 01/06 to be revised to the 08/06</t>
      </text>
    </comment>
    <comment ref="M10" authorId="4" shapeId="0" xr:uid="{00000000-0006-0000-0000-000009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Change requested to 1st June
</t>
      </text>
    </comment>
    <comment ref="U13" authorId="5" shapeId="0" xr:uid="{4AB346BE-3CE8-44DF-91BC-A9596858568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Requested to move - awaiting confirmation</t>
      </text>
    </comment>
    <comment ref="Q14" authorId="6" shapeId="0" xr:uid="{7D7F96DC-8F6E-4B4D-B990-E3A43171A149}">
      <text>
        <t>[Threaded comment]
Your version of Excel allows you to read this threaded comment; however, any edits to it will get removed if the file is opened in a newer version of Excel. Learn more: https://go.microsoft.com/fwlink/?linkid=870924
Comment:
    Reallocated from AB due to holiday</t>
      </text>
    </comment>
    <comment ref="O15" authorId="7" shapeId="0" xr:uid="{5C709196-B8C0-41D9-AE80-C464568573A3}">
      <text>
        <t>[Threaded comment]
Your version of Excel allows you to read this threaded comment; however, any edits to it will get removed if the file is opened in a newer version of Excel. Learn more: https://go.microsoft.com/fwlink/?linkid=870924
Comment:
    Awaiting Coding and Logic certificate</t>
      </text>
    </comment>
    <comment ref="M18" authorId="0" shapeId="0" xr:uid="{0A6DBB76-08D6-4690-A526-BA0A61491CD8}">
      <text>
        <r>
          <rPr>
            <b/>
            <sz val="9"/>
            <color indexed="81"/>
            <rFont val="Tahoma"/>
            <family val="2"/>
          </rPr>
          <t>Carly Barnes:</t>
        </r>
        <r>
          <rPr>
            <sz val="9"/>
            <color indexed="81"/>
            <rFont val="Tahoma"/>
            <family val="2"/>
          </rPr>
          <t xml:space="preserve">
Changed from 15/06 by employer</t>
        </r>
      </text>
    </comment>
    <comment ref="AK18" authorId="8" shapeId="0" xr:uid="{900FA12A-22A6-4352-ABB9-E2B1CBBC7404}">
      <text>
        <t>[Threaded comment]
Your version of Excel allows you to read this threaded comment; however, any edits to it will get removed if the file is opened in a newer version of Excel. Learn more: https://go.microsoft.com/fwlink/?linkid=870924
Comment:
    Certificate number already entered was for the IT apprenticeship previously completed by the learner - he was switched over from BCS for the NE apprenticeship</t>
      </text>
    </comment>
    <comment ref="O20" authorId="9" shapeId="0" xr:uid="{F63A43FA-DE39-4447-AA0A-A2B97AF6AAA4}">
      <text>
        <t>[Threaded comment]
Your version of Excel allows you to read this threaded comment; however, any edits to it will get removed if the file is opened in a newer version of Excel. Learn more: https://go.microsoft.com/fwlink/?linkid=870924
Comment:
    KM2 is a provisional result so grading not to be done until receive this</t>
      </text>
    </comment>
    <comment ref="AJ20" authorId="0" shapeId="0" xr:uid="{A650E820-83FD-4D93-A2FD-DD6C5A18D4AA}">
      <text>
        <r>
          <rPr>
            <b/>
            <sz val="9"/>
            <color indexed="81"/>
            <rFont val="Tahoma"/>
            <family val="2"/>
          </rPr>
          <t>Carly Barnes:</t>
        </r>
        <r>
          <rPr>
            <sz val="9"/>
            <color indexed="81"/>
            <rFont val="Tahoma"/>
            <family val="2"/>
          </rPr>
          <t xml:space="preserve">
Employer email address bounced.</t>
        </r>
      </text>
    </comment>
    <comment ref="M29" authorId="0" shapeId="0" xr:uid="{56D30C95-5054-4690-ADE3-6B67A6D51E6C}">
      <text>
        <r>
          <rPr>
            <b/>
            <sz val="9"/>
            <color indexed="81"/>
            <rFont val="Tahoma"/>
            <family val="2"/>
          </rPr>
          <t>Carly Barnes:</t>
        </r>
        <r>
          <rPr>
            <sz val="9"/>
            <color indexed="81"/>
            <rFont val="Tahoma"/>
            <family val="2"/>
          </rPr>
          <t xml:space="preserve">
Changed from the 06/07/20</t>
        </r>
      </text>
    </comment>
    <comment ref="O30" authorId="0" shapeId="0" xr:uid="{B45378A3-B8DF-475E-959B-5EA8A24D2C46}">
      <text>
        <r>
          <rPr>
            <b/>
            <sz val="9"/>
            <color indexed="81"/>
            <rFont val="Tahoma"/>
            <family val="2"/>
          </rPr>
          <t>Carly Barnes:</t>
        </r>
        <r>
          <rPr>
            <sz val="9"/>
            <color indexed="81"/>
            <rFont val="Tahoma"/>
            <family val="2"/>
          </rPr>
          <t xml:space="preserve">
Awaiting KM1 still so grading not to be completed</t>
        </r>
      </text>
    </comment>
    <comment ref="AF30" authorId="10" shapeId="0" xr:uid="{03C528AE-652C-4CED-B201-1B72E561E7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Awaiting KM1 after gateway - do not send out grading until we have this
Reply:
    Planned for week 16th July, Nile will confirm once it comes through
</t>
      </text>
    </comment>
    <comment ref="AF43" authorId="11" shapeId="0" xr:uid="{51D2F53B-BD6E-4FA3-A7D5-08557C1FBAF3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English Certs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1882C7-6378-47C4-863B-7A52882BA91B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89E1632D-408B-4C15-9D8F-500B2DCBFA56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D265FDAD-F4A1-45BF-94F2-92D319F7C2F9}" name="WorksheetConnection_EPA Registrations and Invoices 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EPARegistrationsandInvoices.xlsxTable11"/>
        </x15:connection>
      </ext>
    </extLst>
  </connection>
</connections>
</file>

<file path=xl/sharedStrings.xml><?xml version="1.0" encoding="utf-8"?>
<sst xmlns="http://schemas.openxmlformats.org/spreadsheetml/2006/main" count="3685" uniqueCount="1119">
  <si>
    <t>ULN</t>
  </si>
  <si>
    <t>ACE360 ID</t>
  </si>
  <si>
    <t>Learner Surname</t>
  </si>
  <si>
    <t>Training Provider</t>
  </si>
  <si>
    <t>Standard</t>
  </si>
  <si>
    <t>PO Number</t>
  </si>
  <si>
    <t>Date of EPA</t>
  </si>
  <si>
    <t>Amount</t>
  </si>
  <si>
    <t>Send Invoice To</t>
  </si>
  <si>
    <t>nile.smith@intequal.co.uk</t>
  </si>
  <si>
    <t>Broady</t>
  </si>
  <si>
    <t>Intequal</t>
  </si>
  <si>
    <t>Digital Marketer</t>
  </si>
  <si>
    <t>Edwards</t>
  </si>
  <si>
    <t>Infrastruture Technician</t>
  </si>
  <si>
    <t xml:space="preserve">Total </t>
  </si>
  <si>
    <t>ACE Number</t>
  </si>
  <si>
    <t>Last Name</t>
  </si>
  <si>
    <t>Standard Name</t>
  </si>
  <si>
    <t>Registration Fee</t>
  </si>
  <si>
    <t>EPA</t>
  </si>
  <si>
    <t>Total</t>
  </si>
  <si>
    <t xml:space="preserve">Invoice Number </t>
  </si>
  <si>
    <t>Date Raised</t>
  </si>
  <si>
    <t>Date Paid</t>
  </si>
  <si>
    <t xml:space="preserve">Training Provider </t>
  </si>
  <si>
    <t>Month Invoiced</t>
  </si>
  <si>
    <t>May Invoice</t>
  </si>
  <si>
    <t>12 for the month - matches the EPA Bookings Sheet</t>
  </si>
  <si>
    <t>Macauley</t>
  </si>
  <si>
    <t>BC Arch</t>
  </si>
  <si>
    <t>Miles</t>
  </si>
  <si>
    <t>TDM</t>
  </si>
  <si>
    <t>June Invoice</t>
  </si>
  <si>
    <t>17 for the month - matches the EPA Bookings Sheet</t>
  </si>
  <si>
    <t>July Invoice</t>
  </si>
  <si>
    <t>22 for the month</t>
  </si>
  <si>
    <t>Aug Invoice</t>
  </si>
  <si>
    <t>44 for the month</t>
  </si>
  <si>
    <t>Abass</t>
  </si>
  <si>
    <t>Resit</t>
  </si>
  <si>
    <t>Sept Invoice</t>
  </si>
  <si>
    <t>Bennion-Bradley</t>
  </si>
  <si>
    <t>September</t>
  </si>
  <si>
    <t>No show for interview</t>
  </si>
  <si>
    <t>Row Labels</t>
  </si>
  <si>
    <t>Count of Date of EPA</t>
  </si>
  <si>
    <t>Sum of Total</t>
  </si>
  <si>
    <t>WhiteHat</t>
  </si>
  <si>
    <t>Creative Alliance</t>
  </si>
  <si>
    <t>Baltic Training</t>
  </si>
  <si>
    <t>Grand Total</t>
  </si>
  <si>
    <t>Cost</t>
  </si>
  <si>
    <t>Standard Code</t>
  </si>
  <si>
    <t>Standard Code2</t>
  </si>
  <si>
    <t>Result</t>
  </si>
  <si>
    <t>Assessor Names</t>
  </si>
  <si>
    <t>Teams</t>
  </si>
  <si>
    <t xml:space="preserve">Training Providers </t>
  </si>
  <si>
    <t>Invoice Sent To</t>
  </si>
  <si>
    <t>Costs</t>
  </si>
  <si>
    <t xml:space="preserve">Infra Technician </t>
  </si>
  <si>
    <t>STO125</t>
  </si>
  <si>
    <t>Fail</t>
  </si>
  <si>
    <t>John Pritchard</t>
  </si>
  <si>
    <t>Assessor 1</t>
  </si>
  <si>
    <t>standards@archapprentices.co.uk</t>
  </si>
  <si>
    <t>Level 3 - £1240</t>
  </si>
  <si>
    <t>IS Business Analyst</t>
  </si>
  <si>
    <t>STO117</t>
  </si>
  <si>
    <t>Pass</t>
  </si>
  <si>
    <t>Andy Nunn</t>
  </si>
  <si>
    <t>Assessor 2</t>
  </si>
  <si>
    <t>charley.pitcher@intequal.co.uk</t>
  </si>
  <si>
    <t>Level 4 - £1440</t>
  </si>
  <si>
    <t>Software Developer</t>
  </si>
  <si>
    <t>STO116</t>
  </si>
  <si>
    <t>Merit</t>
  </si>
  <si>
    <t>Andy Brown</t>
  </si>
  <si>
    <t>Assessor 3</t>
  </si>
  <si>
    <t>finance@tdm.co.uk</t>
  </si>
  <si>
    <t>Resit - £1000 (BT)</t>
  </si>
  <si>
    <t>Data Analyst</t>
  </si>
  <si>
    <t>STO118</t>
  </si>
  <si>
    <t>Distinction</t>
  </si>
  <si>
    <t>Enda Crossan</t>
  </si>
  <si>
    <t>Assessor 4</t>
  </si>
  <si>
    <t>Resit - £1200</t>
  </si>
  <si>
    <t>Network Engineer</t>
  </si>
  <si>
    <t>STO127</t>
  </si>
  <si>
    <t xml:space="preserve">Owen Davis </t>
  </si>
  <si>
    <t>Assessor 5</t>
  </si>
  <si>
    <t>Firebrand</t>
  </si>
  <si>
    <t>Synoptic Project re-sit charge - £100</t>
  </si>
  <si>
    <t>STO122</t>
  </si>
  <si>
    <t>Interview / Professional Discussion re-sit charge - £300</t>
  </si>
  <si>
    <t>Cyber Security Technologist</t>
  </si>
  <si>
    <t>Summative Portfolio resubmission charge - £150</t>
  </si>
  <si>
    <t xml:space="preserve">Cyber Security Risk Analyst </t>
  </si>
  <si>
    <t>STO124</t>
  </si>
  <si>
    <t>Gateway Registration charge - £40</t>
  </si>
  <si>
    <t>IT Technical Salesperson</t>
  </si>
  <si>
    <t>ST0115</t>
  </si>
  <si>
    <t>Cancellation charge (less than 5 days’ notice) - £300</t>
  </si>
  <si>
    <t>Appeal charge (refunded if successful on appeal) - £300</t>
  </si>
  <si>
    <t>Intequal to use po-ITQ-1920-1072 for now</t>
  </si>
  <si>
    <t>The Colmore Building</t>
  </si>
  <si>
    <t>20 Colmore Circus Queensway</t>
  </si>
  <si>
    <t xml:space="preserve">Birmingham </t>
  </si>
  <si>
    <t>B4 6AT</t>
  </si>
  <si>
    <t>Arch Apprentices</t>
  </si>
  <si>
    <t>Scale Space</t>
  </si>
  <si>
    <t>58 Wood Lane</t>
  </si>
  <si>
    <t>White City</t>
  </si>
  <si>
    <t>London W12 7RZ</t>
  </si>
  <si>
    <t>Baltic Apprenticeships</t>
  </si>
  <si>
    <t>Baltic House,</t>
  </si>
  <si>
    <t>Hilton Road, Aycliffe Business Park</t>
  </si>
  <si>
    <t>Newton Aycliffe</t>
  </si>
  <si>
    <t>Co Durham</t>
  </si>
  <si>
    <t>DL5 6EN</t>
  </si>
  <si>
    <t>ACE ID</t>
  </si>
  <si>
    <t>First Name</t>
  </si>
  <si>
    <t>Expected End Date</t>
  </si>
  <si>
    <t>Employer Name</t>
  </si>
  <si>
    <t>Employer Address</t>
  </si>
  <si>
    <t>Learner Email</t>
  </si>
  <si>
    <t>Date of EPA (from Gateway Form)</t>
  </si>
  <si>
    <t>Register with Packet Tracer</t>
  </si>
  <si>
    <t>Gateway Evidence Checked</t>
  </si>
  <si>
    <t>Gateway Approved and Assessor Assigned</t>
  </si>
  <si>
    <t>Assessor Name Including COI Checks etc</t>
  </si>
  <si>
    <t>Confirm Packet Tracer Intro Completed</t>
  </si>
  <si>
    <t>Reasonable Adjustments Checked</t>
  </si>
  <si>
    <t>1st Email: 
Confirmation and SP Date</t>
  </si>
  <si>
    <t>Date Requested for SP</t>
  </si>
  <si>
    <t>SP Choice</t>
  </si>
  <si>
    <t>2nd Email:
SP Details and Documents Sent</t>
  </si>
  <si>
    <t>Expected Date of SP Back</t>
  </si>
  <si>
    <t>Date SP Received Back from Appentice</t>
  </si>
  <si>
    <t>Date SP uploaded to ACE 360 and IA informed</t>
  </si>
  <si>
    <t>3rd Email:
Confirmation SP Received</t>
  </si>
  <si>
    <t xml:space="preserve">Date unenrolled from course  </t>
  </si>
  <si>
    <t>Dates agreed with TP and IA</t>
  </si>
  <si>
    <t>4th Email:
Interview Date &amp; Links</t>
  </si>
  <si>
    <t>Interview Date &amp; Time</t>
  </si>
  <si>
    <t>Grading Received from IA</t>
  </si>
  <si>
    <t>Moderation Completed</t>
  </si>
  <si>
    <t>5th Email: Grade sent to TP</t>
  </si>
  <si>
    <t>Result to be Updated on ACE360</t>
  </si>
  <si>
    <t>6th Email:
Survey to Apprentice</t>
  </si>
  <si>
    <t>ACE 360 Closed and Certificate Claim (certificate number)</t>
  </si>
  <si>
    <t>Surveys Received</t>
  </si>
  <si>
    <t>RITTech Email to be Sent</t>
  </si>
  <si>
    <t>Invoice Sent</t>
  </si>
  <si>
    <t xml:space="preserve">Payment Received </t>
  </si>
  <si>
    <t>COVID CHECK</t>
  </si>
  <si>
    <t>Notes</t>
  </si>
  <si>
    <t>Harrison</t>
  </si>
  <si>
    <t>Lemon</t>
  </si>
  <si>
    <t>ITQ-1920-1064</t>
  </si>
  <si>
    <t>Unit 36</t>
  </si>
  <si>
    <t>ben@unit36.co.uk</t>
  </si>
  <si>
    <t>harrison@unit36.co.uk</t>
  </si>
  <si>
    <t>N/A</t>
  </si>
  <si>
    <t>28/05/20 @ 13:00</t>
  </si>
  <si>
    <t>Yes</t>
  </si>
  <si>
    <t>Home</t>
  </si>
  <si>
    <t>Adam</t>
  </si>
  <si>
    <t>Davis</t>
  </si>
  <si>
    <t>BCAL PO000977</t>
  </si>
  <si>
    <t>Microsoft</t>
  </si>
  <si>
    <t>anharaba@microsoft.com</t>
  </si>
  <si>
    <t>t-addavi@microsoft.com</t>
  </si>
  <si>
    <t>28/05/20 @ 10:00</t>
  </si>
  <si>
    <t>Yes - A &amp; E</t>
  </si>
  <si>
    <t>31/07/2020 - certificate to be claimed through the ESFA portal, waiting for confirmation from Arch on where to send as relaxation rules on where they can be sent to</t>
  </si>
  <si>
    <t>Marcus</t>
  </si>
  <si>
    <t xml:space="preserve">Miles </t>
  </si>
  <si>
    <t>Telent</t>
  </si>
  <si>
    <t>richard.giddings@telent.com</t>
  </si>
  <si>
    <t>marcus.miles@telent.com</t>
  </si>
  <si>
    <t>08/06/20 @ 10:00</t>
  </si>
  <si>
    <t>Work</t>
  </si>
  <si>
    <t>Kennie</t>
  </si>
  <si>
    <t>Roberts</t>
  </si>
  <si>
    <t>kennie.roberts@telent.com</t>
  </si>
  <si>
    <t>04/06/20 @ 10:00</t>
  </si>
  <si>
    <t xml:space="preserve">Callum </t>
  </si>
  <si>
    <t>BCAL PO000980</t>
  </si>
  <si>
    <t>Dallmeier</t>
  </si>
  <si>
    <t xml:space="preserve">Chris.Francombe@dallmeier.com </t>
  </si>
  <si>
    <t>calmacauley@hotmail.com</t>
  </si>
  <si>
    <t>04/06/20 @ 13:00</t>
  </si>
  <si>
    <t>Yes - E</t>
  </si>
  <si>
    <t>James</t>
  </si>
  <si>
    <t>dadow@microsoft.com</t>
  </si>
  <si>
    <t>t-jadavi@microsoft.com</t>
  </si>
  <si>
    <t>05/06/20 @ 10:00</t>
  </si>
  <si>
    <t>Harry</t>
  </si>
  <si>
    <t>Ewins</t>
  </si>
  <si>
    <t>TDM136</t>
  </si>
  <si>
    <t>Malvern Hills Science Park</t>
  </si>
  <si>
    <t>Ruth@select-research.com</t>
  </si>
  <si>
    <t>harryewinss@gmail.com</t>
  </si>
  <si>
    <t>Digital marketer</t>
  </si>
  <si>
    <t>11/06/20 @ 10:00</t>
  </si>
  <si>
    <t>Edward</t>
  </si>
  <si>
    <t>Lowe</t>
  </si>
  <si>
    <t>TDM180_x000D_</t>
  </si>
  <si>
    <t>Vale Pianos</t>
  </si>
  <si>
    <t>info@valepianos.co.uk</t>
  </si>
  <si>
    <t>edward@valepianos.co.uk</t>
  </si>
  <si>
    <t>Yes 25%</t>
  </si>
  <si>
    <t>16/06/20 @ 10:00</t>
  </si>
  <si>
    <t>23/07/2020 - Waiting for LM details to update on ACE so that cert can be issued</t>
  </si>
  <si>
    <t>Anisha</t>
  </si>
  <si>
    <t>Bhopal</t>
  </si>
  <si>
    <t>TDM166</t>
  </si>
  <si>
    <t>Wilmington PLC</t>
  </si>
  <si>
    <t>info@wilmingtonplc.com</t>
  </si>
  <si>
    <t>anisha.bhopal@int-comp.com</t>
  </si>
  <si>
    <t>10/06/20 @ 10:00</t>
  </si>
  <si>
    <t xml:space="preserve">Thomas </t>
  </si>
  <si>
    <t>ITQ-1920-1067</t>
  </si>
  <si>
    <t>Chris Rudd Solicitors</t>
  </si>
  <si>
    <t>Chris@chrisruddsolicitors.co.uk</t>
  </si>
  <si>
    <t>thomas@chrisruddsolicitors.co.uk</t>
  </si>
  <si>
    <t>17/06/20 @ 10:00</t>
  </si>
  <si>
    <t>William</t>
  </si>
  <si>
    <t>Tarmac</t>
  </si>
  <si>
    <t>fadi.ali@tarmac.com</t>
  </si>
  <si>
    <t>willedwards1998@gmail.com</t>
  </si>
  <si>
    <t>18/06/20 @ 10:00</t>
  </si>
  <si>
    <t>Mobin</t>
  </si>
  <si>
    <t>Jacob</t>
  </si>
  <si>
    <t xml:space="preserve">BCAL-PO001005 </t>
  </si>
  <si>
    <t>Theo.Theodorou@microsoft.com</t>
  </si>
  <si>
    <t>t-mojaco@microsoft.com</t>
  </si>
  <si>
    <t>30/06/20 @ 10:00</t>
  </si>
  <si>
    <t>Ordered certificate directly through the ESFA portal, address confirmed by the provider</t>
  </si>
  <si>
    <t>Aucock</t>
  </si>
  <si>
    <t>ben.irons@microsoft.com</t>
  </si>
  <si>
    <t>t-adauco@microsoft.com</t>
  </si>
  <si>
    <t>19/06/20 @ 14:30</t>
  </si>
  <si>
    <t>Tobias</t>
  </si>
  <si>
    <t>Five Rivers</t>
  </si>
  <si>
    <t>raj.b@fiverivers.net</t>
  </si>
  <si>
    <t>tobias.e@fiverivers.net</t>
  </si>
  <si>
    <t>Yes - 02/06/20</t>
  </si>
  <si>
    <t>12/06/20 @ 10:00</t>
  </si>
  <si>
    <t>Yes - A</t>
  </si>
  <si>
    <t>Completed the Coding and Logic after Gateway and results received 22/06/20</t>
  </si>
  <si>
    <t>Ben</t>
  </si>
  <si>
    <t>Martin</t>
  </si>
  <si>
    <t>TDM133</t>
  </si>
  <si>
    <t>County Infrastructure Services Ltd</t>
  </si>
  <si>
    <t>enquiries@netbuilder.com</t>
  </si>
  <si>
    <t>Ben.Martin@netbuilder.com</t>
  </si>
  <si>
    <t>Network engineer</t>
  </si>
  <si>
    <t>ASAP</t>
  </si>
  <si>
    <t>Yes - 03/06/20</t>
  </si>
  <si>
    <t>24/06/20 @ 10:00</t>
  </si>
  <si>
    <t>Larry</t>
  </si>
  <si>
    <t>Phillips</t>
  </si>
  <si>
    <t>TDM245</t>
  </si>
  <si>
    <t>OGL Computer Ltd</t>
  </si>
  <si>
    <t>enquiries@ogl.co.uk</t>
  </si>
  <si>
    <t>Larry.phillips@ogl.co.uk</t>
  </si>
  <si>
    <t>Check with AN</t>
  </si>
  <si>
    <t>Ewan</t>
  </si>
  <si>
    <t>Flaherty</t>
  </si>
  <si>
    <t>BCAL-PO001017</t>
  </si>
  <si>
    <t>Working IT Solutions</t>
  </si>
  <si>
    <t>ian@workingitsolutions.co.uk</t>
  </si>
  <si>
    <t>ewan.flaherty@workingitsolutions.co.uk</t>
  </si>
  <si>
    <t>Logged in</t>
  </si>
  <si>
    <t>16/07/20 @ 2.00</t>
  </si>
  <si>
    <t>11/08/2020 certificate ordered directly through ESFA portal</t>
  </si>
  <si>
    <t>Immanuel (Adedamola)</t>
  </si>
  <si>
    <t>BCAL-PO001025</t>
  </si>
  <si>
    <t>saphil@microsoft.com</t>
  </si>
  <si>
    <t>t-imjame@microsoft.com</t>
  </si>
  <si>
    <t>02/07/20 @ 14:00</t>
  </si>
  <si>
    <t>Amelia</t>
  </si>
  <si>
    <t>Gillespie</t>
  </si>
  <si>
    <t>ITQ-1920-1072</t>
  </si>
  <si>
    <t>Pro Muscle Ltd</t>
  </si>
  <si>
    <t>kirk@promuscleproduct.com</t>
  </si>
  <si>
    <t>ameliagillespie163008@gmail.com</t>
  </si>
  <si>
    <t>Matthew</t>
  </si>
  <si>
    <t>Jones</t>
  </si>
  <si>
    <t>LNP Sound</t>
  </si>
  <si>
    <t>paulspicer@lnpsound.com</t>
  </si>
  <si>
    <t>mattjones@lnpsound.com</t>
  </si>
  <si>
    <t>23/06/20 @ 10:00</t>
  </si>
  <si>
    <t>Ruben</t>
  </si>
  <si>
    <t>Marrero Shepherd</t>
  </si>
  <si>
    <t>TDM118</t>
  </si>
  <si>
    <t>OP Software Ltd</t>
  </si>
  <si>
    <t>support@opsoftware.net</t>
  </si>
  <si>
    <t>Ruben99@hotmail.co.uk</t>
  </si>
  <si>
    <t>Yes - 12/06/20</t>
  </si>
  <si>
    <t>29/06/20 @ 10:00</t>
  </si>
  <si>
    <t>Dominic</t>
  </si>
  <si>
    <t>TDM152</t>
  </si>
  <si>
    <t>Module IT Ltd</t>
  </si>
  <si>
    <t>Chris.eburne@moduleit.co.uk</t>
  </si>
  <si>
    <t>Dominic.roberts@moduleit.co.uk</t>
  </si>
  <si>
    <t>30/06/20 @ 14:00</t>
  </si>
  <si>
    <t>Dylan</t>
  </si>
  <si>
    <t>Moreton</t>
  </si>
  <si>
    <t>TDM214</t>
  </si>
  <si>
    <t>Pilotfish Trading Ltd</t>
  </si>
  <si>
    <t>pens@theonlinepencompany.com</t>
  </si>
  <si>
    <t>dylan.moreton.07@gmail.com</t>
  </si>
  <si>
    <t>25/06/20 @ 10:00</t>
  </si>
  <si>
    <t>Alex</t>
  </si>
  <si>
    <t>Newton</t>
  </si>
  <si>
    <t>TDM215</t>
  </si>
  <si>
    <t>Superfast IT Ltd</t>
  </si>
  <si>
    <t>hello@superfast-it.com</t>
  </si>
  <si>
    <t>alex.newton@superfast-it.com</t>
  </si>
  <si>
    <t>01/07/20 @ 10:00</t>
  </si>
  <si>
    <t>Anthony</t>
  </si>
  <si>
    <t>Muscat</t>
  </si>
  <si>
    <t>Agile ICT Ltd</t>
  </si>
  <si>
    <t>richard.jones@agileict.co.uk</t>
  </si>
  <si>
    <t>tony.muscat@agileict.co.uk</t>
  </si>
  <si>
    <t>Yes - 11/06/20</t>
  </si>
  <si>
    <t>23/06/20 @ 14:00</t>
  </si>
  <si>
    <t xml:space="preserve">Stefan </t>
  </si>
  <si>
    <t>Reeve</t>
  </si>
  <si>
    <t>TDM256</t>
  </si>
  <si>
    <t>SuperFast IT Limited</t>
  </si>
  <si>
    <t>adam.cash@superfast-it.com</t>
  </si>
  <si>
    <t>stefan_reeve@hotmail.com
stefan.reeve@superfast-it.com</t>
  </si>
  <si>
    <t>Yes - 16/06/20</t>
  </si>
  <si>
    <t>17/07/2020 @ 2pm</t>
  </si>
  <si>
    <t>Zubair</t>
  </si>
  <si>
    <t>Patel</t>
  </si>
  <si>
    <t>BCAL-PO001028</t>
  </si>
  <si>
    <t>Luca Immovilli - lucaim@microsoft.com</t>
  </si>
  <si>
    <t>t-zupate@microsoft.com</t>
  </si>
  <si>
    <t>09/07/20 @ 10.00</t>
  </si>
  <si>
    <t>Nikolaos</t>
  </si>
  <si>
    <t>Ward</t>
  </si>
  <si>
    <t>BCAL-PO000980</t>
  </si>
  <si>
    <t>Hargreaves Lansdown</t>
  </si>
  <si>
    <t>Duncan.terveen-Hockney@hl.co.uk</t>
  </si>
  <si>
    <t>nckwrd@hotmail.gr</t>
  </si>
  <si>
    <t>21/07/20 @ 2.00</t>
  </si>
  <si>
    <t>11/08/2020 - certificate requested directly through the ESFA portal</t>
  </si>
  <si>
    <t>Oliver</t>
  </si>
  <si>
    <t>West</t>
  </si>
  <si>
    <t>Opus Energy</t>
  </si>
  <si>
    <t>kacie.fay@opusenergy.com</t>
  </si>
  <si>
    <t>oliver.west@opusenergy.com</t>
  </si>
  <si>
    <t>Yes - 17/06</t>
  </si>
  <si>
    <t>02/07/20 @ 10:00</t>
  </si>
  <si>
    <t>Awaiting KM1, being completed after gateway.  25/08/2020 KM1 received from provider and grade issued</t>
  </si>
  <si>
    <t xml:space="preserve">Jack </t>
  </si>
  <si>
    <t>Creber</t>
  </si>
  <si>
    <t>BCAL-PO001052</t>
  </si>
  <si>
    <t>B.T. Group</t>
  </si>
  <si>
    <t>zander.white@bt.com</t>
  </si>
  <si>
    <t>jack.creber@bt.com</t>
  </si>
  <si>
    <t>Not supplied</t>
  </si>
  <si>
    <t>29/07/20 @ 10am</t>
  </si>
  <si>
    <t>Learner had various errors when using Packet Tracer</t>
  </si>
  <si>
    <t>Fabio</t>
  </si>
  <si>
    <t>Musio</t>
  </si>
  <si>
    <t>TDM251</t>
  </si>
  <si>
    <t>The Smart Actuator</t>
  </si>
  <si>
    <t>Katrina@smartact.co.uk</t>
  </si>
  <si>
    <t>fabio-57@live.co.uk</t>
  </si>
  <si>
    <t>17/07/20 @ 11am</t>
  </si>
  <si>
    <t>Mohammed Qadeer</t>
  </si>
  <si>
    <t>Littlefish Ltd</t>
  </si>
  <si>
    <t>natasha.philips@littlefish.co.uk</t>
  </si>
  <si>
    <t>qadeer.abass98@gmail.com / qadeer.abass@littlefish.co.uk</t>
  </si>
  <si>
    <t>No</t>
  </si>
  <si>
    <t>31/07/20 @ 2pm</t>
  </si>
  <si>
    <t>Kishan</t>
  </si>
  <si>
    <t>Gohil</t>
  </si>
  <si>
    <t>Maclean Data Communications Ltd</t>
  </si>
  <si>
    <t>ian.maclean@macleandata.co.uk</t>
  </si>
  <si>
    <t>kishan_19@hotmail.co.uk</t>
  </si>
  <si>
    <t>30/07/20 @ 10am</t>
  </si>
  <si>
    <t>Missing certificates uploaded to ACDE 17/09/2020</t>
  </si>
  <si>
    <t>Max</t>
  </si>
  <si>
    <t>Novi Digital</t>
  </si>
  <si>
    <t>mike@novi.digital</t>
  </si>
  <si>
    <t>max@novi.digital</t>
  </si>
  <si>
    <t>A</t>
  </si>
  <si>
    <t>05/08/20 @ 2pm</t>
  </si>
  <si>
    <t>Zakir</t>
  </si>
  <si>
    <t>Chowdhary</t>
  </si>
  <si>
    <t>Mountbatten School Services</t>
  </si>
  <si>
    <t>chris.goodrich@mountbatten.hants.sch.uk</t>
  </si>
  <si>
    <t>zakir.chowdhary@icloud.com</t>
  </si>
  <si>
    <t>04/08/20 @ 2pm</t>
  </si>
  <si>
    <t xml:space="preserve">Amelia </t>
  </si>
  <si>
    <t>Marsh</t>
  </si>
  <si>
    <t>WRM Media</t>
  </si>
  <si>
    <t>gemma@wrm-media.com</t>
  </si>
  <si>
    <t>amelia@wrm-media.com</t>
  </si>
  <si>
    <t>29/07/20 @ 2pm</t>
  </si>
  <si>
    <t>Learner had additional 2 hours (Monday 20th return of SP) due to internet problems on 17th</t>
  </si>
  <si>
    <t>French</t>
  </si>
  <si>
    <t>Linten Technologies</t>
  </si>
  <si>
    <t xml:space="preserve"> daniel.burford@linten.co.uk</t>
  </si>
  <si>
    <t>jfrench527@gmail.com</t>
  </si>
  <si>
    <t>28/07/20 @ 10am</t>
  </si>
  <si>
    <t>Thomas</t>
  </si>
  <si>
    <t>Allen</t>
  </si>
  <si>
    <t>Paragon Cars London</t>
  </si>
  <si>
    <t>sales@paragoncarslondon.co.uk</t>
  </si>
  <si>
    <t>tommy_tank@btinternet.com</t>
  </si>
  <si>
    <t>20/07/20 @ 11.00</t>
  </si>
  <si>
    <t>Nathan</t>
  </si>
  <si>
    <t>Steel</t>
  </si>
  <si>
    <t>BCAL-PO001056</t>
  </si>
  <si>
    <t>Celesio / McKesson Corporation</t>
  </si>
  <si>
    <t>pamela.beckford-jones@mckesson.uk</t>
  </si>
  <si>
    <t>nathan.steel@mckesson.uk</t>
  </si>
  <si>
    <t>B</t>
  </si>
  <si>
    <t>30/07/20 @ 10:00</t>
  </si>
  <si>
    <t>Gomes</t>
  </si>
  <si>
    <t>BCAL-PO001073</t>
  </si>
  <si>
    <t>Affiliate Future</t>
  </si>
  <si>
    <t xml:space="preserve"> chloe.prockter@affiliatefuture.co.uk</t>
  </si>
  <si>
    <t>fabssgomes@gmail.com</t>
  </si>
  <si>
    <t>31/07/20 @ 10am</t>
  </si>
  <si>
    <t>Omar</t>
  </si>
  <si>
    <t>Tizaghouin</t>
  </si>
  <si>
    <t>ADM Computing</t>
  </si>
  <si>
    <t>linda.sinclair@adm-computing.co.uk</t>
  </si>
  <si>
    <t>omar.tizaghouin@adm-computing.co.uk</t>
  </si>
  <si>
    <t>Alexandru</t>
  </si>
  <si>
    <t>Stanila</t>
  </si>
  <si>
    <t>BCAL-PO001049</t>
  </si>
  <si>
    <t>Ark Schools</t>
  </si>
  <si>
    <t>scott.kirk@arkonline.org</t>
  </si>
  <si>
    <t>djsavro@gmail.com</t>
  </si>
  <si>
    <t>27/07/20 @ 10.00</t>
  </si>
  <si>
    <t>Awaiting English, being completed after gateway.  25/08/2020 FSE received from provider</t>
  </si>
  <si>
    <t xml:space="preserve">Rachel </t>
  </si>
  <si>
    <t>Adams</t>
  </si>
  <si>
    <t>A F Blakemore &amp; Sons Ltd</t>
  </si>
  <si>
    <t>dhammond@afblakemore.co.uk</t>
  </si>
  <si>
    <t>radams@afblakemore.co.uk</t>
  </si>
  <si>
    <t>SP completed over the weekend</t>
  </si>
  <si>
    <t>Zoe</t>
  </si>
  <si>
    <t>Field</t>
  </si>
  <si>
    <t>To Follow</t>
  </si>
  <si>
    <t>James Hall &amp; Co</t>
  </si>
  <si>
    <t> Mary.Hodgkiss@jameshall.co.uk</t>
  </si>
  <si>
    <t>zoe.field@jameshall.co.uk</t>
  </si>
  <si>
    <t>C</t>
  </si>
  <si>
    <t>11/08/20 @ 10am</t>
  </si>
  <si>
    <t>Ross</t>
  </si>
  <si>
    <t>Galloway</t>
  </si>
  <si>
    <t>BCAL-PO001087</t>
  </si>
  <si>
    <t>Omnicom</t>
  </si>
  <si>
    <t> Alex.Crisp@omnicommediagroup.com</t>
  </si>
  <si>
    <t>Ross.Galloway@omnicommediagroup.com</t>
  </si>
  <si>
    <t>12/08/20 @ 2pm</t>
  </si>
  <si>
    <t xml:space="preserve">Pawel </t>
  </si>
  <si>
    <t>Szuminski</t>
  </si>
  <si>
    <t>BCAL-PO001074</t>
  </si>
  <si>
    <t>Capita</t>
  </si>
  <si>
    <t>Taroon Surti</t>
  </si>
  <si>
    <t>pawel.szuminski@nhs.net</t>
  </si>
  <si>
    <t>12/08/2020 @ 2pm</t>
  </si>
  <si>
    <t xml:space="preserve">Calum </t>
  </si>
  <si>
    <t>Smythe</t>
  </si>
  <si>
    <t>BCAL-PO001110</t>
  </si>
  <si>
    <t>Lioncourt Homes</t>
  </si>
  <si>
    <t>calumsmythe@lioncourthomes.com</t>
  </si>
  <si>
    <t>27/08/2020 @ 2pm</t>
  </si>
  <si>
    <t>Not Moderated</t>
  </si>
  <si>
    <t>Caitlin</t>
  </si>
  <si>
    <t>Pellegrina</t>
  </si>
  <si>
    <t>Data Media Research</t>
  </si>
  <si>
    <t>sara@dmri.co.uk</t>
  </si>
  <si>
    <t>caitlin@dmri.co.uk</t>
  </si>
  <si>
    <t>ST0122</t>
  </si>
  <si>
    <t>20/08/2020 @ 10am</t>
  </si>
  <si>
    <t>Learner completing SP on Thur/Fri/Mon/Tues</t>
  </si>
  <si>
    <t>Bolla</t>
  </si>
  <si>
    <t>Kjones@afblakemore.co.uk</t>
  </si>
  <si>
    <t>ebolla@afblakemore.co.uk</t>
  </si>
  <si>
    <t>ST01220</t>
  </si>
  <si>
    <t>19/08/20 @ 10am</t>
  </si>
  <si>
    <t>Agreed learner could complete SP over the weekend 07/08/2020-10/08/2020</t>
  </si>
  <si>
    <t>Emily-Louise</t>
  </si>
  <si>
    <t>Hendy</t>
  </si>
  <si>
    <t>Insight6</t>
  </si>
  <si>
    <t xml:space="preserve">jonathan.winchester@insight6.com </t>
  </si>
  <si>
    <t>Emily_hendy76@hotmail.co.uk</t>
  </si>
  <si>
    <t>23/09/2020 1.30pm</t>
  </si>
  <si>
    <t>NOTE: SP CANCELLED PLEASE REFER TO JP/INTEQUAL FOR FURTHER INFORMATION - Learner taken a day off, Wed, during the SP, so now due back Friday 31st.  SS confirmed change - Learner to be transferred back to training provider</t>
  </si>
  <si>
    <t>Litany</t>
  </si>
  <si>
    <t>Kato</t>
  </si>
  <si>
    <t>natalie.kretzschmar@bt.com</t>
  </si>
  <si>
    <t>litany.kato@bt.com</t>
  </si>
  <si>
    <t xml:space="preserve">Yes  </t>
  </si>
  <si>
    <t>18/08/2020 @ 2pm</t>
  </si>
  <si>
    <t xml:space="preserve">Gary </t>
  </si>
  <si>
    <t>Parks</t>
  </si>
  <si>
    <t>Kantar Media UK Ltd</t>
  </si>
  <si>
    <t>rebecca.evans@kantar.com / UKeditor@kantar.com</t>
  </si>
  <si>
    <t>gary.parks@kantar.com</t>
  </si>
  <si>
    <t>ST0118</t>
  </si>
  <si>
    <t>17/09/2020 @ 10am</t>
  </si>
  <si>
    <t xml:space="preserve">Steven </t>
  </si>
  <si>
    <t>Mack</t>
  </si>
  <si>
    <t xml:space="preserve">Kantar  </t>
  </si>
  <si>
    <t>richard.clarke@kantar.com</t>
  </si>
  <si>
    <t>steve.mack@kantar.com</t>
  </si>
  <si>
    <t>01/09/2020 @ 2pm</t>
  </si>
  <si>
    <t xml:space="preserve">Anna </t>
  </si>
  <si>
    <t>Dobson</t>
  </si>
  <si>
    <t>PHD Media Ltd</t>
  </si>
  <si>
    <t>jeremy.pounder@phdmedia.com</t>
  </si>
  <si>
    <t>annadobson@hotmail.co.uk</t>
  </si>
  <si>
    <t>13/08/2020 @ 10am</t>
  </si>
  <si>
    <t>changed to 3rd from the 6th</t>
  </si>
  <si>
    <t xml:space="preserve">Megan </t>
  </si>
  <si>
    <t>Paterson</t>
  </si>
  <si>
    <t>Rapp Ltd</t>
  </si>
  <si>
    <t>steve.chambers@codeworldwide.com</t>
  </si>
  <si>
    <t>megan.paterson10@gmail.com</t>
  </si>
  <si>
    <t>17/08/2020 @ 10am</t>
  </si>
  <si>
    <t>Start 6th, ends 12th (not inc the weekend)</t>
  </si>
  <si>
    <t xml:space="preserve">Christian </t>
  </si>
  <si>
    <t>Ditch</t>
  </si>
  <si>
    <t>The Financial Times</t>
  </si>
  <si>
    <t>alistair.smith@ft.com</t>
  </si>
  <si>
    <t>christian.ditch@ft.com</t>
  </si>
  <si>
    <t>24/08/2020 @ 10am</t>
  </si>
  <si>
    <t>Start 11th ends 17th (not inc the weekend)</t>
  </si>
  <si>
    <t xml:space="preserve">Luke </t>
  </si>
  <si>
    <t>Towers</t>
  </si>
  <si>
    <t xml:space="preserve">BCAL-PO001109 </t>
  </si>
  <si>
    <t>Ordnance Survey</t>
  </si>
  <si>
    <t>l.a.towers90@gmail.com</t>
  </si>
  <si>
    <t>11/08/20 at 10am</t>
  </si>
  <si>
    <t>Delay in grading document and ACE updated as waited for FS confirmation.  Learner came through late, approved by AB.  Requested confirmation on reason from Kirstie</t>
  </si>
  <si>
    <t>Maxwell</t>
  </si>
  <si>
    <t>Fage</t>
  </si>
  <si>
    <t>Omnicom Media Group UK Ltd</t>
  </si>
  <si>
    <t>sian.horsley@phdmedia.com</t>
  </si>
  <si>
    <t>maxf_6@hotmail.co.uk</t>
  </si>
  <si>
    <t>19/08/2020 @ 2pm</t>
  </si>
  <si>
    <t>Daniel</t>
  </si>
  <si>
    <t>Travers</t>
  </si>
  <si>
    <t>danieljtravers@gmail.com</t>
  </si>
  <si>
    <t>01/09/2020 @ 10am</t>
  </si>
  <si>
    <t xml:space="preserve">Aidan </t>
  </si>
  <si>
    <t>Rowell</t>
  </si>
  <si>
    <t>aidan.rowell@kantarmedia.com</t>
  </si>
  <si>
    <t>27/08/2020 @ 10am</t>
  </si>
  <si>
    <t>Gander</t>
  </si>
  <si>
    <t>Philips Avent</t>
  </si>
  <si>
    <t>david.bird@philips.com</t>
  </si>
  <si>
    <t>jack.gander@philips.com</t>
  </si>
  <si>
    <t>03/09/2020 @ 2pm</t>
  </si>
  <si>
    <t xml:space="preserve">Alexander </t>
  </si>
  <si>
    <t>Hyndman</t>
  </si>
  <si>
    <t>OMD Group Ltd</t>
  </si>
  <si>
    <t>gkashyap@manninggottliebomd.com</t>
  </si>
  <si>
    <t>alexanderhyndman@gmail.com</t>
  </si>
  <si>
    <t xml:space="preserve">Order certificate to go to apprentice home address </t>
  </si>
  <si>
    <t>Sahil</t>
  </si>
  <si>
    <t>Bhatia</t>
  </si>
  <si>
    <t>aaron.morris@phdmedia.com</t>
  </si>
  <si>
    <t>sahil2910@gmail.com</t>
  </si>
  <si>
    <t>25/08/2020 @ 10pm</t>
  </si>
  <si>
    <t>SP starts on Thursday</t>
  </si>
  <si>
    <t xml:space="preserve">Andrew </t>
  </si>
  <si>
    <t>Plimmer</t>
  </si>
  <si>
    <t>andrew.plimmer@yougov.com</t>
  </si>
  <si>
    <t>Learner had IT issues so started again 1/2 day 19th - completes 1pm 26th August</t>
  </si>
  <si>
    <t>Joshua</t>
  </si>
  <si>
    <t>Nicholson</t>
  </si>
  <si>
    <t>BCAL-PO001076</t>
  </si>
  <si>
    <t>Carlisle Support Services</t>
  </si>
  <si>
    <t>patricia.minck@carlislesupportservices.com</t>
  </si>
  <si>
    <t>josh.nicholson@carlislesupportservices.com</t>
  </si>
  <si>
    <t>25/08/2020 @ 2pm</t>
  </si>
  <si>
    <t>Ivy</t>
  </si>
  <si>
    <t>Chua</t>
  </si>
  <si>
    <t>BCAL-PO001109</t>
  </si>
  <si>
    <t>ivy.chua@evelyngraceacademy.org</t>
  </si>
  <si>
    <t>19/08/2020 @ 10am</t>
  </si>
  <si>
    <t>Stanton-Bennett</t>
  </si>
  <si>
    <t>BCAL-PO001112</t>
  </si>
  <si>
    <t>Disney</t>
  </si>
  <si>
    <t>cstantonbennett@gmail.com</t>
  </si>
  <si>
    <t>Apostolos Stefanos</t>
  </si>
  <si>
    <t>Koutroumanidis</t>
  </si>
  <si>
    <t>alex.charkham@fuseint.com</t>
  </si>
  <si>
    <t>STEF.KOUTROUMANIDIS@FUSEINT.COM</t>
  </si>
  <si>
    <t>26/08/2020 @ 10am</t>
  </si>
  <si>
    <t xml:space="preserve">Mason </t>
  </si>
  <si>
    <t>Smith</t>
  </si>
  <si>
    <t>TDM308</t>
  </si>
  <si>
    <t>See you Social?</t>
  </si>
  <si>
    <t>Craig@seeyousocial.co.uk</t>
  </si>
  <si>
    <t>masonjsmith1996@gmail.com</t>
  </si>
  <si>
    <t xml:space="preserve">ST0122 </t>
  </si>
  <si>
    <t>02/09/2020 @ 10am</t>
  </si>
  <si>
    <t>Hannah</t>
  </si>
  <si>
    <t>Chandler-Giles</t>
  </si>
  <si>
    <t>TDM286</t>
  </si>
  <si>
    <t>Herefordshire &amp; Worcestershire Chamber of Commerce</t>
  </si>
  <si>
    <t>AbigailR@HWChamber.co.uk</t>
  </si>
  <si>
    <t>hannahg@hwchamber.co.uk</t>
  </si>
  <si>
    <t>26/08/2020 @ 1pm</t>
  </si>
  <si>
    <t xml:space="preserve">Ethan </t>
  </si>
  <si>
    <t>Smart</t>
  </si>
  <si>
    <t>TDM279</t>
  </si>
  <si>
    <t>CPIO</t>
  </si>
  <si>
    <t>Rebecca.bradley@waterdale.co.uk</t>
  </si>
  <si>
    <t>Ethan.Smart@cpio.co.uk</t>
  </si>
  <si>
    <t>Brian</t>
  </si>
  <si>
    <t xml:space="preserve">Chow  </t>
  </si>
  <si>
    <t>brian.chow@kantarmedia.com</t>
  </si>
  <si>
    <t>02/09/2020 @2pm</t>
  </si>
  <si>
    <t>Hotel</t>
  </si>
  <si>
    <t xml:space="preserve">Mark </t>
  </si>
  <si>
    <t>Greig</t>
  </si>
  <si>
    <t xml:space="preserve">mark.greig@kantar.com_x000D_ / mark.greig@kantarmedia.com </t>
  </si>
  <si>
    <t>26/08/2020 @ 2pm</t>
  </si>
  <si>
    <t>Spencer</t>
  </si>
  <si>
    <t>Green</t>
  </si>
  <si>
    <t>Heritage Interactive</t>
  </si>
  <si>
    <t>james.brearley@heritageinteractive.co.uk</t>
  </si>
  <si>
    <t>spencer.green@heritageinteractive.co.uk</t>
  </si>
  <si>
    <t>ST0125</t>
  </si>
  <si>
    <t>16/09/2020 @ 2pm</t>
  </si>
  <si>
    <t>KM3 outstanding</t>
  </si>
  <si>
    <t>Learner unable to sit interview within 10 days of SP, so rearranged for 16/09/2020</t>
  </si>
  <si>
    <t>Kayleigh</t>
  </si>
  <si>
    <t>Dennis</t>
  </si>
  <si>
    <t>TDM266</t>
  </si>
  <si>
    <t>Head Turner Search Ltd</t>
  </si>
  <si>
    <t>sam@headturnersearch.co.uk</t>
  </si>
  <si>
    <t>kayleighdennis@hotmail.co.uk</t>
  </si>
  <si>
    <t>28/08/2020 @ 2pm</t>
  </si>
  <si>
    <t>No additional support requried, confirmed by TP.  Completing SP over two weekends as starting new employment - 7th/8th/9th and 15th</t>
  </si>
  <si>
    <t>Saffana</t>
  </si>
  <si>
    <t>Monajed</t>
  </si>
  <si>
    <t>josh.chi@omnicommediagroup.com</t>
  </si>
  <si>
    <t>saffana.monajed@omnicommediagroup.com</t>
  </si>
  <si>
    <t>07/09/2020 @ 2pm</t>
  </si>
  <si>
    <t>Chieh-Er</t>
  </si>
  <si>
    <t>Lien</t>
  </si>
  <si>
    <t>jada.lien@kantarmedia.com</t>
  </si>
  <si>
    <t>08/09/2020 @ 2pm</t>
  </si>
  <si>
    <t>Aruna</t>
  </si>
  <si>
    <t>Birthi</t>
  </si>
  <si>
    <t>BCAL-PO001115</t>
  </si>
  <si>
    <t>Swinton Insurance</t>
  </si>
  <si>
    <t>philip.horn@swinton.co.uk</t>
  </si>
  <si>
    <t>aruna.birthi@swinton.co.uk</t>
  </si>
  <si>
    <t>ST0117</t>
  </si>
  <si>
    <t>Owen Davis</t>
  </si>
  <si>
    <t>14/09/2020 @ 10am</t>
  </si>
  <si>
    <t>Gabrielle</t>
  </si>
  <si>
    <t>Delauney</t>
  </si>
  <si>
    <t>TDM285</t>
  </si>
  <si>
    <t>16 Interactive Ltd</t>
  </si>
  <si>
    <t>Alex.Clough@16i.co.uk</t>
  </si>
  <si>
    <t>gabby58@hotmail.co.uk</t>
  </si>
  <si>
    <t>Completing SP over 8-10 days</t>
  </si>
  <si>
    <t>Kia</t>
  </si>
  <si>
    <t>Prescott</t>
  </si>
  <si>
    <t>kiran.bassi@phdmedia.com</t>
  </si>
  <si>
    <t>kia.prescott@phdmedia.com</t>
  </si>
  <si>
    <t>10/09/2020 at 2pm</t>
  </si>
  <si>
    <t>Learner on hols from 24/08/2020 for two weeks so agreed that she would have her Interview on 10/09/2020</t>
  </si>
  <si>
    <t>Graeme</t>
  </si>
  <si>
    <t>Viney</t>
  </si>
  <si>
    <t xml:space="preserve">BCAL-PO001113 </t>
  </si>
  <si>
    <t>Girls' Day School Trust</t>
  </si>
  <si>
    <t>g.viney@bro.gdst.net</t>
  </si>
  <si>
    <t>Amy</t>
  </si>
  <si>
    <t>Wickens</t>
  </si>
  <si>
    <t>TDM255</t>
  </si>
  <si>
    <t>Allcock's Outdoor Store</t>
  </si>
  <si>
    <t>David@allcocksoutdoorstore.co.uk</t>
  </si>
  <si>
    <t>amy@allcocksoutdoorstore.co.uk</t>
  </si>
  <si>
    <t>03/09/2020 @ 10am</t>
  </si>
  <si>
    <t>She completed the interview from home and her SP from work.</t>
  </si>
  <si>
    <t>Goncalo</t>
  </si>
  <si>
    <t>Carvalho</t>
  </si>
  <si>
    <t>goncalo.carvalho@philips.com</t>
  </si>
  <si>
    <t>09/09/2020 @ 2pm</t>
  </si>
  <si>
    <t>Ioannis</t>
  </si>
  <si>
    <t>Gkrillas</t>
  </si>
  <si>
    <t>Third Bridge Group Ltd</t>
  </si>
  <si>
    <t>tk@thirdbridge.com</t>
  </si>
  <si>
    <t>ioannis.gkrillas@thirdbridge.com</t>
  </si>
  <si>
    <t>15/09/2020 @ 10am</t>
  </si>
  <si>
    <t>SP returned two days late, misunderstood that he should be completing the SP and not working</t>
  </si>
  <si>
    <t>Rolph</t>
  </si>
  <si>
    <t>Akita Systems Ltd</t>
  </si>
  <si>
    <t>anna@akita.co.uk</t>
  </si>
  <si>
    <t>ben.rolph@akita.co.uk / ben.rolph@akitais.com</t>
  </si>
  <si>
    <t>Kirsten</t>
  </si>
  <si>
    <t>Olver</t>
  </si>
  <si>
    <t>TDM267</t>
  </si>
  <si>
    <t>Blessed Edward Oldcorne Catholic college</t>
  </si>
  <si>
    <t>mthomas@blessededward.co.uk</t>
  </si>
  <si>
    <t>ko11@blessededward.co.uk</t>
  </si>
  <si>
    <t>Jamie Mark</t>
  </si>
  <si>
    <t>York</t>
  </si>
  <si>
    <t>TDM263</t>
  </si>
  <si>
    <t>Airband</t>
  </si>
  <si>
    <t>Marcin.szczygiel@airband.co.uk</t>
  </si>
  <si>
    <t>jamie.york@airband.co.uk</t>
  </si>
  <si>
    <t>10/09/2020 @ 2pm</t>
  </si>
  <si>
    <t>SP - Home, Interview - Work</t>
  </si>
  <si>
    <t xml:space="preserve">DOB matches the record on ACE.  Additional evidence received for the name difference, DL emailed across from the learner - JA emailed TDM regarding two different ULNs </t>
  </si>
  <si>
    <t xml:space="preserve">Reece </t>
  </si>
  <si>
    <t>Johnson-Fisher</t>
  </si>
  <si>
    <t>Navaho Technologies</t>
  </si>
  <si>
    <t>nick.stone@navaho.co.uk</t>
  </si>
  <si>
    <t xml:space="preserve">reece.fisher@navaho.co.uk </t>
  </si>
  <si>
    <t>ST0127</t>
  </si>
  <si>
    <t>24/09/2020 @ 2pm</t>
  </si>
  <si>
    <t>KM3 missing</t>
  </si>
  <si>
    <t>additional evidence needed for surname difference on certs</t>
  </si>
  <si>
    <t xml:space="preserve">Dean </t>
  </si>
  <si>
    <t>Padfield</t>
  </si>
  <si>
    <t>BCAL-PO00025</t>
  </si>
  <si>
    <t>Correct Employer: City of London School for Girls - Girls' Day School Trust South Hamstead High School</t>
  </si>
  <si>
    <t>padfieldd@clsg.org.uk</t>
  </si>
  <si>
    <t>Check employer details have been updated on ACE to City of London School for Girls</t>
  </si>
  <si>
    <t>03/08/2020 - learner did not start 01/09/2020 as employer details and email address incorrect</t>
  </si>
  <si>
    <t xml:space="preserve">Katherine </t>
  </si>
  <si>
    <t>Baker</t>
  </si>
  <si>
    <t>BoxChilli</t>
  </si>
  <si>
    <t xml:space="preserve">anders@boxchilli.com </t>
  </si>
  <si>
    <t xml:space="preserve">kat@boxchilli.com </t>
  </si>
  <si>
    <t>Victoria</t>
  </si>
  <si>
    <t>Scott</t>
  </si>
  <si>
    <t>Royal Orthopaedic Hospital Birmingham</t>
  </si>
  <si>
    <t xml:space="preserve">claire.felkin@nhs.net </t>
  </si>
  <si>
    <t>victoria.scott24@nhs.net</t>
  </si>
  <si>
    <t>Ryan</t>
  </si>
  <si>
    <t>Cemal</t>
  </si>
  <si>
    <t>fabian.koenig@os.uk</t>
  </si>
  <si>
    <t>ryan.cemal@gmail.com</t>
  </si>
  <si>
    <t>24/09/2020 @ 10am</t>
  </si>
  <si>
    <t xml:space="preserve">Samuel </t>
  </si>
  <si>
    <t>Williams</t>
  </si>
  <si>
    <t>TDM323</t>
  </si>
  <si>
    <t>Sanctuay Housing</t>
  </si>
  <si>
    <t>Joe.Stowell@sanctuary-housing.co.uk</t>
  </si>
  <si>
    <t xml:space="preserve">Sam.Williams2@sanctuary-housing.co.uk </t>
  </si>
  <si>
    <t>15/09/2020 @ 1.30pm</t>
  </si>
  <si>
    <t>McAuley-Clegg</t>
  </si>
  <si>
    <t>BCAL-PO03193</t>
  </si>
  <si>
    <t>Mindshare</t>
  </si>
  <si>
    <t>freddy.clapson@mindshareworld.com</t>
  </si>
  <si>
    <t>jmcauleyclegg@yahoo.co.uk</t>
  </si>
  <si>
    <t>Henry</t>
  </si>
  <si>
    <t>Ellis</t>
  </si>
  <si>
    <t>Nova Education Trust (Toot Hill School)</t>
  </si>
  <si>
    <t>dbrothwell@toothillschool.co.uk</t>
  </si>
  <si>
    <t>hellis@toothillschool.co.uk</t>
  </si>
  <si>
    <t>21/09/2020 @ 2pm</t>
  </si>
  <si>
    <t>Christopher</t>
  </si>
  <si>
    <t>Lee</t>
  </si>
  <si>
    <t>BCAL-PO03212</t>
  </si>
  <si>
    <t>The Together Trust</t>
  </si>
  <si>
    <t>nazim.maandouche@togethertrust.org.uk</t>
  </si>
  <si>
    <t>chris@togethertrust.org.uk</t>
  </si>
  <si>
    <t>21/09/2020 @ 10am</t>
  </si>
  <si>
    <t>FS E&amp;M missing</t>
  </si>
  <si>
    <t xml:space="preserve">Adam </t>
  </si>
  <si>
    <t>Wardle</t>
  </si>
  <si>
    <t>Computer Disposals Ltd</t>
  </si>
  <si>
    <t>maria@computerdisposals.co.uk</t>
  </si>
  <si>
    <t>adamwardle@outlook.com</t>
  </si>
  <si>
    <t>18/09/2020 @ 2pm</t>
  </si>
  <si>
    <t>Chased Charley for missing cert, 21/09/2020 now received</t>
  </si>
  <si>
    <t>Arevika</t>
  </si>
  <si>
    <t>Stepanian</t>
  </si>
  <si>
    <t>STM Group</t>
  </si>
  <si>
    <t>paul.jancomb@stmgroupltd.com</t>
  </si>
  <si>
    <t>arevika@stmgroupltd.com</t>
  </si>
  <si>
    <t xml:space="preserve">Oscar </t>
  </si>
  <si>
    <t>Silvester</t>
  </si>
  <si>
    <t>Website Success</t>
  </si>
  <si>
    <t>nick@websitesuccess.co.uk</t>
  </si>
  <si>
    <t>oscar@websitesuccess.co.uk</t>
  </si>
  <si>
    <t>22/09/2020 @ 10am</t>
  </si>
  <si>
    <t>Alasdair</t>
  </si>
  <si>
    <t>O'Donnell</t>
  </si>
  <si>
    <t>adod@sky.com / alasdair.odonnell@opusenergy.com</t>
  </si>
  <si>
    <t>25/09/2020 @ 2pm</t>
  </si>
  <si>
    <t>KM1/KM3 missin</t>
  </si>
  <si>
    <t>Shekinah</t>
  </si>
  <si>
    <t>Yuhanna</t>
  </si>
  <si>
    <t>Dance X Change</t>
  </si>
  <si>
    <t>libby.aldrich@dx.dance</t>
  </si>
  <si>
    <t>shekjeffers97@gmail.com</t>
  </si>
  <si>
    <t>Emily</t>
  </si>
  <si>
    <t>Girvan</t>
  </si>
  <si>
    <t>Career Ready</t>
  </si>
  <si>
    <t>tom.rippon@careerready.org.uk</t>
  </si>
  <si>
    <t>emily.girvan@careerready.org.uk</t>
  </si>
  <si>
    <t>01/10/2020 @ 10am</t>
  </si>
  <si>
    <t>Nathaniel</t>
  </si>
  <si>
    <t>BCAL-PO01329</t>
  </si>
  <si>
    <t>Chugai Pharma UK Ltd</t>
  </si>
  <si>
    <t>nathan-martin97@hotmail.com</t>
  </si>
  <si>
    <t>Fawn</t>
  </si>
  <si>
    <t>Goodwin</t>
  </si>
  <si>
    <t>SICL</t>
  </si>
  <si>
    <t>glynn.morgan@sicl.com</t>
  </si>
  <si>
    <t>fawn.goodwin@sicl.com</t>
  </si>
  <si>
    <t>28/09/2020 @ 10am</t>
  </si>
  <si>
    <t>Jack</t>
  </si>
  <si>
    <t>Nunn</t>
  </si>
  <si>
    <t>BCAL-PO001079</t>
  </si>
  <si>
    <t>AEA c/o Unilever</t>
  </si>
  <si>
    <t>thora.vitou@unilever.com</t>
  </si>
  <si>
    <t>jack.nunn@unilever.com</t>
  </si>
  <si>
    <t>30/09/2020 @ 2pm with JP</t>
  </si>
  <si>
    <t>Beth</t>
  </si>
  <si>
    <t>Mitchell</t>
  </si>
  <si>
    <t>Ark Media Productions Ltd</t>
  </si>
  <si>
    <t>phil@arkmedia.co.uk</t>
  </si>
  <si>
    <t>beth@arkmedia.co.uk</t>
  </si>
  <si>
    <t>30/09/2020 @ 10am</t>
  </si>
  <si>
    <t xml:space="preserve">Euan </t>
  </si>
  <si>
    <t>Chick</t>
  </si>
  <si>
    <t>BCAL-PO03223</t>
  </si>
  <si>
    <t>BT Group Ltd</t>
  </si>
  <si>
    <t>warren.richards@bt.com</t>
  </si>
  <si>
    <t>euan.chick@bt.com</t>
  </si>
  <si>
    <t>01/10/2020 @ 2pm</t>
  </si>
  <si>
    <t>JP confirmed ok to do this interview a day after the 10 days due to the number of interviews</t>
  </si>
  <si>
    <t>Kelcy</t>
  </si>
  <si>
    <t>Magombedze</t>
  </si>
  <si>
    <t>BCAL-PO03125</t>
  </si>
  <si>
    <t>Munich RE Underwriting</t>
  </si>
  <si>
    <t>anclark@munichre.com</t>
  </si>
  <si>
    <t>kelcy.magombedze@hotmail.co.uk</t>
  </si>
  <si>
    <t>29/09/2020 @ 1.30pm</t>
  </si>
  <si>
    <t>Bond</t>
  </si>
  <si>
    <t>BCAL-PO03290</t>
  </si>
  <si>
    <t>Servest</t>
  </si>
  <si>
    <t>peter.curson@atalianworld.com</t>
  </si>
  <si>
    <t>beth.bond@atalianworld.com</t>
  </si>
  <si>
    <t>23/09/2020 @ 2pm</t>
  </si>
  <si>
    <t>Alexandra</t>
  </si>
  <si>
    <t>Trueman</t>
  </si>
  <si>
    <t>Sky PLC</t>
  </si>
  <si>
    <t>gabriella.monnington@sky.uk</t>
  </si>
  <si>
    <t>alexandra.trueman@sky.uk</t>
  </si>
  <si>
    <t>06/10/2020 @ 10am</t>
  </si>
  <si>
    <t xml:space="preserve">Vitor Hugo Pereira </t>
  </si>
  <si>
    <t>De Sousa</t>
  </si>
  <si>
    <t>RK Wholesale Ltd</t>
  </si>
  <si>
    <t>adrian@rkwltd.com</t>
  </si>
  <si>
    <t>sousamultisys@gmail.com / victor.sousa@rkwltd.com</t>
  </si>
  <si>
    <t>07/10/2020 @ 2pm</t>
  </si>
  <si>
    <t>Email confirmation in EP that learner is starting his project from home</t>
  </si>
  <si>
    <t>Callum</t>
  </si>
  <si>
    <t>Napier</t>
  </si>
  <si>
    <t>AVUK-PO03276</t>
  </si>
  <si>
    <t>connor.davis@arkonline.org</t>
  </si>
  <si>
    <t>callum.napier@arkonline.org / callumn179@gmail.com</t>
  </si>
  <si>
    <t>additional maths evidence uploaded to shared documents section on ACE360</t>
  </si>
  <si>
    <t>Hargrave</t>
  </si>
  <si>
    <t>Vape Tube</t>
  </si>
  <si>
    <t>hello@vape-tube.com</t>
  </si>
  <si>
    <t>hannah@vape-tube.com</t>
  </si>
  <si>
    <t>SP 9th / 10th / 14th and 15th</t>
  </si>
  <si>
    <t>Simon</t>
  </si>
  <si>
    <t>Ryder</t>
  </si>
  <si>
    <t>Storm Technologies</t>
  </si>
  <si>
    <t>chris.gill@storm-technologies.com</t>
  </si>
  <si>
    <t>simon.ryder@storm-technologies.com</t>
  </si>
  <si>
    <t>28/09/2020 @ 2pm</t>
  </si>
  <si>
    <t>Wallworth</t>
  </si>
  <si>
    <t>Telesis Communications</t>
  </si>
  <si>
    <t>gjarvis@telesiscomms.com</t>
  </si>
  <si>
    <t>twallworth@telesiscomms.com</t>
  </si>
  <si>
    <t>28/08/2020 @10am</t>
  </si>
  <si>
    <t>Hopwood</t>
  </si>
  <si>
    <t>Bibliotheca</t>
  </si>
  <si>
    <t>R.Richardson@bibliotheca.com</t>
  </si>
  <si>
    <t>a.hopwood@bibliotheca.com</t>
  </si>
  <si>
    <t>29/09/2020 @ 2pm with JP</t>
  </si>
  <si>
    <t>Bradley</t>
  </si>
  <si>
    <t>Shaw</t>
  </si>
  <si>
    <t>bradley.shaw@storm-technologies.com</t>
  </si>
  <si>
    <t>30/09/2020 @ 2pm</t>
  </si>
  <si>
    <t>KM4 missing</t>
  </si>
  <si>
    <t>Sohail</t>
  </si>
  <si>
    <t>Seediqi</t>
  </si>
  <si>
    <t>BCAL-PO03192</t>
  </si>
  <si>
    <t>DPD</t>
  </si>
  <si>
    <t>sohailseediqi@gmail.com</t>
  </si>
  <si>
    <t>08/10/2020 @ 2pm</t>
  </si>
  <si>
    <t>KM1 missing</t>
  </si>
  <si>
    <t>Skills Forward</t>
  </si>
  <si>
    <t>liam@skillsforward.co.uk</t>
  </si>
  <si>
    <t>dylan@skillsforward.co.uk</t>
  </si>
  <si>
    <t>ST0116</t>
  </si>
  <si>
    <t>07/10/2020 @ 10am</t>
  </si>
  <si>
    <t>check that we have additional evidence for surname difference on cert</t>
  </si>
  <si>
    <t>24/09/2020 - learner was no show for interview, added to invoices as a charge and rescheduled</t>
  </si>
  <si>
    <t>Darrin</t>
  </si>
  <si>
    <t>Tucker</t>
  </si>
  <si>
    <t>National deals LTD</t>
  </si>
  <si>
    <t>nav.mohammed@nationaldeals.co.uk</t>
  </si>
  <si>
    <t>dazzwba@hotmail.com</t>
  </si>
  <si>
    <t>25/09/2020 @ 10am</t>
  </si>
  <si>
    <t xml:space="preserve">Joshua </t>
  </si>
  <si>
    <t>Wells</t>
  </si>
  <si>
    <t>Absolute Technology UK</t>
  </si>
  <si>
    <t>martin@absolute-tech.co.uk</t>
  </si>
  <si>
    <t>josh@absolute-tech.co.uk</t>
  </si>
  <si>
    <t xml:space="preserve">Curtis </t>
  </si>
  <si>
    <t>Cannon</t>
  </si>
  <si>
    <t>ADM Computer Services</t>
  </si>
  <si>
    <t>curtis.cannon@adm-computing.co.uk</t>
  </si>
  <si>
    <t>Cameron</t>
  </si>
  <si>
    <t>Sidebottom</t>
  </si>
  <si>
    <t>Countrywide Healthcare Supplies</t>
  </si>
  <si>
    <t>paul.gilpin@countrywidehealthcare.co.uk</t>
  </si>
  <si>
    <t>cameron.sidebottom@countrywidehealthcare.co.uk / cameronsidebottom57@gmail.com</t>
  </si>
  <si>
    <t>05/10/2020 @ 10am</t>
  </si>
  <si>
    <t>Raeesah</t>
  </si>
  <si>
    <t>Hymabaccus</t>
  </si>
  <si>
    <t>BCAL-PO03208</t>
  </si>
  <si>
    <t>British Airways</t>
  </si>
  <si>
    <t xml:space="preserve">paul.sitch@ba.com </t>
  </si>
  <si>
    <t>raeesah.hymabaccus@ba.com</t>
  </si>
  <si>
    <t>Broadbent</t>
  </si>
  <si>
    <t>Phoenix Software Ltd</t>
  </si>
  <si>
    <t>ben-murden@phoenixs.co.uk</t>
  </si>
  <si>
    <t>josh-broadbent@phoenixs.co.uk</t>
  </si>
  <si>
    <t xml:space="preserve">Tommy </t>
  </si>
  <si>
    <t>Gleadow</t>
  </si>
  <si>
    <t>Think Cloud</t>
  </si>
  <si>
    <t>dean@think-cloud.co.uk</t>
  </si>
  <si>
    <t xml:space="preserve">tommy@think-cloud.co.uk  / gleadowtommy@gmail.com  /  tommygleadow@hotmail.com </t>
  </si>
  <si>
    <t>Lowry</t>
  </si>
  <si>
    <t>BCAL-PO03216</t>
  </si>
  <si>
    <t>University Hospitals Leicester</t>
  </si>
  <si>
    <t>kerry.musson@uhl-tr.nhs.uk</t>
  </si>
  <si>
    <t>thomas.lowry@uhl-tr.nhs.uk</t>
  </si>
  <si>
    <t>Nugent</t>
  </si>
  <si>
    <t>BCAL-PO03230</t>
  </si>
  <si>
    <t>Computershare Investor Services LLC</t>
  </si>
  <si>
    <t>andy.melhuish@computershare.co.uk</t>
  </si>
  <si>
    <t>matthew.nugent5@gmail.com</t>
  </si>
  <si>
    <t>Jared</t>
  </si>
  <si>
    <t>Davies</t>
  </si>
  <si>
    <t>AVUK-PO03288</t>
  </si>
  <si>
    <t>Computershare</t>
  </si>
  <si>
    <t>jareddavies99@gmail.com</t>
  </si>
  <si>
    <t>06/10/2020 @ 2pm</t>
  </si>
  <si>
    <t>Clements</t>
  </si>
  <si>
    <t>BCAL-PO03260</t>
  </si>
  <si>
    <t>LV=</t>
  </si>
  <si>
    <t>anthony.gribbon@lv.co.uk</t>
  </si>
  <si>
    <t>ryan.clements@lv.com</t>
  </si>
  <si>
    <t>20/10/2020 @ 10am</t>
  </si>
  <si>
    <t>Learner will not be back from hols until w/c 19/10 so requested Interview this week</t>
  </si>
  <si>
    <t xml:space="preserve">Daniel </t>
  </si>
  <si>
    <t>Lem</t>
  </si>
  <si>
    <t>TL Martin Ltd</t>
  </si>
  <si>
    <t>tristan@tlmartin.ltd.uk</t>
  </si>
  <si>
    <t xml:space="preserve">dan@proyamyam.com / daniel@tlmartin.ltd.uk </t>
  </si>
  <si>
    <t>29/09/2020 @ 10am</t>
  </si>
  <si>
    <t xml:space="preserve">George </t>
  </si>
  <si>
    <t>Parker</t>
  </si>
  <si>
    <t xml:space="preserve">ben-murden@phoenix.co.uk </t>
  </si>
  <si>
    <t>george-parker@phoenixs.co.uk</t>
  </si>
  <si>
    <t>24/09/2020 emailed Charley/Nile for additional evidence to confirm difference in surname on the certificate evidence</t>
  </si>
  <si>
    <t xml:space="preserve">James </t>
  </si>
  <si>
    <t>Kelly</t>
  </si>
  <si>
    <t>Luxome Ltd</t>
  </si>
  <si>
    <t>info@luxome.co.uk</t>
  </si>
  <si>
    <t xml:space="preserve">jamesphillipkelly@gmail.com </t>
  </si>
  <si>
    <t>30/09/2020 @2pm</t>
  </si>
  <si>
    <t xml:space="preserve">Ty </t>
  </si>
  <si>
    <t>Jackson</t>
  </si>
  <si>
    <t>BCAL-PO04881</t>
  </si>
  <si>
    <t>ty.jackson@arkonline.org</t>
  </si>
  <si>
    <t>Mark</t>
  </si>
  <si>
    <t>Maloney</t>
  </si>
  <si>
    <t>Auto Integrate Ltd</t>
  </si>
  <si>
    <t>david.foster@autointegrate.com</t>
  </si>
  <si>
    <t xml:space="preserve">mark.maloney@autointegrate.com  </t>
  </si>
  <si>
    <t>Already used PT, SP due 17th/18th and 22nd</t>
  </si>
  <si>
    <t>Russell</t>
  </si>
  <si>
    <t>james.russell@akita.co.uk / kemsjay@gmail.com</t>
  </si>
  <si>
    <t>02/10/2020 @ 2pm</t>
  </si>
  <si>
    <t>SP returned after 1 day, gave the option to update and return at a later date</t>
  </si>
  <si>
    <t>Winterbottom</t>
  </si>
  <si>
    <t>Myson Consulting t/a Myson Pages</t>
  </si>
  <si>
    <t xml:space="preserve">david@mysonpages.com </t>
  </si>
  <si>
    <t>jake@mysonpages.com</t>
  </si>
  <si>
    <t>Ciaran</t>
  </si>
  <si>
    <t>Ashworth</t>
  </si>
  <si>
    <t>Workstation Specialists</t>
  </si>
  <si>
    <t xml:space="preserve">s.scanlon@wksmail.com </t>
  </si>
  <si>
    <t>ciaranashworth@gmail.com</t>
  </si>
  <si>
    <t>Ahson</t>
  </si>
  <si>
    <t>Nawaz</t>
  </si>
  <si>
    <t>Net-A-Porter</t>
  </si>
  <si>
    <t xml:space="preserve">vijay.harsiani@ynap.com </t>
  </si>
  <si>
    <t>ahson.nawaz@ynap.com</t>
  </si>
  <si>
    <t>George</t>
  </si>
  <si>
    <t>Whitehead</t>
  </si>
  <si>
    <t>Dolphin ICT</t>
  </si>
  <si>
    <t xml:space="preserve">david@dolphinict.co.uk </t>
  </si>
  <si>
    <t>harry@dolphinict.co.uk</t>
  </si>
  <si>
    <t>Nicky</t>
  </si>
  <si>
    <t>Quintrell-Davies</t>
  </si>
  <si>
    <t>BCAL-PO03226</t>
  </si>
  <si>
    <t>nicky.davies@computershare.com</t>
  </si>
  <si>
    <t xml:space="preserve">David </t>
  </si>
  <si>
    <t>Robertson</t>
  </si>
  <si>
    <t>BCAL-PO05161</t>
  </si>
  <si>
    <t>Liverpool Victoria</t>
  </si>
  <si>
    <t xml:space="preserve">tom.dudfield@lv.com </t>
  </si>
  <si>
    <t>david.robertson@lv.com</t>
  </si>
  <si>
    <t>Hawkins</t>
  </si>
  <si>
    <t xml:space="preserve">neil.redrup@sky.uk </t>
  </si>
  <si>
    <t>ellis.hawkins@sky.uk</t>
  </si>
  <si>
    <t>Keith</t>
  </si>
  <si>
    <t>Maphosa</t>
  </si>
  <si>
    <t>Age Partnership Ltd</t>
  </si>
  <si>
    <t xml:space="preserve">ihtisham.anwar@agepartnership.com </t>
  </si>
  <si>
    <t>keith.maphosa@agepartnership.com / maphosak01@yahoo.co.uk</t>
  </si>
  <si>
    <t xml:space="preserve">Matthew </t>
  </si>
  <si>
    <t>McGuinn</t>
  </si>
  <si>
    <t>Witherslack Group</t>
  </si>
  <si>
    <t xml:space="preserve">lois.howard@witherslackgroup.co.uk </t>
  </si>
  <si>
    <t xml:space="preserve">matthew.mcguinn@witherslackgroup.co.uk / matthewmcguinn.mm@gmail.com </t>
  </si>
  <si>
    <t>Wass</t>
  </si>
  <si>
    <t>Storm Technology</t>
  </si>
  <si>
    <t xml:space="preserve">chris.gill@storm-technologies.com </t>
  </si>
  <si>
    <t>harrywass2001@gmail.com / harry.wass@storm-technologies.com</t>
  </si>
  <si>
    <t>Intequal arranged</t>
  </si>
  <si>
    <t>KM1 and KM2 missing</t>
  </si>
  <si>
    <t>Walsh</t>
  </si>
  <si>
    <t>Technology Within</t>
  </si>
  <si>
    <t xml:space="preserve">adam.case@technologywithin.com </t>
  </si>
  <si>
    <t>jack.walsh@technologywithin.com</t>
  </si>
  <si>
    <t>25/09/2020 - all prof quals as evidence, confirmed acceptable JP/AN</t>
  </si>
  <si>
    <t>Name</t>
  </si>
  <si>
    <t>Currency</t>
  </si>
  <si>
    <t>Terms of payment</t>
  </si>
  <si>
    <t>Method of payment</t>
  </si>
  <si>
    <t>City</t>
  </si>
  <si>
    <t>County</t>
  </si>
  <si>
    <t>Country</t>
  </si>
  <si>
    <t>Street</t>
  </si>
  <si>
    <t>State</t>
  </si>
  <si>
    <t>ZipCode</t>
  </si>
  <si>
    <t>Email</t>
  </si>
  <si>
    <t>Phone</t>
  </si>
  <si>
    <t>Fax</t>
  </si>
  <si>
    <t>Bank Account</t>
  </si>
  <si>
    <t>Bank Account Name</t>
  </si>
  <si>
    <t>Routing Number</t>
  </si>
  <si>
    <t>Bank Account Number</t>
  </si>
  <si>
    <t>Total Invoiced</t>
  </si>
  <si>
    <t>Kirstie</t>
  </si>
  <si>
    <t>Jarvis</t>
  </si>
  <si>
    <t>GBP</t>
  </si>
  <si>
    <t>30 Days</t>
  </si>
  <si>
    <t>BACS</t>
  </si>
  <si>
    <t>London</t>
  </si>
  <si>
    <t>UK</t>
  </si>
  <si>
    <t>80 Wood Lane</t>
  </si>
  <si>
    <t>W12 0BZ</t>
  </si>
  <si>
    <t>02038765400</t>
  </si>
  <si>
    <t>Nile</t>
  </si>
  <si>
    <t>Hampshire</t>
  </si>
  <si>
    <t>Harts Farm Way</t>
  </si>
  <si>
    <t>PO9 1HS</t>
  </si>
  <si>
    <t>07753455417</t>
  </si>
  <si>
    <t>The Development Manager Ltd</t>
  </si>
  <si>
    <t>Jennifer</t>
  </si>
  <si>
    <t>Johnson</t>
  </si>
  <si>
    <t>Worcester</t>
  </si>
  <si>
    <t>County House, St Mary's Street</t>
  </si>
  <si>
    <t>WR1 1HB</t>
  </si>
  <si>
    <t>03331010068</t>
  </si>
  <si>
    <t>Aaron</t>
  </si>
  <si>
    <t>Crudge</t>
  </si>
  <si>
    <t>91-93 Baker Street</t>
  </si>
  <si>
    <t>W1U 6QQ</t>
  </si>
  <si>
    <t>aaron.crudge@whitehat.org.uk</t>
  </si>
  <si>
    <t>07739 411672</t>
  </si>
  <si>
    <t>Date</t>
  </si>
  <si>
    <t>(All)</t>
  </si>
  <si>
    <t>Count of Grading Received from IA</t>
  </si>
  <si>
    <t>BC Arch Total</t>
  </si>
  <si>
    <t>Intequal Total</t>
  </si>
  <si>
    <t>WhiteHat Total</t>
  </si>
  <si>
    <t>TDM Total</t>
  </si>
  <si>
    <t>Creative Alliance Total</t>
  </si>
  <si>
    <t>Baltic Training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</si>
</sst>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;[Red]\-&quot;£&quot;#,##0"/>
    <numFmt numFmtId="164" formatCode="dd/mm/yy;@"/>
    <numFmt numFmtId="165" formatCode="&quot;£&quot;#,##0.00"/>
    <numFmt numFmtId="166" formatCode="&quot;£&quot;#,##0"/>
    <numFmt numFmtId="167" formatCode="0_ ;\-0\ "/>
  </numFmts>
  <fonts count="2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 Light"/>
      <family val="2"/>
      <scheme val="maj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Arial"/>
    </font>
    <font>
      <u/>
      <sz val="11"/>
      <color rgb="FF000000"/>
      <name val="Calibri"/>
      <family val="2"/>
      <scheme val="minor"/>
    </font>
    <font>
      <sz val="12"/>
      <color theme="1"/>
      <name val="Arial"/>
      <charset val="1"/>
    </font>
    <font>
      <sz val="12"/>
      <color theme="1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8CBAD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1" fillId="0" borderId="0"/>
  </cellStyleXfs>
  <cellXfs count="360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0" borderId="1" xfId="1" applyBorder="1"/>
    <xf numFmtId="0" fontId="4" fillId="0" borderId="1" xfId="1" applyFill="1" applyBorder="1"/>
    <xf numFmtId="0" fontId="2" fillId="2" borderId="4" xfId="0" applyFont="1" applyFill="1" applyBorder="1" applyAlignment="1">
      <alignment horizontal="center"/>
    </xf>
    <xf numFmtId="0" fontId="1" fillId="0" borderId="4" xfId="0" applyFont="1" applyBorder="1"/>
    <xf numFmtId="0" fontId="1" fillId="0" borderId="1" xfId="0" applyFont="1" applyFill="1" applyBorder="1"/>
    <xf numFmtId="14" fontId="2" fillId="2" borderId="1" xfId="0" applyNumberFormat="1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1" applyAlignment="1">
      <alignment vertical="center"/>
    </xf>
    <xf numFmtId="0" fontId="4" fillId="0" borderId="1" xfId="1" applyBorder="1" applyAlignment="1">
      <alignment wrapText="1"/>
    </xf>
    <xf numFmtId="0" fontId="10" fillId="0" borderId="0" xfId="0" applyFont="1"/>
    <xf numFmtId="0" fontId="0" fillId="0" borderId="0" xfId="0" pivotButton="1"/>
    <xf numFmtId="0" fontId="0" fillId="0" borderId="0" xfId="0" applyNumberFormat="1"/>
    <xf numFmtId="0" fontId="1" fillId="0" borderId="3" xfId="0" applyFont="1" applyBorder="1"/>
    <xf numFmtId="0" fontId="1" fillId="3" borderId="1" xfId="0" applyFont="1" applyFill="1" applyBorder="1"/>
    <xf numFmtId="0" fontId="4" fillId="3" borderId="1" xfId="1" applyFill="1" applyBorder="1"/>
    <xf numFmtId="0" fontId="1" fillId="3" borderId="1" xfId="0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6" fontId="8" fillId="3" borderId="1" xfId="0" applyNumberFormat="1" applyFont="1" applyFill="1" applyBorder="1"/>
    <xf numFmtId="0" fontId="4" fillId="3" borderId="1" xfId="1" applyFill="1" applyBorder="1" applyAlignment="1">
      <alignment wrapText="1"/>
    </xf>
    <xf numFmtId="15" fontId="2" fillId="2" borderId="1" xfId="0" applyNumberFormat="1" applyFont="1" applyFill="1" applyBorder="1" applyAlignment="1">
      <alignment horizontal="center" vertical="top" wrapText="1"/>
    </xf>
    <xf numFmtId="15" fontId="1" fillId="3" borderId="1" xfId="0" applyNumberFormat="1" applyFont="1" applyFill="1" applyBorder="1" applyAlignment="1">
      <alignment horizontal="center"/>
    </xf>
    <xf numFmtId="15" fontId="8" fillId="3" borderId="1" xfId="0" applyNumberFormat="1" applyFont="1" applyFill="1" applyBorder="1" applyAlignment="1">
      <alignment horizontal="center"/>
    </xf>
    <xf numFmtId="15" fontId="9" fillId="3" borderId="1" xfId="0" applyNumberFormat="1" applyFont="1" applyFill="1" applyBorder="1" applyAlignment="1">
      <alignment horizontal="center"/>
    </xf>
    <xf numFmtId="15" fontId="1" fillId="0" borderId="0" xfId="0" applyNumberFormat="1" applyFont="1" applyAlignment="1">
      <alignment horizontal="center"/>
    </xf>
    <xf numFmtId="15" fontId="5" fillId="0" borderId="0" xfId="0" applyNumberFormat="1" applyFont="1" applyAlignment="1">
      <alignment horizontal="center"/>
    </xf>
    <xf numFmtId="15" fontId="2" fillId="2" borderId="3" xfId="0" applyNumberFormat="1" applyFont="1" applyFill="1" applyBorder="1" applyAlignment="1">
      <alignment horizontal="center" vertical="top" wrapText="1"/>
    </xf>
    <xf numFmtId="15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14" fontId="1" fillId="6" borderId="1" xfId="0" applyNumberFormat="1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15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5" fontId="5" fillId="0" borderId="3" xfId="0" applyNumberFormat="1" applyFont="1" applyBorder="1" applyAlignment="1">
      <alignment horizontal="center"/>
    </xf>
    <xf numFmtId="0" fontId="4" fillId="0" borderId="3" xfId="1" applyBorder="1"/>
    <xf numFmtId="0" fontId="2" fillId="2" borderId="5" xfId="0" applyFont="1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8" fillId="3" borderId="1" xfId="0" applyFont="1" applyFill="1" applyBorder="1"/>
    <xf numFmtId="0" fontId="12" fillId="7" borderId="9" xfId="2" applyFont="1" applyFill="1" applyBorder="1"/>
    <xf numFmtId="14" fontId="12" fillId="7" borderId="9" xfId="2" applyNumberFormat="1" applyFont="1" applyFill="1" applyBorder="1"/>
    <xf numFmtId="165" fontId="12" fillId="7" borderId="9" xfId="2" applyNumberFormat="1" applyFont="1" applyFill="1" applyBorder="1"/>
    <xf numFmtId="166" fontId="12" fillId="7" borderId="9" xfId="2" applyNumberFormat="1" applyFont="1" applyFill="1" applyBorder="1"/>
    <xf numFmtId="0" fontId="12" fillId="0" borderId="0" xfId="2" applyFont="1"/>
    <xf numFmtId="0" fontId="13" fillId="7" borderId="9" xfId="0" applyFont="1" applyFill="1" applyBorder="1"/>
    <xf numFmtId="0" fontId="14" fillId="7" borderId="9" xfId="0" applyFont="1" applyFill="1" applyBorder="1"/>
    <xf numFmtId="0" fontId="14" fillId="0" borderId="0" xfId="0" quotePrefix="1" applyFont="1"/>
    <xf numFmtId="0" fontId="15" fillId="0" borderId="0" xfId="0" applyFont="1"/>
    <xf numFmtId="14" fontId="15" fillId="0" borderId="0" xfId="0" applyNumberFormat="1" applyFont="1"/>
    <xf numFmtId="165" fontId="15" fillId="0" borderId="0" xfId="0" applyNumberFormat="1" applyFont="1"/>
    <xf numFmtId="166" fontId="15" fillId="0" borderId="0" xfId="0" applyNumberFormat="1" applyFont="1"/>
    <xf numFmtId="0" fontId="1" fillId="0" borderId="10" xfId="0" applyFont="1" applyBorder="1"/>
    <xf numFmtId="15" fontId="1" fillId="0" borderId="10" xfId="0" applyNumberFormat="1" applyFont="1" applyBorder="1" applyAlignment="1">
      <alignment horizontal="center"/>
    </xf>
    <xf numFmtId="0" fontId="4" fillId="0" borderId="10" xfId="1" applyBorder="1"/>
    <xf numFmtId="0" fontId="1" fillId="0" borderId="10" xfId="0" applyFont="1" applyBorder="1" applyAlignment="1">
      <alignment horizontal="center"/>
    </xf>
    <xf numFmtId="15" fontId="5" fillId="0" borderId="10" xfId="0" applyNumberFormat="1" applyFont="1" applyBorder="1" applyAlignment="1">
      <alignment horizontal="center"/>
    </xf>
    <xf numFmtId="0" fontId="1" fillId="3" borderId="3" xfId="0" applyFont="1" applyFill="1" applyBorder="1"/>
    <xf numFmtId="15" fontId="1" fillId="3" borderId="3" xfId="0" applyNumberFormat="1" applyFont="1" applyFill="1" applyBorder="1" applyAlignment="1">
      <alignment horizontal="center"/>
    </xf>
    <xf numFmtId="0" fontId="4" fillId="3" borderId="3" xfId="1" applyFill="1" applyBorder="1"/>
    <xf numFmtId="0" fontId="4" fillId="3" borderId="3" xfId="1" applyFill="1" applyBorder="1" applyAlignment="1">
      <alignment vertical="top"/>
    </xf>
    <xf numFmtId="0" fontId="4" fillId="3" borderId="3" xfId="1" applyFill="1" applyBorder="1" applyAlignment="1">
      <alignment wrapText="1"/>
    </xf>
    <xf numFmtId="15" fontId="1" fillId="5" borderId="3" xfId="0" applyNumberFormat="1" applyFont="1" applyFill="1" applyBorder="1" applyAlignment="1">
      <alignment horizontal="center"/>
    </xf>
    <xf numFmtId="0" fontId="1" fillId="8" borderId="1" xfId="0" applyFont="1" applyFill="1" applyBorder="1"/>
    <xf numFmtId="0" fontId="1" fillId="8" borderId="3" xfId="0" applyFont="1" applyFill="1" applyBorder="1"/>
    <xf numFmtId="15" fontId="1" fillId="8" borderId="3" xfId="0" applyNumberFormat="1" applyFont="1" applyFill="1" applyBorder="1" applyAlignment="1">
      <alignment horizontal="center"/>
    </xf>
    <xf numFmtId="0" fontId="4" fillId="8" borderId="3" xfId="1" applyFill="1" applyBorder="1"/>
    <xf numFmtId="0" fontId="1" fillId="8" borderId="1" xfId="0" applyFont="1" applyFill="1" applyBorder="1" applyAlignment="1">
      <alignment horizontal="center"/>
    </xf>
    <xf numFmtId="15" fontId="1" fillId="8" borderId="1" xfId="0" applyNumberFormat="1" applyFont="1" applyFill="1" applyBorder="1" applyAlignment="1">
      <alignment horizontal="center"/>
    </xf>
    <xf numFmtId="15" fontId="9" fillId="8" borderId="1" xfId="0" applyNumberFormat="1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center"/>
    </xf>
    <xf numFmtId="17" fontId="1" fillId="8" borderId="1" xfId="0" applyNumberFormat="1" applyFont="1" applyFill="1" applyBorder="1" applyAlignment="1">
      <alignment horizontal="center"/>
    </xf>
    <xf numFmtId="1" fontId="1" fillId="6" borderId="1" xfId="0" applyNumberFormat="1" applyFont="1" applyFill="1" applyBorder="1"/>
    <xf numFmtId="1" fontId="1" fillId="0" borderId="1" xfId="0" applyNumberFormat="1" applyFont="1" applyBorder="1"/>
    <xf numFmtId="14" fontId="1" fillId="3" borderId="1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7" fontId="1" fillId="3" borderId="3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1" xfId="0" applyFont="1" applyFill="1" applyBorder="1"/>
    <xf numFmtId="15" fontId="1" fillId="3" borderId="11" xfId="0" applyNumberFormat="1" applyFont="1" applyFill="1" applyBorder="1" applyAlignment="1">
      <alignment horizontal="center"/>
    </xf>
    <xf numFmtId="0" fontId="4" fillId="3" borderId="11" xfId="1" applyFill="1" applyBorder="1"/>
    <xf numFmtId="0" fontId="1" fillId="3" borderId="11" xfId="0" applyFont="1" applyFill="1" applyBorder="1" applyAlignment="1">
      <alignment horizontal="center"/>
    </xf>
    <xf numFmtId="17" fontId="1" fillId="3" borderId="11" xfId="0" applyNumberFormat="1" applyFont="1" applyFill="1" applyBorder="1" applyAlignment="1">
      <alignment horizontal="center"/>
    </xf>
    <xf numFmtId="1" fontId="1" fillId="0" borderId="0" xfId="0" applyNumberFormat="1" applyFont="1"/>
    <xf numFmtId="14" fontId="1" fillId="0" borderId="1" xfId="0" applyNumberFormat="1" applyFont="1" applyFill="1" applyBorder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1" fontId="0" fillId="0" borderId="0" xfId="0" applyNumberFormat="1"/>
    <xf numFmtId="0" fontId="2" fillId="2" borderId="12" xfId="0" applyFont="1" applyFill="1" applyBorder="1" applyAlignment="1">
      <alignment horizontal="left" vertical="top" wrapText="1"/>
    </xf>
    <xf numFmtId="0" fontId="1" fillId="3" borderId="10" xfId="0" applyFont="1" applyFill="1" applyBorder="1"/>
    <xf numFmtId="15" fontId="1" fillId="3" borderId="10" xfId="0" applyNumberFormat="1" applyFont="1" applyFill="1" applyBorder="1" applyAlignment="1">
      <alignment horizontal="center"/>
    </xf>
    <xf numFmtId="0" fontId="1" fillId="0" borderId="0" xfId="0" applyFont="1" applyBorder="1"/>
    <xf numFmtId="0" fontId="4" fillId="3" borderId="10" xfId="1" applyFill="1" applyBorder="1"/>
    <xf numFmtId="0" fontId="1" fillId="3" borderId="10" xfId="0" applyFont="1" applyFill="1" applyBorder="1" applyAlignment="1">
      <alignment horizontal="center"/>
    </xf>
    <xf numFmtId="15" fontId="5" fillId="3" borderId="10" xfId="0" applyNumberFormat="1" applyFont="1" applyFill="1" applyBorder="1" applyAlignment="1">
      <alignment horizontal="center"/>
    </xf>
    <xf numFmtId="0" fontId="1" fillId="6" borderId="0" xfId="0" applyFont="1" applyFill="1" applyBorder="1"/>
    <xf numFmtId="0" fontId="0" fillId="0" borderId="0" xfId="0" applyAlignment="1">
      <alignment horizontal="left"/>
    </xf>
    <xf numFmtId="15" fontId="1" fillId="0" borderId="10" xfId="0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14" fontId="1" fillId="3" borderId="3" xfId="0" applyNumberFormat="1" applyFont="1" applyFill="1" applyBorder="1" applyAlignment="1">
      <alignment horizontal="center"/>
    </xf>
    <xf numFmtId="15" fontId="5" fillId="3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1" fillId="8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15" fontId="1" fillId="3" borderId="4" xfId="0" applyNumberFormat="1" applyFont="1" applyFill="1" applyBorder="1" applyAlignment="1">
      <alignment horizontal="center"/>
    </xf>
    <xf numFmtId="15" fontId="2" fillId="2" borderId="7" xfId="0" applyNumberFormat="1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left"/>
    </xf>
    <xf numFmtId="15" fontId="1" fillId="5" borderId="10" xfId="0" applyNumberFormat="1" applyFont="1" applyFill="1" applyBorder="1" applyAlignment="1">
      <alignment horizontal="center"/>
    </xf>
    <xf numFmtId="14" fontId="1" fillId="3" borderId="10" xfId="0" applyNumberFormat="1" applyFont="1" applyFill="1" applyBorder="1" applyAlignment="1">
      <alignment horizontal="center"/>
    </xf>
    <xf numFmtId="166" fontId="15" fillId="0" borderId="14" xfId="0" applyNumberFormat="1" applyFont="1" applyBorder="1"/>
    <xf numFmtId="0" fontId="0" fillId="0" borderId="0" xfId="0" applyAlignment="1">
      <alignment horizontal="left" indent="1"/>
    </xf>
    <xf numFmtId="0" fontId="1" fillId="3" borderId="2" xfId="0" applyFont="1" applyFill="1" applyBorder="1"/>
    <xf numFmtId="15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4" fillId="3" borderId="2" xfId="1" applyFill="1" applyBorder="1"/>
    <xf numFmtId="0" fontId="1" fillId="3" borderId="2" xfId="0" applyFont="1" applyFill="1" applyBorder="1" applyAlignment="1">
      <alignment horizontal="center"/>
    </xf>
    <xf numFmtId="15" fontId="5" fillId="3" borderId="2" xfId="0" applyNumberFormat="1" applyFont="1" applyFill="1" applyBorder="1" applyAlignment="1">
      <alignment horizontal="center"/>
    </xf>
    <xf numFmtId="0" fontId="4" fillId="0" borderId="10" xfId="1" applyFill="1" applyBorder="1"/>
    <xf numFmtId="0" fontId="1" fillId="0" borderId="0" xfId="0" applyFont="1" applyFill="1"/>
    <xf numFmtId="0" fontId="8" fillId="0" borderId="0" xfId="0" applyFont="1" applyBorder="1" applyAlignment="1">
      <alignment vertical="center" wrapText="1"/>
    </xf>
    <xf numFmtId="6" fontId="8" fillId="0" borderId="0" xfId="0" applyNumberFormat="1" applyFont="1" applyBorder="1" applyAlignment="1">
      <alignment horizontal="left" vertical="center" wrapText="1" indent="2"/>
    </xf>
    <xf numFmtId="15" fontId="1" fillId="0" borderId="3" xfId="0" applyNumberFormat="1" applyFont="1" applyFill="1" applyBorder="1" applyAlignment="1">
      <alignment horizontal="center"/>
    </xf>
    <xf numFmtId="14" fontId="1" fillId="0" borderId="10" xfId="0" applyNumberFormat="1" applyFont="1" applyBorder="1" applyAlignment="1">
      <alignment horizontal="center"/>
    </xf>
    <xf numFmtId="17" fontId="1" fillId="8" borderId="7" xfId="0" applyNumberFormat="1" applyFont="1" applyFill="1" applyBorder="1" applyAlignment="1">
      <alignment horizontal="center"/>
    </xf>
    <xf numFmtId="0" fontId="1" fillId="8" borderId="13" xfId="0" applyFont="1" applyFill="1" applyBorder="1"/>
    <xf numFmtId="15" fontId="1" fillId="8" borderId="13" xfId="0" applyNumberFormat="1" applyFont="1" applyFill="1" applyBorder="1" applyAlignment="1">
      <alignment horizontal="center"/>
    </xf>
    <xf numFmtId="0" fontId="4" fillId="8" borderId="13" xfId="1" applyFill="1" applyBorder="1"/>
    <xf numFmtId="0" fontId="1" fillId="8" borderId="3" xfId="0" applyFont="1" applyFill="1" applyBorder="1" applyAlignment="1">
      <alignment horizontal="center"/>
    </xf>
    <xf numFmtId="15" fontId="5" fillId="8" borderId="3" xfId="0" applyNumberFormat="1" applyFont="1" applyFill="1" applyBorder="1" applyAlignment="1">
      <alignment horizontal="center"/>
    </xf>
    <xf numFmtId="17" fontId="1" fillId="8" borderId="13" xfId="0" applyNumberFormat="1" applyFont="1" applyFill="1" applyBorder="1" applyAlignment="1">
      <alignment horizontal="center"/>
    </xf>
    <xf numFmtId="17" fontId="1" fillId="3" borderId="10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/>
    <xf numFmtId="1" fontId="1" fillId="0" borderId="5" xfId="0" applyNumberFormat="1" applyFont="1" applyBorder="1"/>
    <xf numFmtId="0" fontId="2" fillId="2" borderId="1" xfId="0" applyFont="1" applyFill="1" applyBorder="1" applyAlignment="1">
      <alignment vertical="top" wrapText="1"/>
    </xf>
    <xf numFmtId="0" fontId="1" fillId="3" borderId="3" xfId="0" applyFont="1" applyFill="1" applyBorder="1" applyAlignment="1"/>
    <xf numFmtId="0" fontId="1" fillId="8" borderId="3" xfId="0" applyFont="1" applyFill="1" applyBorder="1" applyAlignment="1"/>
    <xf numFmtId="0" fontId="1" fillId="3" borderId="1" xfId="0" applyFont="1" applyFill="1" applyBorder="1" applyAlignment="1"/>
    <xf numFmtId="0" fontId="1" fillId="3" borderId="11" xfId="0" applyFont="1" applyFill="1" applyBorder="1" applyAlignment="1"/>
    <xf numFmtId="0" fontId="1" fillId="0" borderId="3" xfId="0" applyFont="1" applyBorder="1" applyAlignment="1"/>
    <xf numFmtId="0" fontId="1" fillId="3" borderId="2" xfId="0" applyFont="1" applyFill="1" applyBorder="1" applyAlignment="1"/>
    <xf numFmtId="0" fontId="1" fillId="3" borderId="10" xfId="0" applyFont="1" applyFill="1" applyBorder="1" applyAlignment="1"/>
    <xf numFmtId="0" fontId="1" fillId="0" borderId="10" xfId="0" applyFont="1" applyBorder="1" applyAlignment="1"/>
    <xf numFmtId="0" fontId="1" fillId="0" borderId="0" xfId="0" applyFont="1" applyAlignment="1"/>
    <xf numFmtId="0" fontId="1" fillId="3" borderId="5" xfId="0" applyFont="1" applyFill="1" applyBorder="1" applyAlignment="1"/>
    <xf numFmtId="0" fontId="1" fillId="8" borderId="1" xfId="0" applyFont="1" applyFill="1" applyBorder="1" applyAlignment="1"/>
    <xf numFmtId="14" fontId="1" fillId="3" borderId="10" xfId="0" applyNumberFormat="1" applyFont="1" applyFill="1" applyBorder="1" applyAlignment="1"/>
    <xf numFmtId="0" fontId="1" fillId="0" borderId="19" xfId="0" applyFont="1" applyBorder="1"/>
    <xf numFmtId="0" fontId="1" fillId="0" borderId="15" xfId="0" applyFont="1" applyBorder="1"/>
    <xf numFmtId="0" fontId="1" fillId="0" borderId="2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1" fillId="8" borderId="13" xfId="0" applyFont="1" applyFill="1" applyBorder="1" applyAlignment="1">
      <alignment horizontal="left"/>
    </xf>
    <xf numFmtId="17" fontId="1" fillId="8" borderId="3" xfId="0" applyNumberFormat="1" applyFont="1" applyFill="1" applyBorder="1" applyAlignment="1">
      <alignment horizontal="center"/>
    </xf>
    <xf numFmtId="0" fontId="1" fillId="9" borderId="4" xfId="0" applyFont="1" applyFill="1" applyBorder="1"/>
    <xf numFmtId="0" fontId="1" fillId="9" borderId="3" xfId="0" applyFont="1" applyFill="1" applyBorder="1"/>
    <xf numFmtId="0" fontId="1" fillId="9" borderId="1" xfId="0" applyFont="1" applyFill="1" applyBorder="1"/>
    <xf numFmtId="0" fontId="1" fillId="9" borderId="1" xfId="0" applyFont="1" applyFill="1" applyBorder="1" applyAlignment="1">
      <alignment horizontal="center"/>
    </xf>
    <xf numFmtId="14" fontId="1" fillId="9" borderId="1" xfId="0" applyNumberFormat="1" applyFont="1" applyFill="1" applyBorder="1"/>
    <xf numFmtId="1" fontId="1" fillId="9" borderId="1" xfId="0" applyNumberFormat="1" applyFont="1" applyFill="1" applyBorder="1"/>
    <xf numFmtId="0" fontId="1" fillId="9" borderId="0" xfId="0" applyFont="1" applyFill="1" applyBorder="1"/>
    <xf numFmtId="0" fontId="1" fillId="10" borderId="4" xfId="0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14" fontId="1" fillId="10" borderId="1" xfId="0" applyNumberFormat="1" applyFont="1" applyFill="1" applyBorder="1"/>
    <xf numFmtId="1" fontId="1" fillId="10" borderId="1" xfId="0" applyNumberFormat="1" applyFont="1" applyFill="1" applyBorder="1"/>
    <xf numFmtId="0" fontId="1" fillId="10" borderId="0" xfId="0" applyFont="1" applyFill="1" applyBorder="1"/>
    <xf numFmtId="0" fontId="4" fillId="3" borderId="12" xfId="1" applyFill="1" applyBorder="1"/>
    <xf numFmtId="0" fontId="1" fillId="3" borderId="12" xfId="0" applyFont="1" applyFill="1" applyBorder="1"/>
    <xf numFmtId="15" fontId="1" fillId="3" borderId="12" xfId="0" applyNumberFormat="1" applyFont="1" applyFill="1" applyBorder="1" applyAlignment="1">
      <alignment horizontal="center"/>
    </xf>
    <xf numFmtId="0" fontId="1" fillId="3" borderId="12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center"/>
    </xf>
    <xf numFmtId="0" fontId="1" fillId="3" borderId="12" xfId="0" applyFont="1" applyFill="1" applyBorder="1" applyAlignment="1"/>
    <xf numFmtId="15" fontId="5" fillId="3" borderId="12" xfId="0" applyNumberFormat="1" applyFont="1" applyFill="1" applyBorder="1" applyAlignment="1">
      <alignment horizontal="center"/>
    </xf>
    <xf numFmtId="14" fontId="1" fillId="3" borderId="12" xfId="0" applyNumberFormat="1" applyFont="1" applyFill="1" applyBorder="1" applyAlignment="1">
      <alignment horizontal="center"/>
    </xf>
    <xf numFmtId="0" fontId="1" fillId="3" borderId="3" xfId="1" applyFont="1" applyFill="1" applyBorder="1"/>
    <xf numFmtId="14" fontId="1" fillId="3" borderId="3" xfId="0" applyNumberFormat="1" applyFont="1" applyFill="1" applyBorder="1"/>
    <xf numFmtId="0" fontId="1" fillId="3" borderId="19" xfId="0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15" xfId="0" applyFont="1" applyFill="1" applyBorder="1"/>
    <xf numFmtId="0" fontId="5" fillId="0" borderId="3" xfId="0" applyFont="1" applyFill="1" applyBorder="1"/>
    <xf numFmtId="0" fontId="18" fillId="9" borderId="1" xfId="0" applyFont="1" applyFill="1" applyBorder="1"/>
    <xf numFmtId="1" fontId="1" fillId="0" borderId="0" xfId="0" applyNumberFormat="1" applyFont="1" applyBorder="1"/>
    <xf numFmtId="15" fontId="18" fillId="4" borderId="1" xfId="0" applyNumberFormat="1" applyFont="1" applyFill="1" applyBorder="1" applyAlignment="1">
      <alignment horizontal="center"/>
    </xf>
    <xf numFmtId="14" fontId="1" fillId="3" borderId="13" xfId="0" applyNumberFormat="1" applyFont="1" applyFill="1" applyBorder="1" applyAlignment="1">
      <alignment horizontal="center"/>
    </xf>
    <xf numFmtId="0" fontId="18" fillId="0" borderId="3" xfId="0" applyFont="1" applyBorder="1" applyAlignment="1">
      <alignment horizontal="left"/>
    </xf>
    <xf numFmtId="14" fontId="1" fillId="0" borderId="0" xfId="0" applyNumberFormat="1" applyFont="1" applyBorder="1" applyAlignment="1">
      <alignment horizontal="center"/>
    </xf>
    <xf numFmtId="15" fontId="1" fillId="5" borderId="3" xfId="0" applyNumberFormat="1" applyFont="1" applyFill="1" applyBorder="1" applyAlignment="1"/>
    <xf numFmtId="14" fontId="1" fillId="0" borderId="0" xfId="0" applyNumberFormat="1" applyFont="1" applyBorder="1"/>
    <xf numFmtId="0" fontId="18" fillId="3" borderId="10" xfId="0" applyFont="1" applyFill="1" applyBorder="1"/>
    <xf numFmtId="14" fontId="1" fillId="0" borderId="3" xfId="0" applyNumberFormat="1" applyFont="1" applyBorder="1"/>
    <xf numFmtId="16" fontId="1" fillId="3" borderId="3" xfId="0" applyNumberFormat="1" applyFont="1" applyFill="1" applyBorder="1" applyAlignment="1">
      <alignment horizontal="center"/>
    </xf>
    <xf numFmtId="0" fontId="8" fillId="0" borderId="3" xfId="0" applyFont="1" applyFill="1" applyBorder="1"/>
    <xf numFmtId="15" fontId="8" fillId="0" borderId="3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/>
    <xf numFmtId="0" fontId="8" fillId="0" borderId="0" xfId="0" applyFont="1" applyFill="1"/>
    <xf numFmtId="0" fontId="18" fillId="0" borderId="3" xfId="0" applyFont="1" applyBorder="1"/>
    <xf numFmtId="0" fontId="18" fillId="0" borderId="10" xfId="0" applyFont="1" applyBorder="1"/>
    <xf numFmtId="0" fontId="1" fillId="0" borderId="3" xfId="0" applyFont="1" applyFill="1" applyBorder="1"/>
    <xf numFmtId="0" fontId="1" fillId="0" borderId="3" xfId="0" applyFont="1" applyFill="1" applyBorder="1" applyAlignment="1">
      <alignment horizontal="center"/>
    </xf>
    <xf numFmtId="14" fontId="1" fillId="0" borderId="3" xfId="0" applyNumberFormat="1" applyFont="1" applyFill="1" applyBorder="1"/>
    <xf numFmtId="0" fontId="1" fillId="8" borderId="15" xfId="0" applyFont="1" applyFill="1" applyBorder="1"/>
    <xf numFmtId="0" fontId="4" fillId="8" borderId="3" xfId="1" applyFill="1" applyBorder="1" applyAlignment="1">
      <alignment wrapText="1"/>
    </xf>
    <xf numFmtId="0" fontId="8" fillId="0" borderId="15" xfId="0" applyFont="1" applyFill="1" applyBorder="1"/>
    <xf numFmtId="0" fontId="19" fillId="0" borderId="3" xfId="1" applyFont="1" applyFill="1" applyBorder="1"/>
    <xf numFmtId="0" fontId="8" fillId="0" borderId="17" xfId="0" applyFont="1" applyFill="1" applyBorder="1" applyAlignment="1">
      <alignment horizontal="center"/>
    </xf>
    <xf numFmtId="14" fontId="8" fillId="0" borderId="3" xfId="0" applyNumberFormat="1" applyFont="1" applyFill="1" applyBorder="1" applyAlignment="1">
      <alignment horizontal="center"/>
    </xf>
    <xf numFmtId="15" fontId="8" fillId="0" borderId="3" xfId="0" applyNumberFormat="1" applyFont="1" applyFill="1" applyBorder="1" applyAlignment="1">
      <alignment horizontal="left"/>
    </xf>
    <xf numFmtId="0" fontId="18" fillId="0" borderId="3" xfId="0" applyFont="1" applyBorder="1" applyAlignment="1">
      <alignment horizontal="center"/>
    </xf>
    <xf numFmtId="17" fontId="1" fillId="0" borderId="13" xfId="0" applyNumberFormat="1" applyFont="1" applyFill="1" applyBorder="1" applyAlignment="1">
      <alignment horizontal="center"/>
    </xf>
    <xf numFmtId="0" fontId="1" fillId="3" borderId="7" xfId="0" applyFont="1" applyFill="1" applyBorder="1"/>
    <xf numFmtId="0" fontId="8" fillId="0" borderId="10" xfId="0" applyFont="1" applyFill="1" applyBorder="1"/>
    <xf numFmtId="0" fontId="1" fillId="8" borderId="10" xfId="0" applyFont="1" applyFill="1" applyBorder="1"/>
    <xf numFmtId="0" fontId="1" fillId="3" borderId="13" xfId="0" applyFont="1" applyFill="1" applyBorder="1"/>
    <xf numFmtId="0" fontId="18" fillId="3" borderId="3" xfId="0" applyFont="1" applyFill="1" applyBorder="1"/>
    <xf numFmtId="15" fontId="1" fillId="3" borderId="7" xfId="0" applyNumberFormat="1" applyFont="1" applyFill="1" applyBorder="1" applyAlignment="1">
      <alignment horizontal="center"/>
    </xf>
    <xf numFmtId="15" fontId="8" fillId="0" borderId="10" xfId="0" applyNumberFormat="1" applyFont="1" applyFill="1" applyBorder="1" applyAlignment="1">
      <alignment horizontal="center"/>
    </xf>
    <xf numFmtId="15" fontId="1" fillId="8" borderId="10" xfId="0" applyNumberFormat="1" applyFont="1" applyFill="1" applyBorder="1" applyAlignment="1">
      <alignment horizontal="center"/>
    </xf>
    <xf numFmtId="15" fontId="1" fillId="3" borderId="13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left"/>
    </xf>
    <xf numFmtId="0" fontId="8" fillId="0" borderId="10" xfId="0" applyFont="1" applyFill="1" applyBorder="1" applyAlignment="1">
      <alignment horizontal="left"/>
    </xf>
    <xf numFmtId="0" fontId="18" fillId="3" borderId="3" xfId="0" applyFont="1" applyFill="1" applyBorder="1" applyAlignment="1">
      <alignment horizontal="left"/>
    </xf>
    <xf numFmtId="0" fontId="1" fillId="8" borderId="10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15" fontId="1" fillId="8" borderId="10" xfId="0" applyNumberFormat="1" applyFont="1" applyFill="1" applyBorder="1" applyAlignment="1">
      <alignment horizontal="left"/>
    </xf>
    <xf numFmtId="0" fontId="16" fillId="8" borderId="10" xfId="0" applyFont="1" applyFill="1" applyBorder="1"/>
    <xf numFmtId="0" fontId="1" fillId="8" borderId="0" xfId="0" applyFont="1" applyFill="1" applyBorder="1"/>
    <xf numFmtId="0" fontId="4" fillId="3" borderId="7" xfId="1" applyFill="1" applyBorder="1"/>
    <xf numFmtId="0" fontId="4" fillId="0" borderId="0" xfId="1" applyFill="1" applyBorder="1"/>
    <xf numFmtId="0" fontId="4" fillId="8" borderId="0" xfId="1" applyFill="1" applyBorder="1"/>
    <xf numFmtId="0" fontId="1" fillId="3" borderId="10" xfId="1" applyFont="1" applyFill="1" applyBorder="1"/>
    <xf numFmtId="0" fontId="4" fillId="8" borderId="10" xfId="1" applyFill="1" applyBorder="1"/>
    <xf numFmtId="0" fontId="4" fillId="3" borderId="13" xfId="1" applyFill="1" applyBorder="1"/>
    <xf numFmtId="0" fontId="8" fillId="0" borderId="1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4" fontId="1" fillId="8" borderId="10" xfId="0" applyNumberFormat="1" applyFont="1" applyFill="1" applyBorder="1" applyAlignment="1">
      <alignment horizontal="center"/>
    </xf>
    <xf numFmtId="0" fontId="1" fillId="3" borderId="7" xfId="0" applyFont="1" applyFill="1" applyBorder="1" applyAlignment="1"/>
    <xf numFmtId="0" fontId="8" fillId="0" borderId="10" xfId="0" applyFont="1" applyFill="1" applyBorder="1" applyAlignment="1"/>
    <xf numFmtId="0" fontId="1" fillId="8" borderId="10" xfId="0" applyFont="1" applyFill="1" applyBorder="1" applyAlignment="1"/>
    <xf numFmtId="0" fontId="1" fillId="3" borderId="13" xfId="0" applyFont="1" applyFill="1" applyBorder="1" applyAlignment="1"/>
    <xf numFmtId="14" fontId="1" fillId="3" borderId="3" xfId="0" applyNumberFormat="1" applyFont="1" applyFill="1" applyBorder="1" applyAlignment="1"/>
    <xf numFmtId="15" fontId="8" fillId="3" borderId="11" xfId="0" applyNumberFormat="1" applyFont="1" applyFill="1" applyBorder="1" applyAlignment="1">
      <alignment horizontal="center"/>
    </xf>
    <xf numFmtId="15" fontId="8" fillId="3" borderId="3" xfId="0" applyNumberFormat="1" applyFont="1" applyFill="1" applyBorder="1" applyAlignment="1">
      <alignment horizontal="center"/>
    </xf>
    <xf numFmtId="15" fontId="9" fillId="3" borderId="7" xfId="0" applyNumberFormat="1" applyFont="1" applyFill="1" applyBorder="1" applyAlignment="1">
      <alignment horizontal="center"/>
    </xf>
    <xf numFmtId="15" fontId="5" fillId="8" borderId="10" xfId="0" applyNumberFormat="1" applyFont="1" applyFill="1" applyBorder="1" applyAlignment="1">
      <alignment horizontal="center"/>
    </xf>
    <xf numFmtId="15" fontId="5" fillId="3" borderId="13" xfId="0" applyNumberFormat="1" applyFont="1" applyFill="1" applyBorder="1" applyAlignment="1">
      <alignment horizontal="center"/>
    </xf>
    <xf numFmtId="14" fontId="1" fillId="3" borderId="11" xfId="0" applyNumberFormat="1" applyFont="1" applyFill="1" applyBorder="1"/>
    <xf numFmtId="14" fontId="1" fillId="3" borderId="10" xfId="0" applyNumberFormat="1" applyFont="1" applyFill="1" applyBorder="1"/>
    <xf numFmtId="16" fontId="1" fillId="3" borderId="1" xfId="0" applyNumberFormat="1" applyFont="1" applyFill="1" applyBorder="1" applyAlignment="1">
      <alignment horizontal="center"/>
    </xf>
    <xf numFmtId="16" fontId="1" fillId="3" borderId="12" xfId="0" applyNumberFormat="1" applyFont="1" applyFill="1" applyBorder="1" applyAlignment="1">
      <alignment horizontal="center"/>
    </xf>
    <xf numFmtId="167" fontId="1" fillId="3" borderId="11" xfId="0" applyNumberFormat="1" applyFont="1" applyFill="1" applyBorder="1" applyAlignment="1">
      <alignment horizontal="center"/>
    </xf>
    <xf numFmtId="167" fontId="1" fillId="3" borderId="3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14" fontId="1" fillId="3" borderId="18" xfId="0" applyNumberFormat="1" applyFont="1" applyFill="1" applyBorder="1" applyAlignment="1">
      <alignment horizontal="center"/>
    </xf>
    <xf numFmtId="167" fontId="1" fillId="3" borderId="17" xfId="0" applyNumberFormat="1" applyFont="1" applyFill="1" applyBorder="1" applyAlignment="1">
      <alignment horizontal="center"/>
    </xf>
    <xf numFmtId="15" fontId="1" fillId="4" borderId="3" xfId="0" applyNumberFormat="1" applyFont="1" applyFill="1" applyBorder="1" applyAlignment="1">
      <alignment horizontal="center"/>
    </xf>
    <xf numFmtId="15" fontId="8" fillId="0" borderId="1" xfId="0" applyNumberFormat="1" applyFont="1" applyFill="1" applyBorder="1" applyAlignment="1">
      <alignment horizontal="center"/>
    </xf>
    <xf numFmtId="15" fontId="1" fillId="4" borderId="10" xfId="0" applyNumberFormat="1" applyFont="1" applyFill="1" applyBorder="1" applyAlignment="1">
      <alignment horizontal="center"/>
    </xf>
    <xf numFmtId="15" fontId="18" fillId="4" borderId="10" xfId="0" applyNumberFormat="1" applyFont="1" applyFill="1" applyBorder="1" applyAlignment="1">
      <alignment horizontal="center"/>
    </xf>
    <xf numFmtId="15" fontId="18" fillId="4" borderId="3" xfId="0" applyNumberFormat="1" applyFont="1" applyFill="1" applyBorder="1" applyAlignment="1">
      <alignment horizontal="center"/>
    </xf>
    <xf numFmtId="15" fontId="1" fillId="4" borderId="12" xfId="0" applyNumberFormat="1" applyFont="1" applyFill="1" applyBorder="1" applyAlignment="1">
      <alignment horizontal="center"/>
    </xf>
    <xf numFmtId="17" fontId="1" fillId="3" borderId="7" xfId="0" applyNumberFormat="1" applyFont="1" applyFill="1" applyBorder="1" applyAlignment="1">
      <alignment horizontal="center"/>
    </xf>
    <xf numFmtId="17" fontId="1" fillId="8" borderId="11" xfId="0" applyNumberFormat="1" applyFont="1" applyFill="1" applyBorder="1" applyAlignment="1">
      <alignment horizontal="center"/>
    </xf>
    <xf numFmtId="17" fontId="1" fillId="8" borderId="10" xfId="0" applyNumberFormat="1" applyFont="1" applyFill="1" applyBorder="1" applyAlignment="1">
      <alignment horizontal="center"/>
    </xf>
    <xf numFmtId="17" fontId="1" fillId="3" borderId="13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left"/>
    </xf>
    <xf numFmtId="0" fontId="4" fillId="0" borderId="0" xfId="1"/>
    <xf numFmtId="15" fontId="1" fillId="11" borderId="7" xfId="0" applyNumberFormat="1" applyFont="1" applyFill="1" applyBorder="1" applyAlignment="1">
      <alignment horizontal="center"/>
    </xf>
    <xf numFmtId="15" fontId="18" fillId="11" borderId="7" xfId="0" applyNumberFormat="1" applyFont="1" applyFill="1" applyBorder="1" applyAlignment="1">
      <alignment horizontal="center"/>
    </xf>
    <xf numFmtId="14" fontId="1" fillId="8" borderId="3" xfId="0" applyNumberFormat="1" applyFont="1" applyFill="1" applyBorder="1" applyAlignment="1">
      <alignment horizontal="center"/>
    </xf>
    <xf numFmtId="0" fontId="1" fillId="8" borderId="2" xfId="0" applyFont="1" applyFill="1" applyBorder="1"/>
    <xf numFmtId="15" fontId="1" fillId="8" borderId="2" xfId="0" applyNumberFormat="1" applyFont="1" applyFill="1" applyBorder="1" applyAlignment="1">
      <alignment horizontal="center"/>
    </xf>
    <xf numFmtId="0" fontId="1" fillId="8" borderId="2" xfId="0" applyFont="1" applyFill="1" applyBorder="1" applyAlignment="1">
      <alignment horizontal="left"/>
    </xf>
    <xf numFmtId="0" fontId="4" fillId="8" borderId="12" xfId="1" applyFill="1" applyBorder="1"/>
    <xf numFmtId="0" fontId="1" fillId="8" borderId="2" xfId="0" applyFont="1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0" fontId="1" fillId="8" borderId="2" xfId="0" applyFont="1" applyFill="1" applyBorder="1" applyAlignment="1"/>
    <xf numFmtId="15" fontId="5" fillId="8" borderId="2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17" fontId="1" fillId="0" borderId="10" xfId="0" applyNumberFormat="1" applyFont="1" applyBorder="1" applyAlignment="1">
      <alignment horizontal="center"/>
    </xf>
    <xf numFmtId="0" fontId="1" fillId="12" borderId="3" xfId="0" applyFont="1" applyFill="1" applyBorder="1"/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14" fontId="1" fillId="12" borderId="1" xfId="0" applyNumberFormat="1" applyFont="1" applyFill="1" applyBorder="1"/>
    <xf numFmtId="1" fontId="1" fillId="12" borderId="1" xfId="0" applyNumberFormat="1" applyFont="1" applyFill="1" applyBorder="1"/>
    <xf numFmtId="0" fontId="1" fillId="12" borderId="0" xfId="0" applyFont="1" applyFill="1"/>
    <xf numFmtId="0" fontId="1" fillId="12" borderId="0" xfId="0" applyFont="1" applyFill="1" applyBorder="1"/>
    <xf numFmtId="0" fontId="1" fillId="12" borderId="12" xfId="0" applyFont="1" applyFill="1" applyBorder="1"/>
    <xf numFmtId="1" fontId="1" fillId="12" borderId="7" xfId="0" applyNumberFormat="1" applyFont="1" applyFill="1" applyBorder="1"/>
    <xf numFmtId="0" fontId="1" fillId="12" borderId="7" xfId="0" applyFont="1" applyFill="1" applyBorder="1"/>
    <xf numFmtId="1" fontId="1" fillId="12" borderId="5" xfId="0" applyNumberFormat="1" applyFont="1" applyFill="1" applyBorder="1"/>
    <xf numFmtId="1" fontId="1" fillId="12" borderId="3" xfId="0" applyNumberFormat="1" applyFont="1" applyFill="1" applyBorder="1"/>
    <xf numFmtId="0" fontId="1" fillId="12" borderId="10" xfId="0" applyFont="1" applyFill="1" applyBorder="1"/>
    <xf numFmtId="1" fontId="1" fillId="12" borderId="8" xfId="0" applyNumberFormat="1" applyFont="1" applyFill="1" applyBorder="1"/>
    <xf numFmtId="1" fontId="1" fillId="12" borderId="10" xfId="0" applyNumberFormat="1" applyFont="1" applyFill="1" applyBorder="1"/>
    <xf numFmtId="0" fontId="1" fillId="12" borderId="17" xfId="0" applyFont="1" applyFill="1" applyBorder="1"/>
    <xf numFmtId="0" fontId="1" fillId="12" borderId="20" xfId="0" applyFont="1" applyFill="1" applyBorder="1"/>
    <xf numFmtId="0" fontId="1" fillId="12" borderId="3" xfId="0" applyFont="1" applyFill="1" applyBorder="1" applyAlignment="1">
      <alignment horizontal="center"/>
    </xf>
    <xf numFmtId="14" fontId="1" fillId="12" borderId="3" xfId="0" applyNumberFormat="1" applyFont="1" applyFill="1" applyBorder="1"/>
    <xf numFmtId="0" fontId="18" fillId="0" borderId="0" xfId="0" applyFont="1"/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14" fontId="18" fillId="0" borderId="1" xfId="0" applyNumberFormat="1" applyFont="1" applyBorder="1"/>
    <xf numFmtId="1" fontId="18" fillId="0" borderId="1" xfId="0" applyNumberFormat="1" applyFont="1" applyBorder="1"/>
    <xf numFmtId="1" fontId="18" fillId="0" borderId="5" xfId="0" applyNumberFormat="1" applyFont="1" applyBorder="1"/>
    <xf numFmtId="1" fontId="18" fillId="0" borderId="3" xfId="0" applyNumberFormat="1" applyFont="1" applyBorder="1"/>
    <xf numFmtId="17" fontId="18" fillId="0" borderId="10" xfId="0" applyNumberFormat="1" applyFont="1" applyBorder="1" applyAlignment="1">
      <alignment horizontal="center"/>
    </xf>
    <xf numFmtId="14" fontId="1" fillId="0" borderId="10" xfId="0" applyNumberFormat="1" applyFont="1" applyBorder="1"/>
    <xf numFmtId="0" fontId="0" fillId="0" borderId="0" xfId="0" applyAlignment="1">
      <alignment vertical="center" wrapText="1"/>
    </xf>
    <xf numFmtId="15" fontId="1" fillId="0" borderId="15" xfId="0" applyNumberFormat="1" applyFont="1" applyBorder="1" applyAlignment="1">
      <alignment horizontal="center"/>
    </xf>
    <xf numFmtId="15" fontId="1" fillId="0" borderId="19" xfId="0" applyNumberFormat="1" applyFont="1" applyBorder="1" applyAlignment="1">
      <alignment horizontal="center"/>
    </xf>
    <xf numFmtId="15" fontId="1" fillId="3" borderId="19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0" fillId="0" borderId="3" xfId="0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15" fontId="1" fillId="11" borderId="3" xfId="0" applyNumberFormat="1" applyFont="1" applyFill="1" applyBorder="1" applyAlignment="1">
      <alignment horizontal="center"/>
    </xf>
    <xf numFmtId="15" fontId="1" fillId="11" borderId="1" xfId="0" applyNumberFormat="1" applyFont="1" applyFill="1" applyBorder="1" applyAlignment="1">
      <alignment horizontal="center"/>
    </xf>
    <xf numFmtId="15" fontId="1" fillId="11" borderId="12" xfId="0" applyNumberFormat="1" applyFont="1" applyFill="1" applyBorder="1" applyAlignment="1">
      <alignment horizontal="center"/>
    </xf>
    <xf numFmtId="14" fontId="8" fillId="0" borderId="10" xfId="0" applyNumberFormat="1" applyFont="1" applyFill="1" applyBorder="1" applyAlignment="1">
      <alignment horizontal="center"/>
    </xf>
  </cellXfs>
  <cellStyles count="3">
    <cellStyle name="Header" xfId="2" xr:uid="{914BB4F7-11F9-4067-9208-8980DE1CE753}"/>
    <cellStyle name="Hyperlink" xfId="1" builtinId="8"/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0" formatCode="d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0" formatCode="d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0" formatCode="d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0" formatCode="d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numFmt numFmtId="20" formatCode="d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numFmt numFmtId="20" formatCode="d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0" formatCode="d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0" formatCode="dd\-mmm\-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0" formatCode="dd\-mmm\-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0" formatCode="dd\-mmm\-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0" formatCode="dd\-mmm\-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0" formatCode="dd\-mmm\-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0" formatCode="dd\-mmm\-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0" formatCode="dd\-mmm\-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0" formatCode="dd\-mmm\-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0" formatCode="d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0" formatCode="d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0" formatCode="dd\-mmm\-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0" formatCode="dd\-mmm\-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7030A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indent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7030A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  <dxf>
      <alignment horizontal="center" indent="0"/>
    </dxf>
    <dxf>
      <alignment horizont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[EPA Registrations and Invoices .xlsx]Pivots!PivotTable1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By Training Provider </a:t>
            </a:r>
            <a:r>
              <a:rPr lang="en-GB" baseline="0"/>
              <a:t>and Standard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Pivots!$C$4:$C$5</c:f>
              <c:strCache>
                <c:ptCount val="1"/>
                <c:pt idx="0">
                  <c:v>Data Analyst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Pivots!$A$6:$B$24</c:f>
              <c:multiLvlStrCache>
                <c:ptCount val="12"/>
                <c:lvl>
                  <c:pt idx="0">
                    <c:v>Distinction</c:v>
                  </c:pt>
                  <c:pt idx="1">
                    <c:v>Pass</c:v>
                  </c:pt>
                  <c:pt idx="2">
                    <c:v>Distinction</c:v>
                  </c:pt>
                  <c:pt idx="3">
                    <c:v>Pass</c:v>
                  </c:pt>
                  <c:pt idx="4">
                    <c:v>Fail</c:v>
                  </c:pt>
                  <c:pt idx="5">
                    <c:v>Distinction</c:v>
                  </c:pt>
                  <c:pt idx="6">
                    <c:v>Pass</c:v>
                  </c:pt>
                  <c:pt idx="7">
                    <c:v>Distinction</c:v>
                  </c:pt>
                  <c:pt idx="8">
                    <c:v>Pass</c:v>
                  </c:pt>
                  <c:pt idx="9">
                    <c:v>Fail</c:v>
                  </c:pt>
                  <c:pt idx="10">
                    <c:v>Distinction</c:v>
                  </c:pt>
                  <c:pt idx="11">
                    <c:v>Pass</c:v>
                  </c:pt>
                </c:lvl>
                <c:lvl>
                  <c:pt idx="0">
                    <c:v>BC Arch</c:v>
                  </c:pt>
                  <c:pt idx="2">
                    <c:v>Intequal</c:v>
                  </c:pt>
                  <c:pt idx="5">
                    <c:v>WhiteHat</c:v>
                  </c:pt>
                  <c:pt idx="7">
                    <c:v>TDM</c:v>
                  </c:pt>
                  <c:pt idx="10">
                    <c:v>Creative Alliance</c:v>
                  </c:pt>
                  <c:pt idx="11">
                    <c:v>Baltic Training</c:v>
                  </c:pt>
                </c:lvl>
              </c:multiLvlStrCache>
            </c:multiLvlStrRef>
          </c:cat>
          <c:val>
            <c:numRef>
              <c:f>Pivots!$C$6:$C$24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7-42DA-AE8E-72A853A3A730}"/>
            </c:ext>
          </c:extLst>
        </c:ser>
        <c:ser>
          <c:idx val="1"/>
          <c:order val="1"/>
          <c:tx>
            <c:strRef>
              <c:f>Pivots!$D$4:$D$5</c:f>
              <c:strCache>
                <c:ptCount val="1"/>
                <c:pt idx="0">
                  <c:v>Digital Marketer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Pivots!$A$6:$B$24</c:f>
              <c:multiLvlStrCache>
                <c:ptCount val="12"/>
                <c:lvl>
                  <c:pt idx="0">
                    <c:v>Distinction</c:v>
                  </c:pt>
                  <c:pt idx="1">
                    <c:v>Pass</c:v>
                  </c:pt>
                  <c:pt idx="2">
                    <c:v>Distinction</c:v>
                  </c:pt>
                  <c:pt idx="3">
                    <c:v>Pass</c:v>
                  </c:pt>
                  <c:pt idx="4">
                    <c:v>Fail</c:v>
                  </c:pt>
                  <c:pt idx="5">
                    <c:v>Distinction</c:v>
                  </c:pt>
                  <c:pt idx="6">
                    <c:v>Pass</c:v>
                  </c:pt>
                  <c:pt idx="7">
                    <c:v>Distinction</c:v>
                  </c:pt>
                  <c:pt idx="8">
                    <c:v>Pass</c:v>
                  </c:pt>
                  <c:pt idx="9">
                    <c:v>Fail</c:v>
                  </c:pt>
                  <c:pt idx="10">
                    <c:v>Distinction</c:v>
                  </c:pt>
                  <c:pt idx="11">
                    <c:v>Pass</c:v>
                  </c:pt>
                </c:lvl>
                <c:lvl>
                  <c:pt idx="0">
                    <c:v>BC Arch</c:v>
                  </c:pt>
                  <c:pt idx="2">
                    <c:v>Intequal</c:v>
                  </c:pt>
                  <c:pt idx="5">
                    <c:v>WhiteHat</c:v>
                  </c:pt>
                  <c:pt idx="7">
                    <c:v>TDM</c:v>
                  </c:pt>
                  <c:pt idx="10">
                    <c:v>Creative Alliance</c:v>
                  </c:pt>
                  <c:pt idx="11">
                    <c:v>Baltic Training</c:v>
                  </c:pt>
                </c:lvl>
              </c:multiLvlStrCache>
            </c:multiLvlStrRef>
          </c:cat>
          <c:val>
            <c:numRef>
              <c:f>Pivots!$D$6:$D$24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7">
                  <c:v>3</c:v>
                </c:pt>
                <c:pt idx="8">
                  <c:v>9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C-4E92-9AD3-027301E3AD46}"/>
            </c:ext>
          </c:extLst>
        </c:ser>
        <c:ser>
          <c:idx val="2"/>
          <c:order val="2"/>
          <c:tx>
            <c:strRef>
              <c:f>Pivots!$E$4:$E$5</c:f>
              <c:strCache>
                <c:ptCount val="1"/>
                <c:pt idx="0">
                  <c:v>Network Engineer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Pivots!$A$6:$B$24</c:f>
              <c:multiLvlStrCache>
                <c:ptCount val="12"/>
                <c:lvl>
                  <c:pt idx="0">
                    <c:v>Distinction</c:v>
                  </c:pt>
                  <c:pt idx="1">
                    <c:v>Pass</c:v>
                  </c:pt>
                  <c:pt idx="2">
                    <c:v>Distinction</c:v>
                  </c:pt>
                  <c:pt idx="3">
                    <c:v>Pass</c:v>
                  </c:pt>
                  <c:pt idx="4">
                    <c:v>Fail</c:v>
                  </c:pt>
                  <c:pt idx="5">
                    <c:v>Distinction</c:v>
                  </c:pt>
                  <c:pt idx="6">
                    <c:v>Pass</c:v>
                  </c:pt>
                  <c:pt idx="7">
                    <c:v>Distinction</c:v>
                  </c:pt>
                  <c:pt idx="8">
                    <c:v>Pass</c:v>
                  </c:pt>
                  <c:pt idx="9">
                    <c:v>Fail</c:v>
                  </c:pt>
                  <c:pt idx="10">
                    <c:v>Distinction</c:v>
                  </c:pt>
                  <c:pt idx="11">
                    <c:v>Pass</c:v>
                  </c:pt>
                </c:lvl>
                <c:lvl>
                  <c:pt idx="0">
                    <c:v>BC Arch</c:v>
                  </c:pt>
                  <c:pt idx="2">
                    <c:v>Intequal</c:v>
                  </c:pt>
                  <c:pt idx="5">
                    <c:v>WhiteHat</c:v>
                  </c:pt>
                  <c:pt idx="7">
                    <c:v>TDM</c:v>
                  </c:pt>
                  <c:pt idx="10">
                    <c:v>Creative Alliance</c:v>
                  </c:pt>
                  <c:pt idx="11">
                    <c:v>Baltic Training</c:v>
                  </c:pt>
                </c:lvl>
              </c:multiLvlStrCache>
            </c:multiLvlStrRef>
          </c:cat>
          <c:val>
            <c:numRef>
              <c:f>Pivots!$E$6:$E$24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BA0-4EA2-8285-3D127929E947}"/>
            </c:ext>
          </c:extLst>
        </c:ser>
        <c:ser>
          <c:idx val="3"/>
          <c:order val="3"/>
          <c:tx>
            <c:strRef>
              <c:f>Pivots!$F$4:$F$5</c:f>
              <c:strCache>
                <c:ptCount val="1"/>
                <c:pt idx="0">
                  <c:v>Software Developer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Pivots!$A$6:$B$24</c:f>
              <c:multiLvlStrCache>
                <c:ptCount val="12"/>
                <c:lvl>
                  <c:pt idx="0">
                    <c:v>Distinction</c:v>
                  </c:pt>
                  <c:pt idx="1">
                    <c:v>Pass</c:v>
                  </c:pt>
                  <c:pt idx="2">
                    <c:v>Distinction</c:v>
                  </c:pt>
                  <c:pt idx="3">
                    <c:v>Pass</c:v>
                  </c:pt>
                  <c:pt idx="4">
                    <c:v>Fail</c:v>
                  </c:pt>
                  <c:pt idx="5">
                    <c:v>Distinction</c:v>
                  </c:pt>
                  <c:pt idx="6">
                    <c:v>Pass</c:v>
                  </c:pt>
                  <c:pt idx="7">
                    <c:v>Distinction</c:v>
                  </c:pt>
                  <c:pt idx="8">
                    <c:v>Pass</c:v>
                  </c:pt>
                  <c:pt idx="9">
                    <c:v>Fail</c:v>
                  </c:pt>
                  <c:pt idx="10">
                    <c:v>Distinction</c:v>
                  </c:pt>
                  <c:pt idx="11">
                    <c:v>Pass</c:v>
                  </c:pt>
                </c:lvl>
                <c:lvl>
                  <c:pt idx="0">
                    <c:v>BC Arch</c:v>
                  </c:pt>
                  <c:pt idx="2">
                    <c:v>Intequal</c:v>
                  </c:pt>
                  <c:pt idx="5">
                    <c:v>WhiteHat</c:v>
                  </c:pt>
                  <c:pt idx="7">
                    <c:v>TDM</c:v>
                  </c:pt>
                  <c:pt idx="10">
                    <c:v>Creative Alliance</c:v>
                  </c:pt>
                  <c:pt idx="11">
                    <c:v>Baltic Training</c:v>
                  </c:pt>
                </c:lvl>
              </c:multiLvlStrCache>
            </c:multiLvlStrRef>
          </c:cat>
          <c:val>
            <c:numRef>
              <c:f>Pivots!$F$6:$F$24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EB-4766-8C3E-11238771EE2B}"/>
            </c:ext>
          </c:extLst>
        </c:ser>
        <c:ser>
          <c:idx val="4"/>
          <c:order val="4"/>
          <c:tx>
            <c:strRef>
              <c:f>Pivots!$G$4:$G$5</c:f>
              <c:strCache>
                <c:ptCount val="1"/>
                <c:pt idx="0">
                  <c:v>Infra Technician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Pivots!$A$6:$B$24</c:f>
              <c:multiLvlStrCache>
                <c:ptCount val="12"/>
                <c:lvl>
                  <c:pt idx="0">
                    <c:v>Distinction</c:v>
                  </c:pt>
                  <c:pt idx="1">
                    <c:v>Pass</c:v>
                  </c:pt>
                  <c:pt idx="2">
                    <c:v>Distinction</c:v>
                  </c:pt>
                  <c:pt idx="3">
                    <c:v>Pass</c:v>
                  </c:pt>
                  <c:pt idx="4">
                    <c:v>Fail</c:v>
                  </c:pt>
                  <c:pt idx="5">
                    <c:v>Distinction</c:v>
                  </c:pt>
                  <c:pt idx="6">
                    <c:v>Pass</c:v>
                  </c:pt>
                  <c:pt idx="7">
                    <c:v>Distinction</c:v>
                  </c:pt>
                  <c:pt idx="8">
                    <c:v>Pass</c:v>
                  </c:pt>
                  <c:pt idx="9">
                    <c:v>Fail</c:v>
                  </c:pt>
                  <c:pt idx="10">
                    <c:v>Distinction</c:v>
                  </c:pt>
                  <c:pt idx="11">
                    <c:v>Pass</c:v>
                  </c:pt>
                </c:lvl>
                <c:lvl>
                  <c:pt idx="0">
                    <c:v>BC Arch</c:v>
                  </c:pt>
                  <c:pt idx="2">
                    <c:v>Intequal</c:v>
                  </c:pt>
                  <c:pt idx="5">
                    <c:v>WhiteHat</c:v>
                  </c:pt>
                  <c:pt idx="7">
                    <c:v>TDM</c:v>
                  </c:pt>
                  <c:pt idx="10">
                    <c:v>Creative Alliance</c:v>
                  </c:pt>
                  <c:pt idx="11">
                    <c:v>Baltic Training</c:v>
                  </c:pt>
                </c:lvl>
              </c:multiLvlStrCache>
            </c:multiLvlStrRef>
          </c:cat>
          <c:val>
            <c:numRef>
              <c:f>Pivots!$G$6:$G$24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1</c:v>
                </c:pt>
                <c:pt idx="7">
                  <c:v>1</c:v>
                </c:pt>
                <c:pt idx="8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EB-4766-8C3E-11238771EE2B}"/>
            </c:ext>
          </c:extLst>
        </c:ser>
        <c:ser>
          <c:idx val="5"/>
          <c:order val="5"/>
          <c:tx>
            <c:strRef>
              <c:f>Pivots!$H$4:$H$5</c:f>
              <c:strCache>
                <c:ptCount val="1"/>
                <c:pt idx="0">
                  <c:v>IS Business Analyst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Pivots!$A$6:$B$24</c:f>
              <c:multiLvlStrCache>
                <c:ptCount val="12"/>
                <c:lvl>
                  <c:pt idx="0">
                    <c:v>Distinction</c:v>
                  </c:pt>
                  <c:pt idx="1">
                    <c:v>Pass</c:v>
                  </c:pt>
                  <c:pt idx="2">
                    <c:v>Distinction</c:v>
                  </c:pt>
                  <c:pt idx="3">
                    <c:v>Pass</c:v>
                  </c:pt>
                  <c:pt idx="4">
                    <c:v>Fail</c:v>
                  </c:pt>
                  <c:pt idx="5">
                    <c:v>Distinction</c:v>
                  </c:pt>
                  <c:pt idx="6">
                    <c:v>Pass</c:v>
                  </c:pt>
                  <c:pt idx="7">
                    <c:v>Distinction</c:v>
                  </c:pt>
                  <c:pt idx="8">
                    <c:v>Pass</c:v>
                  </c:pt>
                  <c:pt idx="9">
                    <c:v>Fail</c:v>
                  </c:pt>
                  <c:pt idx="10">
                    <c:v>Distinction</c:v>
                  </c:pt>
                  <c:pt idx="11">
                    <c:v>Pass</c:v>
                  </c:pt>
                </c:lvl>
                <c:lvl>
                  <c:pt idx="0">
                    <c:v>BC Arch</c:v>
                  </c:pt>
                  <c:pt idx="2">
                    <c:v>Intequal</c:v>
                  </c:pt>
                  <c:pt idx="5">
                    <c:v>WhiteHat</c:v>
                  </c:pt>
                  <c:pt idx="7">
                    <c:v>TDM</c:v>
                  </c:pt>
                  <c:pt idx="10">
                    <c:v>Creative Alliance</c:v>
                  </c:pt>
                  <c:pt idx="11">
                    <c:v>Baltic Training</c:v>
                  </c:pt>
                </c:lvl>
              </c:multiLvlStrCache>
            </c:multiLvlStrRef>
          </c:cat>
          <c:val>
            <c:numRef>
              <c:f>Pivots!$H$6:$H$24</c:f>
              <c:numCache>
                <c:formatCode>General</c:formatCode>
                <c:ptCount val="1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EB-4766-8C3E-11238771EE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5151839"/>
        <c:axId val="1489368591"/>
      </c:barChart>
      <c:catAx>
        <c:axId val="152515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68591"/>
        <c:crosses val="autoZero"/>
        <c:auto val="1"/>
        <c:lblAlgn val="ctr"/>
        <c:lblOffset val="100"/>
        <c:noMultiLvlLbl val="0"/>
      </c:catAx>
      <c:valAx>
        <c:axId val="14893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51839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[EPA Registrations and Invoices .xlsx]Pivots!PivotTable4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Processed To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</c:pivotFmt>
      <c:pivotFmt>
        <c:idx val="9"/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</c:pivotFmt>
      <c:pivotFmt>
        <c:idx val="11"/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FFFF00"/>
          </a:solidFill>
          <a:ln>
            <a:noFill/>
          </a:ln>
          <a:effectLst/>
        </c:spPr>
      </c:pivotFmt>
      <c:pivotFmt>
        <c:idx val="46"/>
        <c:spPr>
          <a:solidFill>
            <a:srgbClr val="92D050"/>
          </a:solidFill>
          <a:ln>
            <a:noFill/>
          </a:ln>
          <a:effectLst/>
        </c:spPr>
      </c:pivotFmt>
      <c:pivotFmt>
        <c:idx val="47"/>
        <c:spPr>
          <a:solidFill>
            <a:srgbClr val="FFC000"/>
          </a:solidFill>
          <a:ln>
            <a:noFill/>
          </a:ln>
          <a:effectLst/>
        </c:spPr>
      </c:pivotFmt>
      <c:pivotFmt>
        <c:idx val="48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Pivots!$C$67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2B6-480C-BB1F-EF052D188D3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04E-4084-9FD5-E6973B777DF1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4E-4084-9FD5-E6973B777DF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7FB-4FDE-8FFA-343A5C776B8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2B6-480C-BB1F-EF052D188D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Pivots!$B$68:$B$73</c:f>
              <c:strCache>
                <c:ptCount val="5"/>
                <c:pt idx="0">
                  <c:v>May Invoice</c:v>
                </c:pt>
                <c:pt idx="1">
                  <c:v>June Invoice</c:v>
                </c:pt>
                <c:pt idx="2">
                  <c:v>July Invoice</c:v>
                </c:pt>
                <c:pt idx="3">
                  <c:v>Aug Invoice</c:v>
                </c:pt>
                <c:pt idx="4">
                  <c:v>Sept Invoice</c:v>
                </c:pt>
              </c:strCache>
            </c:strRef>
          </c:cat>
          <c:val>
            <c:numRef>
              <c:f>Pivots!$C$68:$C$73</c:f>
              <c:numCache>
                <c:formatCode>General</c:formatCode>
                <c:ptCount val="5"/>
                <c:pt idx="0">
                  <c:v>15080</c:v>
                </c:pt>
                <c:pt idx="1">
                  <c:v>22680</c:v>
                </c:pt>
                <c:pt idx="2">
                  <c:v>27880</c:v>
                </c:pt>
                <c:pt idx="3">
                  <c:v>60160</c:v>
                </c:pt>
                <c:pt idx="4">
                  <c:v>59540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E-4084-9FD5-E6973B777D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1434064"/>
        <c:axId val="447941648"/>
      </c:barChart>
      <c:catAx>
        <c:axId val="51143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41648"/>
        <c:crosses val="autoZero"/>
        <c:auto val="1"/>
        <c:lblAlgn val="ctr"/>
        <c:lblOffset val="100"/>
        <c:noMultiLvlLbl val="0"/>
      </c:catAx>
      <c:valAx>
        <c:axId val="447941648"/>
        <c:scaling>
          <c:orientation val="minMax"/>
          <c:max val="6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3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[EPA Registrations and Invoices .xlsx]Pivots!PivotTable3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By 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500981346465123"/>
          <c:y val="8.0210144690126592E-2"/>
          <c:w val="0.71029652664695642"/>
          <c:h val="0.753275635285934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Pivots!$B$30:$B$31</c:f>
              <c:strCache>
                <c:ptCount val="1"/>
                <c:pt idx="0">
                  <c:v>Distinction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Pivots!$A$32:$A$37</c:f>
              <c:strCache>
                <c:ptCount val="6"/>
                <c:pt idx="0">
                  <c:v>Data Analyst</c:v>
                </c:pt>
                <c:pt idx="1">
                  <c:v>Digital Marketer</c:v>
                </c:pt>
                <c:pt idx="2">
                  <c:v>Network Engineer</c:v>
                </c:pt>
                <c:pt idx="3">
                  <c:v>Software Developer</c:v>
                </c:pt>
                <c:pt idx="4">
                  <c:v>Infra Technician </c:v>
                </c:pt>
                <c:pt idx="5">
                  <c:v>IS Business Analyst</c:v>
                </c:pt>
              </c:strCache>
            </c:strRef>
          </c:cat>
          <c:val>
            <c:numRef>
              <c:f>Pivots!$B$32:$B$37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6-4E7A-8A56-57A8B0750D5D}"/>
            </c:ext>
          </c:extLst>
        </c:ser>
        <c:ser>
          <c:idx val="1"/>
          <c:order val="1"/>
          <c:tx>
            <c:strRef>
              <c:f>Pivots!$C$30:$C$31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Pivots!$A$32:$A$37</c:f>
              <c:strCache>
                <c:ptCount val="6"/>
                <c:pt idx="0">
                  <c:v>Data Analyst</c:v>
                </c:pt>
                <c:pt idx="1">
                  <c:v>Digital Marketer</c:v>
                </c:pt>
                <c:pt idx="2">
                  <c:v>Network Engineer</c:v>
                </c:pt>
                <c:pt idx="3">
                  <c:v>Software Developer</c:v>
                </c:pt>
                <c:pt idx="4">
                  <c:v>Infra Technician </c:v>
                </c:pt>
                <c:pt idx="5">
                  <c:v>IS Business Analyst</c:v>
                </c:pt>
              </c:strCache>
            </c:strRef>
          </c:cat>
          <c:val>
            <c:numRef>
              <c:f>Pivots!$C$32:$C$37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4</c:v>
                </c:pt>
                <c:pt idx="4">
                  <c:v>15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6-4E7A-8A56-57A8B0750D5D}"/>
            </c:ext>
          </c:extLst>
        </c:ser>
        <c:ser>
          <c:idx val="2"/>
          <c:order val="2"/>
          <c:tx>
            <c:strRef>
              <c:f>Pivots!$D$30:$D$31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Pivots!$A$32:$A$37</c:f>
              <c:strCache>
                <c:ptCount val="6"/>
                <c:pt idx="0">
                  <c:v>Data Analyst</c:v>
                </c:pt>
                <c:pt idx="1">
                  <c:v>Digital Marketer</c:v>
                </c:pt>
                <c:pt idx="2">
                  <c:v>Network Engineer</c:v>
                </c:pt>
                <c:pt idx="3">
                  <c:v>Software Developer</c:v>
                </c:pt>
                <c:pt idx="4">
                  <c:v>Infra Technician </c:v>
                </c:pt>
                <c:pt idx="5">
                  <c:v>IS Business Analyst</c:v>
                </c:pt>
              </c:strCache>
            </c:strRef>
          </c:cat>
          <c:val>
            <c:numRef>
              <c:f>Pivots!$D$32:$D$37</c:f>
              <c:numCache>
                <c:formatCode>General</c:formatCode>
                <c:ptCount val="6"/>
                <c:pt idx="1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C-4C16-BA7B-29A2EFAE6C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2081998880"/>
        <c:axId val="99304864"/>
      </c:barChart>
      <c:catAx>
        <c:axId val="208199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4864"/>
        <c:crosses val="autoZero"/>
        <c:auto val="1"/>
        <c:lblAlgn val="ctr"/>
        <c:lblOffset val="100"/>
        <c:noMultiLvlLbl val="0"/>
      </c:catAx>
      <c:valAx>
        <c:axId val="993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988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558136379732233"/>
          <c:y val="0.9005136492126451"/>
          <c:w val="0.24120334141411912"/>
          <c:h val="4.9559795317309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[EPA Registrations and Invoices .xlsx]Pivots!PivotTable2</c:name>
    <c:fmtId val="4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Invoiced</a:t>
            </a:r>
            <a:r>
              <a:rPr lang="en-US" baseline="0"/>
              <a:t> to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rgbClr val="FFFF00"/>
          </a:solidFill>
          <a:ln>
            <a:noFill/>
          </a:ln>
          <a:effectLst/>
        </c:spPr>
      </c:pivotFmt>
      <c:pivotFmt>
        <c:idx val="3"/>
        <c:spPr>
          <a:solidFill>
            <a:srgbClr val="7030A0"/>
          </a:solidFill>
          <a:ln>
            <a:noFill/>
          </a:ln>
          <a:effectLst/>
        </c:spPr>
      </c:pivotFmt>
      <c:pivotFmt>
        <c:idx val="4"/>
        <c:spPr>
          <a:solidFill>
            <a:srgbClr val="002060"/>
          </a:solidFill>
          <a:ln>
            <a:noFill/>
          </a:ln>
          <a:effectLst/>
        </c:spPr>
      </c:pivotFmt>
      <c:pivotFmt>
        <c:idx val="5"/>
        <c:spPr>
          <a:solidFill>
            <a:schemeClr val="bg2">
              <a:lumMod val="9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Pivots!$C$78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B76-4CCD-8C38-5093AF6A7E8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76-4CCD-8C38-5093AF6A7E85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76-4CCD-8C38-5093AF6A7E85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76-4CCD-8C38-5093AF6A7E8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B76-4CCD-8C38-5093AF6A7E85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BCF-4C9C-9393-71DE87DB3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Pivots!$B$79:$B$85</c:f>
              <c:strCache>
                <c:ptCount val="6"/>
                <c:pt idx="0">
                  <c:v>BC Arch</c:v>
                </c:pt>
                <c:pt idx="1">
                  <c:v>Intequal</c:v>
                </c:pt>
                <c:pt idx="2">
                  <c:v>WhiteHat</c:v>
                </c:pt>
                <c:pt idx="3">
                  <c:v>TDM</c:v>
                </c:pt>
                <c:pt idx="4">
                  <c:v>Baltic Training</c:v>
                </c:pt>
                <c:pt idx="5">
                  <c:v>Creative Alliance</c:v>
                </c:pt>
              </c:strCache>
            </c:strRef>
          </c:cat>
          <c:val>
            <c:numRef>
              <c:f>Pivots!$C$79:$C$85</c:f>
              <c:numCache>
                <c:formatCode>General</c:formatCode>
                <c:ptCount val="6"/>
                <c:pt idx="0">
                  <c:v>59560</c:v>
                </c:pt>
                <c:pt idx="1">
                  <c:v>56700</c:v>
                </c:pt>
                <c:pt idx="2">
                  <c:v>31280</c:v>
                </c:pt>
                <c:pt idx="3">
                  <c:v>25400</c:v>
                </c:pt>
                <c:pt idx="4">
                  <c:v>9920</c:v>
                </c:pt>
                <c:pt idx="5">
                  <c:v>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6-4CCD-8C38-5093AF6A7E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1115759"/>
        <c:axId val="721006143"/>
      </c:barChart>
      <c:catAx>
        <c:axId val="72111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06143"/>
        <c:crosses val="autoZero"/>
        <c:auto val="1"/>
        <c:lblAlgn val="ctr"/>
        <c:lblOffset val="100"/>
        <c:noMultiLvlLbl val="0"/>
      </c:catAx>
      <c:valAx>
        <c:axId val="72100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1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567838</xdr:colOff>
      <xdr:row>1</xdr:row>
      <xdr:rowOff>8791</xdr:rowOff>
    </xdr:from>
    <xdr:to>
      <xdr:col>17</xdr:col>
      <xdr:colOff>146539</xdr:colOff>
      <xdr:row>26</xdr:row>
      <xdr:rowOff>146538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860EAC4F-C2AC-4D95-BAC9-7DE6FA1D2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964221</xdr:colOff>
      <xdr:row>60</xdr:row>
      <xdr:rowOff>160458</xdr:rowOff>
    </xdr:from>
    <xdr:to>
      <xdr:col>13</xdr:col>
      <xdr:colOff>1121020</xdr:colOff>
      <xdr:row>86</xdr:row>
      <xdr:rowOff>183174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DCBFE502-29FE-4199-8F3F-67C71EDD82EE}"/>
            </a:ext>
            <a:ext uri="{147F2762-F138-4A5C-976F-8EAC2B608ADB}">
              <a16:predDERef xmlns:a16="http://schemas.microsoft.com/office/drawing/2014/main" pred="{860EAC4F-C2AC-4D95-BAC9-7DE6FA1D2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981808</xdr:colOff>
      <xdr:row>39</xdr:row>
      <xdr:rowOff>123090</xdr:rowOff>
    </xdr:from>
    <xdr:to>
      <xdr:col>6</xdr:col>
      <xdr:colOff>432288</xdr:colOff>
      <xdr:row>64</xdr:row>
      <xdr:rowOff>146538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74077111-C164-493B-94CF-79D768F69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153866</xdr:colOff>
      <xdr:row>79</xdr:row>
      <xdr:rowOff>35170</xdr:rowOff>
    </xdr:from>
    <xdr:to>
      <xdr:col>8</xdr:col>
      <xdr:colOff>600809</xdr:colOff>
      <xdr:row>96</xdr:row>
      <xdr:rowOff>102578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6EE2C-7E67-4E27-8361-53004C5E6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0.39804</cdr:x>
      <cdr:y>0.31694</cdr:y>
    </cdr:from>
    <cdr:to>
      <cdr:x>0.58752</cdr:x>
      <cdr:y>0.37158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7F33CB4-7D2F-4F91-A212-962D2A501C79}"/>
            </a:ext>
          </a:extLst>
        </cdr:cNvPr>
        <cdr:cNvSpPr txBox="1"/>
      </cdr:nvSpPr>
      <cdr:spPr>
        <a:xfrm xmlns:a="http://schemas.openxmlformats.org/drawingml/2006/main">
          <a:off x="2524128" y="1444871"/>
          <a:ext cx="1201615" cy="2491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0.36568</cdr:x>
      <cdr:y>0.31373</cdr:y>
    </cdr:from>
    <cdr:to>
      <cdr:x>0.59792</cdr:x>
      <cdr:y>0.37319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69E9555-E1EE-4FD0-84D2-75AF719F0E24}"/>
            </a:ext>
          </a:extLst>
        </cdr:cNvPr>
        <cdr:cNvSpPr txBox="1"/>
      </cdr:nvSpPr>
      <cdr:spPr>
        <a:xfrm xmlns:a="http://schemas.openxmlformats.org/drawingml/2006/main">
          <a:off x="2318974" y="1430217"/>
          <a:ext cx="1472712" cy="2710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0.00801</cdr:x>
      <cdr:y>0.01114</cdr:y>
    </cdr:from>
    <cdr:to>
      <cdr:x>0.22423</cdr:x>
      <cdr:y>0.07221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1F8A1C9-3DA2-486B-9706-C2D2D0AB53E7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371149" cy="2784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58508C8-1F72-49FB-9882-63E1F716AE8E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Grand Total 13</a:t>
          </a:fld>
          <a:endParaRPr lang="en-GB" sz="1000" b="1">
            <a:solidFill>
              <a:schemeClr val="bg1"/>
            </a:solidFill>
          </a:endParaRPr>
        </a:p>
      </cdr:txBody>
    </cdr:sp>
  </cdr:relSizeAnchor>
</c:userShape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iew1" id="{54504312-FAFF-46F2-B0C9-F8BB854F76FB}">
    <nsvFilter filterId="{98EB1EB2-1A5F-4D50-BEED-3DB4C362A8D0}" ref="A1:AQ149" tableId="1">
      <columnFilter colId="33" id="{8D1D2322-E696-4F1D-B7FE-9953D6C18473}">
        <filter colId="33">
          <x:customFilters>
            <x:customFilter operator="notEqual" val=" "/>
          </x:customFilters>
        </filter>
      </columnFilter>
      <columnFilter colId="35" id="{C740405D-B266-4E56-9850-F7D5ADE8F1B4}">
        <filter colId="35">
          <x:filters blank="1"/>
        </filter>
      </columnFilter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Carly Barnes" id="{97D6D617-CFCE-4A6D-81E8-4155F8E60A8B}" userId="Carly Barnes" providerId="None"/>
  <person displayName="Carly Barnes" id="{F2CCB8B1-44E1-4C26-80A9-6094EFF3C250}" userId="S::Carly@accelerate-people.co.uk::2848bb47-e417-4aac-bc4b-4bf25ca96306" providerId="AD"/>
  <person displayName="Carly Barnes" id="{C703F0C2-32AE-4B37-B353-9EE732425A14}" userId="S::carly@accelerate-people.co.uk::2848bb47-e417-4aac-bc4b-4bf25ca96306" providerId="AD"/>
  <person displayName="Jeannette Armstrong" id="{003B6D05-A6D8-4B9A-8C74-7CAC643574F7}" userId="S::jeannettea@accelerate-people.co.uk::85384ed9-30ec-4b4d-8362-d2cd663bf301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y Barnes" refreshedDate="44096.512724884262" createdVersion="6" refreshedVersion="6" minRefreshableVersion="3" recordCount="142" xr:uid="{378A089F-36E2-420C-BF03-39031EEEDADA}">
  <cacheSource type="worksheet">
    <worksheetSource name="Table3"/>
  </cacheSource>
  <cacheFields count="14">
    <cacheField name="ULN" numFmtId="0">
      <sharedItems containsSemiMixedTypes="0" containsString="0" containsNumber="1" containsInteger="1" minValue="888684875" maxValue="9758758682"/>
    </cacheField>
    <cacheField name="ACE Number" numFmtId="0">
      <sharedItems containsSemiMixedTypes="0" containsString="0" containsNumber="1" containsInteger="1" minValue="3329" maxValue="33444"/>
    </cacheField>
    <cacheField name="Last Name" numFmtId="0">
      <sharedItems/>
    </cacheField>
    <cacheField name="Standard Name" numFmtId="0">
      <sharedItems containsBlank="1"/>
    </cacheField>
    <cacheField name="PO Number" numFmtId="0">
      <sharedItems containsMixedTypes="1" containsNumber="1" containsInteger="1" minValue="1159943205" maxValue="8775865318"/>
    </cacheField>
    <cacheField name="Date of EPA" numFmtId="14">
      <sharedItems containsNonDate="0" containsDate="1" containsString="0" containsBlank="1" minDate="2020-05-18T00:00:00" maxDate="2020-11-03T00:00:00"/>
    </cacheField>
    <cacheField name="Registration Fee" numFmtId="1">
      <sharedItems containsSemiMixedTypes="0" containsString="0" containsNumber="1" containsInteger="1" minValue="0" maxValue="40"/>
    </cacheField>
    <cacheField name="EPA" numFmtId="1">
      <sharedItems containsSemiMixedTypes="0" containsString="0" containsNumber="1" containsInteger="1" minValue="300" maxValue="1400"/>
    </cacheField>
    <cacheField name="Total" numFmtId="1">
      <sharedItems containsSemiMixedTypes="0" containsString="0" containsNumber="1" containsInteger="1" minValue="300" maxValue="1440"/>
    </cacheField>
    <cacheField name="Invoice Number " numFmtId="0">
      <sharedItems containsString="0" containsBlank="1" containsNumber="1" containsInteger="1" minValue="5637299077" maxValue="5637299083"/>
    </cacheField>
    <cacheField name="Date Raised" numFmtId="0">
      <sharedItems containsNonDate="0" containsDate="1" containsString="0" containsBlank="1" minDate="2020-06-04T00:00:00" maxDate="2020-06-05T00:00:00"/>
    </cacheField>
    <cacheField name="Date Paid" numFmtId="0">
      <sharedItems containsNonDate="0" containsString="0" containsBlank="1"/>
    </cacheField>
    <cacheField name="Training Provider " numFmtId="0">
      <sharedItems containsBlank="1" count="9">
        <s v="BC Arch"/>
        <s v="Intequal"/>
        <s v="TDM"/>
        <s v="WhiteHat"/>
        <s v="Baltic Training"/>
        <s v="Creative Alliance"/>
        <m u="1"/>
        <s v="The Development Manager Ltd" u="1"/>
        <e v="#N/A" u="1"/>
      </sharedItems>
    </cacheField>
    <cacheField name="Month Invoiced" numFmtId="0">
      <sharedItems containsBlank="1" count="6">
        <s v="May Invoice"/>
        <s v="June Invoice"/>
        <s v="July Invoice"/>
        <s v="Aug Invoice"/>
        <s v="Sept Invoice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y Barnes" refreshedDate="44097.727535069447" createdVersion="6" refreshedVersion="6" minRefreshableVersion="3" recordCount="144" xr:uid="{1C1713E0-9D04-4A7C-AB5B-3166ACF50A2C}">
  <cacheSource type="worksheet">
    <worksheetSource name="Table1"/>
  </cacheSource>
  <cacheFields count="43">
    <cacheField name="ACE ID" numFmtId="0">
      <sharedItems containsSemiMixedTypes="0" containsString="0" containsNumber="1" containsInteger="1" minValue="3329" maxValue="33444"/>
    </cacheField>
    <cacheField name="ULN" numFmtId="0">
      <sharedItems containsSemiMixedTypes="0" containsString="0" containsNumber="1" containsInteger="1" minValue="888684875" maxValue="9758758682"/>
    </cacheField>
    <cacheField name="First Name" numFmtId="0">
      <sharedItems/>
    </cacheField>
    <cacheField name="Last Name" numFmtId="0">
      <sharedItems/>
    </cacheField>
    <cacheField name="Training Provider " numFmtId="0">
      <sharedItems containsBlank="1" count="10">
        <s v="Intequal"/>
        <s v="BC Arch"/>
        <s v="TDM"/>
        <s v="WhiteHat"/>
        <s v="Baltic Training"/>
        <s v="Creative Alliance"/>
        <m u="1"/>
        <s v="Baltic" u="1"/>
        <s v="Arch" u="1"/>
        <s v="The Development Manager Ltd" u="1"/>
      </sharedItems>
    </cacheField>
    <cacheField name="Expected End Date" numFmtId="15">
      <sharedItems containsSemiMixedTypes="0" containsNonDate="0" containsDate="1" containsString="0" minDate="2019-06-12T00:00:00" maxDate="2021-06-26T00:00:00"/>
    </cacheField>
    <cacheField name="PO Number" numFmtId="0">
      <sharedItems containsMixedTypes="1" containsNumber="1" containsInteger="1" minValue="1159943205" maxValue="8775865318"/>
    </cacheField>
    <cacheField name="Employer Name" numFmtId="0">
      <sharedItems/>
    </cacheField>
    <cacheField name="Employer Address" numFmtId="0">
      <sharedItems containsBlank="1"/>
    </cacheField>
    <cacheField name="Learner Email" numFmtId="0">
      <sharedItems/>
    </cacheField>
    <cacheField name="Standard Name" numFmtId="0">
      <sharedItems containsBlank="1" count="8">
        <s v="Digital Marketer"/>
        <s v="Infra Technician "/>
        <s v="Network Engineer"/>
        <s v="Data Analyst"/>
        <s v="Software Developer"/>
        <s v="IS Business Analyst"/>
        <s v="IT Technical Salesperson"/>
        <m u="1"/>
      </sharedItems>
    </cacheField>
    <cacheField name="Standard Code" numFmtId="0">
      <sharedItems containsBlank="1"/>
    </cacheField>
    <cacheField name="Date of EPA (from Gateway Form)" numFmtId="15">
      <sharedItems containsDate="1" containsMixedTypes="1" minDate="2020-05-18T00:00:00" maxDate="2020-11-03T00:00:00"/>
    </cacheField>
    <cacheField name="Register with Packet Tracer" numFmtId="0">
      <sharedItems containsDate="1" containsBlank="1" containsMixedTypes="1" minDate="2020-07-03T00:00:00" maxDate="2020-09-19T00:00:00"/>
    </cacheField>
    <cacheField name="Gateway Evidence Checked" numFmtId="15">
      <sharedItems containsNonDate="0" containsDate="1" containsString="0" containsBlank="1" minDate="2020-05-12T00:00:00" maxDate="2020-09-24T00:00:00"/>
    </cacheField>
    <cacheField name="Gateway Approved and Assessor Assigned" numFmtId="15">
      <sharedItems containsNonDate="0" containsDate="1" containsString="0" containsBlank="1" minDate="2020-05-13T00:00:00" maxDate="2020-09-24T00:00:00"/>
    </cacheField>
    <cacheField name="Assessor Name Including COI Checks etc" numFmtId="0">
      <sharedItems containsBlank="1"/>
    </cacheField>
    <cacheField name="Confirm Packet Tracer Intro Completed" numFmtId="0">
      <sharedItems containsDate="1" containsBlank="1" containsMixedTypes="1" minDate="2020-07-13T00:00:00" maxDate="2020-07-14T00:00:00"/>
    </cacheField>
    <cacheField name="Reasonable Adjustments Checked" numFmtId="0">
      <sharedItems containsDate="1" containsBlank="1" containsMixedTypes="1" minDate="2020-07-03T00:00:00" maxDate="2020-07-04T00:00:00"/>
    </cacheField>
    <cacheField name="1st Email: _x000a_Confirmation and SP Date" numFmtId="15">
      <sharedItems containsNonDate="0" containsDate="1" containsString="0" containsBlank="1" minDate="2020-05-13T00:00:00" maxDate="2020-09-24T00:00:00"/>
    </cacheField>
    <cacheField name="Date Requested for SP" numFmtId="15">
      <sharedItems containsNonDate="0" containsDate="1" containsString="0" containsBlank="1" minDate="2020-05-18T00:00:00" maxDate="2020-11-03T00:00:00"/>
    </cacheField>
    <cacheField name="SP Choice" numFmtId="15">
      <sharedItems containsBlank="1"/>
    </cacheField>
    <cacheField name="2nd Email:_x000a_SP Details and Documents Sent" numFmtId="15">
      <sharedItems containsNonDate="0" containsDate="1" containsString="0" containsBlank="1" minDate="2002-07-14T00:00:00" maxDate="2020-09-23T00:00:00"/>
    </cacheField>
    <cacheField name="Expected Date of SP Back" numFmtId="15">
      <sharedItems containsNonDate="0" containsDate="1" containsString="0" containsBlank="1" minDate="2020-05-21T00:00:00" maxDate="2020-11-05T00:00:00"/>
    </cacheField>
    <cacheField name="Date SP Received Back from Appentice" numFmtId="15">
      <sharedItems containsNonDate="0" containsDate="1" containsString="0" containsBlank="1" minDate="2020-05-21T00:00:00" maxDate="2020-09-24T00:00:00"/>
    </cacheField>
    <cacheField name="Date SP uploaded to ACE 360 and IA informed" numFmtId="15">
      <sharedItems containsNonDate="0" containsDate="1" containsString="0" containsBlank="1" minDate="2020-05-21T00:00:00" maxDate="2020-09-24T00:00:00"/>
    </cacheField>
    <cacheField name="3rd Email:_x000a_Confirmation SP Received" numFmtId="15">
      <sharedItems containsNonDate="0" containsDate="1" containsString="0" containsBlank="1" minDate="2020-05-21T00:00:00" maxDate="2020-09-24T00:00:00"/>
    </cacheField>
    <cacheField name="Date unenrolled from course  " numFmtId="15">
      <sharedItems containsDate="1" containsBlank="1" containsMixedTypes="1" minDate="2020-05-26T00:00:00" maxDate="2020-06-18T00:00:00"/>
    </cacheField>
    <cacheField name="Dates agreed with TP and IA" numFmtId="15">
      <sharedItems containsNonDate="0" containsDate="1" containsString="0" containsBlank="1" minDate="2020-05-28T00:00:00" maxDate="2020-10-21T00:00:00"/>
    </cacheField>
    <cacheField name="4th Email:_x000a_Interview Date &amp; Links" numFmtId="15">
      <sharedItems containsNonDate="0" containsDate="1" containsString="0" containsBlank="1" minDate="2020-05-20T00:00:00" maxDate="2020-09-24T00:00:00"/>
    </cacheField>
    <cacheField name="Interview Date &amp; Time" numFmtId="0">
      <sharedItems containsBlank="1"/>
    </cacheField>
    <cacheField name="Grading Received from IA" numFmtId="0">
      <sharedItems containsBlank="1" count="5">
        <s v="Pass"/>
        <s v="Distinction"/>
        <s v="Fail"/>
        <m/>
        <s v="planned " u="1"/>
      </sharedItems>
    </cacheField>
    <cacheField name="Moderation Completed" numFmtId="15">
      <sharedItems containsDate="1" containsBlank="1" containsMixedTypes="1" minDate="2020-05-29T00:00:00" maxDate="2020-09-23T00:00:00" count="54">
        <d v="2020-06-01T00:00:00"/>
        <d v="2020-05-29T00:00:00"/>
        <d v="2020-06-09T00:00:00"/>
        <d v="2020-06-05T00:00:00"/>
        <d v="2020-06-08T00:00:00"/>
        <d v="2020-06-11T00:00:00"/>
        <d v="2020-06-17T00:00:00"/>
        <d v="2020-06-12T00:00:00"/>
        <d v="2020-06-18T00:00:00"/>
        <d v="2020-06-22T00:00:00"/>
        <d v="2020-07-01T00:00:00"/>
        <d v="2020-06-24T00:00:00"/>
        <d v="2020-06-29T00:00:00"/>
        <d v="2020-07-17T00:00:00"/>
        <d v="2020-07-03T00:00:00"/>
        <d v="2020-06-26T00:00:00"/>
        <d v="2020-07-10T00:00:00"/>
        <d v="2020-07-22T00:00:00"/>
        <d v="2020-07-31T00:00:00"/>
        <d v="2020-07-21T00:00:00"/>
        <d v="2020-08-05T00:00:00"/>
        <d v="2020-07-30T00:00:00"/>
        <d v="2020-08-07T00:00:00"/>
        <d v="2020-08-06T00:00:00"/>
        <d v="2020-07-28T00:00:00"/>
        <d v="2020-08-03T00:00:00"/>
        <d v="2020-08-12T00:00:00"/>
        <d v="2020-08-14T00:00:00"/>
        <d v="2020-08-13T00:00:00"/>
        <s v="Not Moderated"/>
        <m/>
        <d v="2020-08-20T00:00:00"/>
        <d v="2020-09-18T00:00:00"/>
        <d v="2020-09-02T00:00:00"/>
        <d v="2020-08-17T00:00:00"/>
        <d v="2020-08-24T00:00:00"/>
        <d v="2020-08-27T00:00:00"/>
        <d v="2020-09-04T00:00:00"/>
        <d v="2020-08-19T00:00:00"/>
        <d v="2020-09-07T00:00:00"/>
        <d v="2020-08-26T00:00:00"/>
        <d v="2020-09-01T00:00:00"/>
        <d v="2020-09-08T00:00:00"/>
        <d v="2020-09-10T00:00:00"/>
        <d v="2020-09-16T00:00:00"/>
        <d v="2020-09-11T00:00:00"/>
        <s v="Check employer details have been updated on ACE to City of London School for Girls"/>
        <d v="2020-09-14T00:00:00"/>
        <d v="2020-09-17T00:00:00"/>
        <d v="2020-09-22T00:00:00"/>
        <d v="2020-09-21T00:00:00"/>
        <d v="2020-09-09T00:00:00"/>
        <s v="Additional evidence" u="1"/>
        <d v="2020-08-25T00:00:00" u="1"/>
      </sharedItems>
    </cacheField>
    <cacheField name="5th Email: Grade sent to TP" numFmtId="0">
      <sharedItems containsDate="1" containsBlank="1" containsMixedTypes="1" minDate="2020-05-29T00:00:00" maxDate="2020-09-23T00:00:00"/>
    </cacheField>
    <cacheField name="Result to be Updated on ACE360" numFmtId="15">
      <sharedItems containsDate="1" containsBlank="1" containsMixedTypes="1" minDate="2020-06-05T00:00:00" maxDate="2020-09-23T00:00:00"/>
    </cacheField>
    <cacheField name="6th Email:_x000a_Survey to Apprentice" numFmtId="0">
      <sharedItems containsDate="1" containsBlank="1" containsMixedTypes="1" minDate="2020-08-03T00:00:00" maxDate="2020-09-22T00:00:00"/>
    </cacheField>
    <cacheField name="ACE 360 Closed and Certificate Claim (certificate number)" numFmtId="0">
      <sharedItems containsString="0" containsBlank="1" containsNumber="1" containsInteger="1" minValue="82446" maxValue="103370"/>
    </cacheField>
    <cacheField name="Surveys Received" numFmtId="0">
      <sharedItems containsBlank="1"/>
    </cacheField>
    <cacheField name="RITTech Email to be Sent" numFmtId="15">
      <sharedItems containsDate="1" containsBlank="1" containsMixedTypes="1" minDate="1900-01-19T00:00:00" maxDate="2020-10-13T00:00:00"/>
    </cacheField>
    <cacheField name="Invoice Sent" numFmtId="0">
      <sharedItems containsNonDate="0" containsDate="1" containsString="0" containsBlank="1" minDate="2020-05-01T00:00:00" maxDate="2020-09-02T00:00:00"/>
    </cacheField>
    <cacheField name="Payment Received " numFmtId="0">
      <sharedItems containsNonDate="0" containsString="0" containsBlank="1"/>
    </cacheField>
    <cacheField name="COVID CHECK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n v="3623758476"/>
    <n v="9055"/>
    <s v="Davis"/>
    <s v="Infra Technician "/>
    <s v="BCAL PO000977"/>
    <d v="2020-05-20T00:00:00"/>
    <n v="40"/>
    <n v="1200"/>
    <n v="1240"/>
    <n v="5637299079"/>
    <d v="2020-06-04T00:00:00"/>
    <m/>
    <x v="0"/>
    <x v="0"/>
  </r>
  <r>
    <n v="6440474366"/>
    <n v="10796"/>
    <s v="Macauley"/>
    <s v="Network Engineer"/>
    <s v="BCAL PO000980"/>
    <d v="2020-05-22T00:00:00"/>
    <n v="40"/>
    <n v="1400"/>
    <n v="1440"/>
    <n v="5637299080"/>
    <d v="2020-06-04T00:00:00"/>
    <m/>
    <x v="0"/>
    <x v="0"/>
  </r>
  <r>
    <n v="3228863491"/>
    <n v="9288"/>
    <s v="Davis"/>
    <s v="Infra Technician "/>
    <s v="BCAL PO000980"/>
    <d v="2020-05-26T00:00:00"/>
    <n v="40"/>
    <n v="1200"/>
    <n v="1240"/>
    <n v="5637299080"/>
    <d v="2020-06-04T00:00:00"/>
    <m/>
    <x v="0"/>
    <x v="0"/>
  </r>
  <r>
    <n v="8579755831"/>
    <n v="27851"/>
    <s v="Lemon"/>
    <s v="Digital Marketer"/>
    <s v="ITQ-1920-1064"/>
    <d v="2020-05-18T00:00:00"/>
    <n v="40"/>
    <n v="1200"/>
    <n v="1240"/>
    <n v="5637299077"/>
    <d v="2020-06-04T00:00:00"/>
    <m/>
    <x v="1"/>
    <x v="0"/>
  </r>
  <r>
    <n v="888684875"/>
    <n v="27844"/>
    <s v="Miles"/>
    <s v="Infra Technician "/>
    <s v="ITQ-1920-1064"/>
    <d v="2020-05-26T00:00:00"/>
    <n v="40"/>
    <n v="1200"/>
    <n v="1240"/>
    <n v="5637299077"/>
    <d v="2020-06-04T00:00:00"/>
    <m/>
    <x v="1"/>
    <x v="0"/>
  </r>
  <r>
    <n v="9536116927"/>
    <n v="27843"/>
    <s v="Roberts"/>
    <s v="Infra Technician "/>
    <s v="ITQ-1920-1064"/>
    <d v="2020-05-26T00:00:00"/>
    <n v="40"/>
    <n v="1200"/>
    <n v="1240"/>
    <n v="5637299077"/>
    <d v="2020-06-04T00:00:00"/>
    <m/>
    <x v="1"/>
    <x v="0"/>
  </r>
  <r>
    <n v="1850798310"/>
    <n v="28523"/>
    <s v="Edwards"/>
    <s v="Infra Technician "/>
    <s v="ITQ-1920-1067"/>
    <d v="2020-06-08T00:00:00"/>
    <n v="40"/>
    <n v="1200"/>
    <n v="1240"/>
    <n v="5637299078"/>
    <d v="2020-06-04T00:00:00"/>
    <m/>
    <x v="1"/>
    <x v="0"/>
  </r>
  <r>
    <n v="9674455719"/>
    <n v="28524"/>
    <s v="Broady"/>
    <s v="Digital Marketer"/>
    <s v="ITQ-1920-1067"/>
    <d v="2020-06-08T00:00:00"/>
    <n v="40"/>
    <n v="1200"/>
    <n v="1240"/>
    <n v="5637299078"/>
    <d v="2020-06-04T00:00:00"/>
    <m/>
    <x v="1"/>
    <x v="0"/>
  </r>
  <r>
    <n v="4067959434"/>
    <n v="28522"/>
    <s v="Edwards"/>
    <s v="Digital Marketer"/>
    <s v="ITQ-1920-1067"/>
    <d v="2020-06-09T00:00:00"/>
    <n v="40"/>
    <n v="1200"/>
    <n v="1240"/>
    <n v="5637299078"/>
    <d v="2020-06-04T00:00:00"/>
    <m/>
    <x v="1"/>
    <x v="0"/>
  </r>
  <r>
    <n v="9012756005"/>
    <n v="4404"/>
    <s v="Lowe"/>
    <s v="Digital Marketer"/>
    <s v="TDM180_x000d_"/>
    <d v="2020-05-27T00:00:00"/>
    <n v="40"/>
    <n v="1200"/>
    <n v="1240"/>
    <n v="5637299081"/>
    <d v="2020-06-04T00:00:00"/>
    <m/>
    <x v="2"/>
    <x v="0"/>
  </r>
  <r>
    <n v="5030541178"/>
    <n v="3408"/>
    <s v="Ewins"/>
    <s v="Digital Marketer"/>
    <s v="TDM136"/>
    <d v="2020-06-01T00:00:00"/>
    <n v="40"/>
    <n v="1200"/>
    <n v="1240"/>
    <n v="5637299082"/>
    <d v="2020-06-04T00:00:00"/>
    <m/>
    <x v="2"/>
    <x v="0"/>
  </r>
  <r>
    <n v="3741229163"/>
    <n v="4401"/>
    <s v="Bhopal"/>
    <s v="Digital Marketer"/>
    <s v="TDM166"/>
    <d v="2020-06-01T00:00:00"/>
    <n v="40"/>
    <n v="1200"/>
    <n v="1240"/>
    <n v="5637299083"/>
    <d v="2020-06-04T00:00:00"/>
    <m/>
    <x v="2"/>
    <x v="0"/>
  </r>
  <r>
    <n v="4777628751"/>
    <n v="9295"/>
    <s v="Aucock"/>
    <s v="Data Analyst"/>
    <s v="BCAL-PO001005 "/>
    <d v="2020-06-10T00:00:00"/>
    <n v="40"/>
    <n v="1400"/>
    <n v="1440"/>
    <m/>
    <m/>
    <m/>
    <x v="0"/>
    <x v="1"/>
  </r>
  <r>
    <n v="7419214378"/>
    <n v="9489"/>
    <s v="Jacob"/>
    <s v="Data Analyst"/>
    <s v="BCAL-PO001005 "/>
    <d v="2020-06-15T00:00:00"/>
    <n v="40"/>
    <n v="1400"/>
    <n v="1440"/>
    <m/>
    <m/>
    <m/>
    <x v="0"/>
    <x v="1"/>
  </r>
  <r>
    <n v="4036187839"/>
    <n v="9162"/>
    <s v="James"/>
    <s v="Data Analyst"/>
    <s v="BCAL-PO001025"/>
    <d v="2020-06-22T00:00:00"/>
    <n v="40"/>
    <n v="1400"/>
    <n v="1440"/>
    <m/>
    <m/>
    <m/>
    <x v="0"/>
    <x v="1"/>
  </r>
  <r>
    <n v="8454706525"/>
    <n v="9194"/>
    <s v="Patel"/>
    <s v="Data Analyst"/>
    <s v="BCAL-PO001028"/>
    <d v="2020-06-29T00:00:00"/>
    <n v="40"/>
    <n v="1400"/>
    <n v="1440"/>
    <m/>
    <m/>
    <m/>
    <x v="0"/>
    <x v="1"/>
  </r>
  <r>
    <n v="2859088228"/>
    <n v="9487"/>
    <s v="Flaherty"/>
    <s v="Network Engineer"/>
    <s v="BCAL-PO001017"/>
    <d v="2020-07-06T00:00:00"/>
    <n v="40"/>
    <n v="1400"/>
    <n v="1440"/>
    <m/>
    <m/>
    <m/>
    <x v="0"/>
    <x v="1"/>
  </r>
  <r>
    <n v="8331697358"/>
    <n v="9396"/>
    <s v="Ward"/>
    <s v="Infra Technician "/>
    <s v="BCAL-PO000980"/>
    <d v="2020-07-13T00:00:00"/>
    <n v="40"/>
    <n v="1200"/>
    <n v="1240"/>
    <m/>
    <m/>
    <m/>
    <x v="0"/>
    <x v="1"/>
  </r>
  <r>
    <n v="3379613761"/>
    <n v="28983"/>
    <s v="Muscat"/>
    <s v="Infra Technician "/>
    <s v="ITQ-1920-1072"/>
    <d v="2020-06-15T00:00:00"/>
    <n v="40"/>
    <n v="1200"/>
    <n v="1240"/>
    <m/>
    <m/>
    <m/>
    <x v="1"/>
    <x v="1"/>
  </r>
  <r>
    <n v="3821794398"/>
    <n v="29170"/>
    <s v="Jones"/>
    <s v="Digital Marketer"/>
    <s v="ITQ-1920-1072"/>
    <d v="2020-06-15T00:00:00"/>
    <n v="40"/>
    <n v="1200"/>
    <n v="1240"/>
    <m/>
    <m/>
    <m/>
    <x v="1"/>
    <x v="1"/>
  </r>
  <r>
    <n v="9557869975"/>
    <n v="28982"/>
    <s v="Gillespie"/>
    <s v="Digital Marketer"/>
    <s v="ITQ-1920-1072"/>
    <d v="2020-06-16T00:00:00"/>
    <n v="40"/>
    <n v="1200"/>
    <n v="1240"/>
    <m/>
    <m/>
    <m/>
    <x v="1"/>
    <x v="1"/>
  </r>
  <r>
    <n v="4198058856"/>
    <n v="29312"/>
    <s v="West"/>
    <s v="Infra Technician "/>
    <s v="ITQ-1920-1072"/>
    <d v="2020-06-23T00:00:00"/>
    <n v="40"/>
    <n v="1200"/>
    <n v="1240"/>
    <m/>
    <m/>
    <m/>
    <x v="1"/>
    <x v="1"/>
  </r>
  <r>
    <n v="3222208173"/>
    <n v="4440"/>
    <s v="Phillips"/>
    <s v="Infra Technician "/>
    <s v="TDM245"/>
    <d v="2020-06-10T00:00:00"/>
    <n v="40"/>
    <n v="1200"/>
    <n v="1240"/>
    <m/>
    <m/>
    <m/>
    <x v="2"/>
    <x v="1"/>
  </r>
  <r>
    <n v="1653757433"/>
    <n v="3374"/>
    <s v="Martin"/>
    <s v="Network Engineer"/>
    <s v="TDM133"/>
    <d v="2020-06-15T00:00:00"/>
    <n v="40"/>
    <n v="1400"/>
    <n v="1440"/>
    <m/>
    <m/>
    <m/>
    <x v="2"/>
    <x v="1"/>
  </r>
  <r>
    <n v="3801298808"/>
    <n v="3466"/>
    <s v="Marrero Shepherd"/>
    <s v="Network Engineer"/>
    <s v="TDM118"/>
    <d v="2020-06-18T00:00:00"/>
    <n v="40"/>
    <n v="1400"/>
    <n v="1440"/>
    <m/>
    <m/>
    <m/>
    <x v="2"/>
    <x v="1"/>
  </r>
  <r>
    <n v="7603077701"/>
    <n v="4419"/>
    <s v="Moreton"/>
    <s v="Digital Marketer"/>
    <s v="TDM214"/>
    <d v="2020-06-18T00:00:00"/>
    <n v="40"/>
    <n v="1200"/>
    <n v="1240"/>
    <m/>
    <m/>
    <m/>
    <x v="2"/>
    <x v="1"/>
  </r>
  <r>
    <n v="5538527688"/>
    <n v="3397"/>
    <s v="Roberts"/>
    <s v="Network Engineer"/>
    <s v="TDM152"/>
    <d v="2020-06-22T00:00:00"/>
    <n v="40"/>
    <n v="1400"/>
    <n v="1440"/>
    <m/>
    <m/>
    <m/>
    <x v="2"/>
    <x v="1"/>
  </r>
  <r>
    <n v="2350199702"/>
    <n v="4421"/>
    <s v="Newton"/>
    <s v="Digital Marketer"/>
    <s v="TDM215"/>
    <d v="2020-06-22T00:00:00"/>
    <n v="40"/>
    <n v="1200"/>
    <n v="1240"/>
    <m/>
    <m/>
    <m/>
    <x v="2"/>
    <x v="1"/>
  </r>
  <r>
    <n v="1863490778"/>
    <n v="28769"/>
    <s v="Reeve"/>
    <s v="Infra Technician "/>
    <s v="TDM256"/>
    <d v="2020-07-08T00:00:00"/>
    <n v="40"/>
    <n v="1200"/>
    <n v="1240"/>
    <m/>
    <m/>
    <m/>
    <x v="2"/>
    <x v="1"/>
  </r>
  <r>
    <n v="2253778132"/>
    <n v="29635"/>
    <s v="Steel"/>
    <s v="Software Developer"/>
    <s v="BCAL-PO001056"/>
    <d v="2020-07-13T00:00:00"/>
    <n v="40"/>
    <n v="1400"/>
    <n v="1440"/>
    <m/>
    <m/>
    <m/>
    <x v="0"/>
    <x v="2"/>
  </r>
  <r>
    <n v="5769241054"/>
    <n v="8860"/>
    <s v="French"/>
    <s v="Network Engineer"/>
    <s v="BCAL-PO001028"/>
    <d v="2020-07-15T00:00:00"/>
    <n v="40"/>
    <n v="1400"/>
    <n v="1440"/>
    <m/>
    <m/>
    <m/>
    <x v="0"/>
    <x v="2"/>
  </r>
  <r>
    <n v="7904975113"/>
    <n v="9035"/>
    <s v="Stanila"/>
    <s v="Infra Technician "/>
    <s v="BCAL-PO001049"/>
    <d v="2020-07-20T00:00:00"/>
    <n v="40"/>
    <n v="1200"/>
    <n v="1240"/>
    <m/>
    <m/>
    <m/>
    <x v="0"/>
    <x v="2"/>
  </r>
  <r>
    <n v="6811868995"/>
    <n v="9047"/>
    <s v="Gomes"/>
    <s v="Digital Marketer"/>
    <s v="BCAL-PO001073"/>
    <d v="2020-07-20T00:00:00"/>
    <n v="40"/>
    <n v="1200"/>
    <n v="1240"/>
    <m/>
    <m/>
    <m/>
    <x v="0"/>
    <x v="2"/>
  </r>
  <r>
    <n v="7633690479"/>
    <n v="9148"/>
    <s v="Creber"/>
    <s v="Infra Technician "/>
    <s v="BCAL-PO001052"/>
    <d v="2020-07-20T00:00:00"/>
    <n v="40"/>
    <n v="1200"/>
    <n v="1240"/>
    <m/>
    <m/>
    <m/>
    <x v="0"/>
    <x v="2"/>
  </r>
  <r>
    <n v="4749946507"/>
    <n v="9009"/>
    <s v="Galloway"/>
    <s v="Digital Marketer"/>
    <s v="BCAL-PO001087"/>
    <d v="2020-07-27T00:00:00"/>
    <n v="40"/>
    <n v="1200"/>
    <n v="1240"/>
    <m/>
    <m/>
    <m/>
    <x v="0"/>
    <x v="2"/>
  </r>
  <r>
    <n v="3070533123"/>
    <n v="9268"/>
    <s v="Field"/>
    <s v="Software Developer"/>
    <s v="To Follow"/>
    <d v="2020-08-03T00:00:00"/>
    <n v="40"/>
    <n v="1400"/>
    <n v="1440"/>
    <m/>
    <m/>
    <m/>
    <x v="0"/>
    <x v="2"/>
  </r>
  <r>
    <n v="8757781817"/>
    <n v="9050"/>
    <s v="Szuminski"/>
    <s v="Infra Technician "/>
    <s v="BCAL-PO001074"/>
    <d v="2020-08-03T00:00:00"/>
    <n v="40"/>
    <n v="1200"/>
    <n v="1240"/>
    <m/>
    <m/>
    <m/>
    <x v="0"/>
    <x v="2"/>
  </r>
  <r>
    <n v="7710019675"/>
    <n v="9181"/>
    <s v="Kato"/>
    <s v="Digital Marketer"/>
    <s v="Resit"/>
    <d v="2020-08-03T00:00:00"/>
    <n v="40"/>
    <n v="1000"/>
    <n v="1040"/>
    <m/>
    <m/>
    <m/>
    <x v="0"/>
    <x v="2"/>
  </r>
  <r>
    <n v="3725732980"/>
    <n v="8939"/>
    <s v="Smythe"/>
    <s v="Infra Technician "/>
    <s v="BCAL-PO001110"/>
    <d v="2020-08-17T00:00:00"/>
    <n v="40"/>
    <n v="1200"/>
    <n v="1240"/>
    <m/>
    <m/>
    <m/>
    <x v="0"/>
    <x v="2"/>
  </r>
  <r>
    <n v="4445555370"/>
    <n v="30907"/>
    <s v="Hendy"/>
    <s v="Digital Marketer"/>
    <s v="ITQ-1920-1072"/>
    <d v="2020-07-27T00:00:00"/>
    <n v="40"/>
    <n v="1200"/>
    <n v="1240"/>
    <m/>
    <m/>
    <m/>
    <x v="1"/>
    <x v="2"/>
  </r>
  <r>
    <n v="9116226053"/>
    <n v="30039"/>
    <s v="Chowdhary"/>
    <s v="Network Engineer"/>
    <s v="ITQ-1920-1072"/>
    <d v="2020-07-13T00:00:00"/>
    <n v="40"/>
    <n v="1400"/>
    <n v="1440"/>
    <m/>
    <m/>
    <m/>
    <x v="1"/>
    <x v="2"/>
  </r>
  <r>
    <n v="7708207184"/>
    <n v="30316"/>
    <s v="Tizaghouin"/>
    <s v="Infra Technician "/>
    <s v="ITQ-1920-1072"/>
    <d v="2020-07-14T00:00:00"/>
    <n v="40"/>
    <n v="1200"/>
    <n v="1240"/>
    <m/>
    <m/>
    <m/>
    <x v="1"/>
    <x v="2"/>
  </r>
  <r>
    <n v="8742019930"/>
    <n v="29910"/>
    <s v="Allen"/>
    <s v="Digital Marketer"/>
    <s v="ITQ-1920-1072"/>
    <d v="2020-07-14T00:00:00"/>
    <n v="40"/>
    <n v="1200"/>
    <n v="1240"/>
    <m/>
    <m/>
    <m/>
    <x v="1"/>
    <x v="2"/>
  </r>
  <r>
    <n v="7467561562"/>
    <n v="30108"/>
    <s v="Marsh"/>
    <s v="Digital Marketer"/>
    <s v="ITQ-1920-1072"/>
    <d v="2020-07-14T00:00:00"/>
    <n v="40"/>
    <n v="1200"/>
    <n v="1240"/>
    <m/>
    <m/>
    <m/>
    <x v="1"/>
    <x v="2"/>
  </r>
  <r>
    <n v="4303066760"/>
    <n v="30899"/>
    <s v="Adams"/>
    <s v="Digital Marketer"/>
    <s v="ITQ-1920-1072"/>
    <d v="2020-07-17T00:00:00"/>
    <n v="40"/>
    <n v="1200"/>
    <n v="1240"/>
    <m/>
    <m/>
    <m/>
    <x v="1"/>
    <x v="2"/>
  </r>
  <r>
    <n v="5276921317"/>
    <n v="30037"/>
    <s v="Abass"/>
    <s v="Infra Technician "/>
    <s v="ITQ-1920-1072"/>
    <d v="2020-07-20T00:00:00"/>
    <n v="40"/>
    <n v="1200"/>
    <n v="1240"/>
    <m/>
    <m/>
    <m/>
    <x v="1"/>
    <x v="2"/>
  </r>
  <r>
    <n v="1760444137"/>
    <n v="30038"/>
    <s v="Gohil"/>
    <s v="Infra Technician "/>
    <s v="ITQ-1920-1072"/>
    <d v="2020-07-20T00:00:00"/>
    <n v="40"/>
    <n v="1200"/>
    <n v="1240"/>
    <m/>
    <m/>
    <m/>
    <x v="1"/>
    <x v="2"/>
  </r>
  <r>
    <n v="4444263740"/>
    <n v="29302"/>
    <s v="Jones"/>
    <s v="Digital Marketer"/>
    <s v="ITQ-1920-1072"/>
    <d v="2020-07-28T00:00:00"/>
    <n v="40"/>
    <n v="1200"/>
    <n v="1240"/>
    <m/>
    <m/>
    <m/>
    <x v="1"/>
    <x v="2"/>
  </r>
  <r>
    <n v="6003633823"/>
    <n v="31179"/>
    <s v="Pellegrina"/>
    <s v="Digital Marketer"/>
    <s v="ITQ-1920-1072"/>
    <d v="2020-08-06T00:00:00"/>
    <n v="40"/>
    <n v="1200"/>
    <n v="1240"/>
    <m/>
    <m/>
    <m/>
    <x v="1"/>
    <x v="2"/>
  </r>
  <r>
    <n v="4543041800"/>
    <n v="31169"/>
    <s v="Bolla"/>
    <s v="Digital Marketer"/>
    <s v="ITQ-1920-1072"/>
    <d v="2020-08-07T00:00:00"/>
    <n v="40"/>
    <n v="1200"/>
    <n v="1240"/>
    <m/>
    <m/>
    <m/>
    <x v="1"/>
    <x v="2"/>
  </r>
  <r>
    <n v="5604275238"/>
    <n v="4438"/>
    <s v="Musio"/>
    <s v="Digital Marketer"/>
    <s v="TDM251"/>
    <d v="2020-07-06T00:00:00"/>
    <n v="40"/>
    <n v="1200"/>
    <n v="1240"/>
    <m/>
    <m/>
    <m/>
    <x v="2"/>
    <x v="2"/>
  </r>
  <r>
    <n v="2610447115"/>
    <n v="9416"/>
    <s v="Towers"/>
    <s v="Data Analyst"/>
    <s v="BCAL-PO001109 "/>
    <d v="2020-08-03T00:00:00"/>
    <n v="40"/>
    <n v="1400"/>
    <n v="1440"/>
    <m/>
    <m/>
    <m/>
    <x v="0"/>
    <x v="3"/>
  </r>
  <r>
    <n v="6586493608"/>
    <n v="9395"/>
    <s v="Chua"/>
    <s v="Data Analyst"/>
    <s v="BCAL-PO001109"/>
    <d v="2020-08-10T00:00:00"/>
    <n v="40"/>
    <n v="1400"/>
    <n v="1440"/>
    <m/>
    <m/>
    <m/>
    <x v="0"/>
    <x v="3"/>
  </r>
  <r>
    <n v="2583416005"/>
    <n v="9144"/>
    <s v="Stanton-Bennett"/>
    <s v="Data Analyst"/>
    <s v="BCAL-PO001112"/>
    <d v="2020-08-10T00:00:00"/>
    <n v="40"/>
    <n v="1400"/>
    <n v="1440"/>
    <m/>
    <m/>
    <m/>
    <x v="0"/>
    <x v="3"/>
  </r>
  <r>
    <n v="3184369217"/>
    <n v="9341"/>
    <s v="Nicholson"/>
    <s v="Data Analyst"/>
    <s v="BCAL-PO001076"/>
    <d v="2020-08-11T00:00:00"/>
    <n v="40"/>
    <n v="1400"/>
    <n v="1440"/>
    <m/>
    <m/>
    <m/>
    <x v="0"/>
    <x v="3"/>
  </r>
  <r>
    <n v="5767114268"/>
    <n v="9539"/>
    <s v="Viney"/>
    <s v="Infra Technician "/>
    <s v="BCAL-PO001113 "/>
    <d v="2020-08-17T00:00:00"/>
    <n v="40"/>
    <n v="1200"/>
    <n v="1240"/>
    <m/>
    <m/>
    <m/>
    <x v="0"/>
    <x v="3"/>
  </r>
  <r>
    <n v="6835188439"/>
    <n v="8957"/>
    <s v="Birthi"/>
    <s v="IS Business Analyst"/>
    <s v="BCAL-PO001115"/>
    <d v="2020-08-24T00:00:00"/>
    <n v="40"/>
    <n v="1400"/>
    <n v="1440"/>
    <m/>
    <m/>
    <m/>
    <x v="0"/>
    <x v="3"/>
  </r>
  <r>
    <n v="2432766600"/>
    <n v="9490"/>
    <s v="Padfield"/>
    <s v="Infra Technician "/>
    <s v="BCAL-PO00025"/>
    <d v="2020-11-02T00:00:00"/>
    <n v="40"/>
    <n v="1200"/>
    <n v="1240"/>
    <m/>
    <m/>
    <m/>
    <x v="0"/>
    <x v="3"/>
  </r>
  <r>
    <n v="9183156762"/>
    <n v="9234"/>
    <s v="Cemal"/>
    <s v="Data Analyst"/>
    <s v="BCAL-PO001109"/>
    <d v="2020-09-07T00:00:00"/>
    <n v="40"/>
    <n v="1400"/>
    <n v="1440"/>
    <m/>
    <m/>
    <m/>
    <x v="0"/>
    <x v="3"/>
  </r>
  <r>
    <n v="5639011288"/>
    <n v="9315"/>
    <s v="Lee"/>
    <s v="IS Business Analyst"/>
    <s v="BCAL-PO03212"/>
    <d v="2020-09-07T00:00:00"/>
    <n v="40"/>
    <n v="1400"/>
    <n v="1440"/>
    <m/>
    <m/>
    <m/>
    <x v="0"/>
    <x v="3"/>
  </r>
  <r>
    <n v="4222695482"/>
    <n v="8876"/>
    <s v="McAuley-Clegg"/>
    <s v="Digital Marketer"/>
    <s v="BCAL-PO03193"/>
    <d v="2020-09-28T00:00:00"/>
    <n v="40"/>
    <n v="1200"/>
    <n v="1240"/>
    <m/>
    <m/>
    <m/>
    <x v="0"/>
    <x v="3"/>
  </r>
  <r>
    <n v="6431023438"/>
    <n v="31464"/>
    <s v="Green"/>
    <s v="Infra Technician "/>
    <s v="ITQ-1920-1072"/>
    <d v="2020-08-17T00:00:00"/>
    <n v="40"/>
    <n v="1200"/>
    <n v="1240"/>
    <m/>
    <m/>
    <m/>
    <x v="1"/>
    <x v="3"/>
  </r>
  <r>
    <n v="2621639304"/>
    <n v="32214"/>
    <s v="Rolph"/>
    <s v="Infra Technician "/>
    <s v="ITQ-1920-1072"/>
    <d v="2020-08-19T00:00:00"/>
    <n v="40"/>
    <n v="1200"/>
    <n v="1240"/>
    <m/>
    <m/>
    <m/>
    <x v="1"/>
    <x v="3"/>
  </r>
  <r>
    <n v="7812641758"/>
    <n v="31460"/>
    <s v="Baker"/>
    <s v="Digital Marketer"/>
    <s v="ITQ-1920-1072"/>
    <d v="2020-08-27T00:00:00"/>
    <n v="40"/>
    <n v="1200"/>
    <n v="1240"/>
    <m/>
    <m/>
    <m/>
    <x v="1"/>
    <x v="3"/>
  </r>
  <r>
    <n v="4267390435"/>
    <n v="32587"/>
    <s v="Scott"/>
    <s v="Digital Marketer"/>
    <s v="ITQ-1920-1072"/>
    <d v="2020-09-01T00:00:00"/>
    <n v="40"/>
    <n v="1200"/>
    <n v="1240"/>
    <m/>
    <m/>
    <m/>
    <x v="1"/>
    <x v="3"/>
  </r>
  <r>
    <n v="6169100418"/>
    <n v="32213"/>
    <s v="Johnson-Fisher"/>
    <s v="Network Engineer"/>
    <s v="ITQ-1920-1072"/>
    <d v="2020-09-16T00:00:00"/>
    <n v="40"/>
    <n v="1400"/>
    <n v="1440"/>
    <m/>
    <m/>
    <m/>
    <x v="1"/>
    <x v="3"/>
  </r>
  <r>
    <n v="8246269754"/>
    <n v="27223"/>
    <s v="Dennis"/>
    <s v="Digital Marketer"/>
    <s v="TDM266"/>
    <d v="2020-08-07T00:00:00"/>
    <n v="40"/>
    <n v="1200"/>
    <n v="1240"/>
    <m/>
    <m/>
    <m/>
    <x v="2"/>
    <x v="3"/>
  </r>
  <r>
    <n v="5607894443"/>
    <n v="31537"/>
    <s v="Chandler-Giles"/>
    <s v="Digital Marketer"/>
    <s v="TDM286"/>
    <d v="2020-08-10T00:00:00"/>
    <n v="40"/>
    <n v="1200"/>
    <n v="1240"/>
    <m/>
    <m/>
    <m/>
    <x v="2"/>
    <x v="3"/>
  </r>
  <r>
    <n v="2297403282"/>
    <n v="31548"/>
    <s v="Smart"/>
    <s v="Digital Marketer"/>
    <s v="TDM279"/>
    <d v="2020-08-10T00:00:00"/>
    <n v="40"/>
    <n v="1200"/>
    <n v="1240"/>
    <m/>
    <m/>
    <m/>
    <x v="2"/>
    <x v="3"/>
  </r>
  <r>
    <n v="2605198676"/>
    <n v="32225"/>
    <s v="Olver"/>
    <s v="Digital Marketer"/>
    <s v="TDM267"/>
    <d v="2020-08-17T00:00:00"/>
    <n v="40"/>
    <n v="1200"/>
    <n v="1240"/>
    <m/>
    <m/>
    <m/>
    <x v="2"/>
    <x v="3"/>
  </r>
  <r>
    <n v="9153969633"/>
    <n v="30227"/>
    <s v="Delauney"/>
    <s v="Digital Marketer"/>
    <s v="TDM285"/>
    <d v="2020-08-18T00:00:00"/>
    <n v="40"/>
    <n v="1200"/>
    <n v="1240"/>
    <m/>
    <m/>
    <m/>
    <x v="2"/>
    <x v="3"/>
  </r>
  <r>
    <n v="4862620425"/>
    <n v="31533"/>
    <s v="Smith"/>
    <s v="Digital Marketer"/>
    <s v="TDM308"/>
    <d v="2020-08-24T00:00:00"/>
    <n v="40"/>
    <n v="1200"/>
    <n v="1240"/>
    <m/>
    <m/>
    <m/>
    <x v="2"/>
    <x v="3"/>
  </r>
  <r>
    <n v="9758758682"/>
    <n v="32220"/>
    <s v="Wickens"/>
    <s v="Digital Marketer"/>
    <s v="TDM255"/>
    <d v="2020-08-24T00:00:00"/>
    <n v="40"/>
    <n v="1200"/>
    <n v="1240"/>
    <m/>
    <m/>
    <m/>
    <x v="2"/>
    <x v="3"/>
  </r>
  <r>
    <n v="6003225776"/>
    <n v="31559"/>
    <s v="York"/>
    <s v="Infra Technician "/>
    <s v="TDM263"/>
    <d v="2020-08-24T00:00:00"/>
    <n v="40"/>
    <n v="1200"/>
    <n v="1240"/>
    <m/>
    <m/>
    <m/>
    <x v="2"/>
    <x v="3"/>
  </r>
  <r>
    <n v="7841128923"/>
    <n v="32778"/>
    <s v="Williams"/>
    <s v="Digital Marketer"/>
    <s v="TDM323"/>
    <d v="2020-09-07T00:00:00"/>
    <n v="40"/>
    <n v="1200"/>
    <n v="1240"/>
    <m/>
    <m/>
    <m/>
    <x v="2"/>
    <x v="3"/>
  </r>
  <r>
    <n v="3551594316"/>
    <n v="7930"/>
    <s v="Dobson"/>
    <s v="Data Analyst"/>
    <n v="3551594316"/>
    <d v="2020-08-03T00:00:00"/>
    <n v="40"/>
    <n v="1400"/>
    <n v="1440"/>
    <m/>
    <m/>
    <m/>
    <x v="3"/>
    <x v="3"/>
  </r>
  <r>
    <n v="3138610802"/>
    <n v="7943"/>
    <s v="Paterson"/>
    <s v="Data Analyst"/>
    <n v="3138610802"/>
    <d v="2020-08-06T00:00:00"/>
    <n v="40"/>
    <n v="1400"/>
    <n v="1440"/>
    <m/>
    <m/>
    <m/>
    <x v="3"/>
    <x v="3"/>
  </r>
  <r>
    <n v="4524817300"/>
    <n v="7942"/>
    <s v="Fage"/>
    <s v="Data Analyst"/>
    <n v="4524817300"/>
    <d v="2020-08-10T00:00:00"/>
    <n v="40"/>
    <n v="1400"/>
    <n v="1440"/>
    <m/>
    <m/>
    <m/>
    <x v="3"/>
    <x v="3"/>
  </r>
  <r>
    <n v="5099393410"/>
    <n v="7933"/>
    <s v="Ditch"/>
    <s v="Data Analyst"/>
    <n v="5099393410"/>
    <d v="2020-08-11T00:00:00"/>
    <n v="40"/>
    <n v="1400"/>
    <n v="1440"/>
    <m/>
    <m/>
    <m/>
    <x v="3"/>
    <x v="3"/>
  </r>
  <r>
    <n v="1429981015"/>
    <n v="7929"/>
    <s v="Hyndman"/>
    <s v="Data Analyst"/>
    <n v="1429981015"/>
    <d v="2020-08-11T00:00:00"/>
    <n v="40"/>
    <n v="1400"/>
    <n v="1440"/>
    <m/>
    <m/>
    <m/>
    <x v="3"/>
    <x v="3"/>
  </r>
  <r>
    <n v="1252510283"/>
    <n v="7946"/>
    <s v="Bhatia"/>
    <s v="Data Analyst"/>
    <n v="1252510283"/>
    <d v="2020-08-13T00:00:00"/>
    <n v="40"/>
    <n v="1400"/>
    <n v="1440"/>
    <m/>
    <m/>
    <m/>
    <x v="3"/>
    <x v="3"/>
  </r>
  <r>
    <n v="7518801670"/>
    <n v="4533"/>
    <s v="Greig"/>
    <s v="Data Analyst"/>
    <n v="7518801670"/>
    <d v="2020-08-14T00:00:00"/>
    <n v="40"/>
    <n v="1400"/>
    <n v="1440"/>
    <m/>
    <m/>
    <m/>
    <x v="3"/>
    <x v="3"/>
  </r>
  <r>
    <n v="1444951784"/>
    <n v="30896"/>
    <s v="Mack"/>
    <s v="Data Analyst"/>
    <n v="1444951784"/>
    <d v="2020-08-17T00:00:00"/>
    <n v="40"/>
    <n v="1400"/>
    <n v="1440"/>
    <m/>
    <m/>
    <m/>
    <x v="3"/>
    <x v="3"/>
  </r>
  <r>
    <n v="4075102687"/>
    <n v="4544"/>
    <s v="Travers"/>
    <s v="Data Analyst"/>
    <n v="4075102687"/>
    <d v="2020-08-17T00:00:00"/>
    <n v="40"/>
    <n v="1400"/>
    <n v="1440"/>
    <m/>
    <m/>
    <m/>
    <x v="3"/>
    <x v="3"/>
  </r>
  <r>
    <n v="1423831143"/>
    <n v="4541"/>
    <s v="Rowell"/>
    <s v="Data Analyst"/>
    <n v="1423831143"/>
    <d v="2020-08-17T00:00:00"/>
    <n v="40"/>
    <n v="1400"/>
    <n v="1440"/>
    <m/>
    <m/>
    <m/>
    <x v="3"/>
    <x v="3"/>
  </r>
  <r>
    <n v="2231471727"/>
    <n v="7931"/>
    <s v="Koutroumanidis"/>
    <s v="Data Analyst"/>
    <n v="2231471727"/>
    <d v="2020-08-17T00:00:00"/>
    <n v="40"/>
    <n v="1400"/>
    <n v="1440"/>
    <m/>
    <m/>
    <m/>
    <x v="3"/>
    <x v="3"/>
  </r>
  <r>
    <n v="1934986738"/>
    <n v="7940"/>
    <s v="Prescott"/>
    <s v="Data Analyst"/>
    <n v="1934986738"/>
    <d v="2020-08-17T00:00:00"/>
    <n v="40"/>
    <n v="1400"/>
    <n v="1440"/>
    <m/>
    <m/>
    <m/>
    <x v="3"/>
    <x v="3"/>
  </r>
  <r>
    <n v="8775865318"/>
    <n v="4532"/>
    <s v="Chow  "/>
    <s v="Data Analyst"/>
    <n v="8775865318"/>
    <d v="2020-08-18T00:00:00"/>
    <n v="40"/>
    <n v="1400"/>
    <n v="1440"/>
    <m/>
    <m/>
    <m/>
    <x v="3"/>
    <x v="3"/>
  </r>
  <r>
    <n v="2882625978"/>
    <n v="4540"/>
    <s v="Plimmer"/>
    <s v="Data Analyst"/>
    <n v="2882625978"/>
    <d v="2020-08-19T00:00:00"/>
    <n v="40"/>
    <n v="1400"/>
    <n v="1440"/>
    <m/>
    <m/>
    <m/>
    <x v="3"/>
    <x v="3"/>
  </r>
  <r>
    <n v="7452694723"/>
    <n v="7945"/>
    <s v="Monajed"/>
    <s v="Data Analyst"/>
    <n v="7452694723"/>
    <d v="2020-08-19T00:00:00"/>
    <n v="40"/>
    <n v="1400"/>
    <n v="1440"/>
    <m/>
    <m/>
    <m/>
    <x v="3"/>
    <x v="3"/>
  </r>
  <r>
    <n v="1159943205"/>
    <n v="4536"/>
    <s v="Lien"/>
    <s v="Data Analyst"/>
    <n v="1159943205"/>
    <d v="2020-08-20T00:00:00"/>
    <n v="40"/>
    <n v="1400"/>
    <n v="1440"/>
    <m/>
    <m/>
    <m/>
    <x v="3"/>
    <x v="3"/>
  </r>
  <r>
    <n v="4297260971"/>
    <n v="7936"/>
    <s v="Carvalho"/>
    <s v="Data Analyst"/>
    <n v="4297260971"/>
    <d v="2020-08-20T00:00:00"/>
    <n v="40"/>
    <n v="1400"/>
    <n v="1440"/>
    <m/>
    <m/>
    <m/>
    <x v="3"/>
    <x v="3"/>
  </r>
  <r>
    <n v="1974430676"/>
    <n v="7939"/>
    <s v="Gander"/>
    <s v="Data Analyst"/>
    <n v="1974430676"/>
    <d v="2020-08-24T00:00:00"/>
    <n v="40"/>
    <n v="1400"/>
    <n v="1440"/>
    <m/>
    <m/>
    <m/>
    <x v="3"/>
    <x v="3"/>
  </r>
  <r>
    <n v="7100689995"/>
    <n v="7938"/>
    <s v="Gkrillas"/>
    <s v="Data Analyst"/>
    <n v="7100689995"/>
    <d v="2020-09-02T00:00:00"/>
    <n v="40"/>
    <n v="1400"/>
    <n v="1440"/>
    <m/>
    <m/>
    <m/>
    <x v="3"/>
    <x v="3"/>
  </r>
  <r>
    <n v="1363152385"/>
    <n v="30897"/>
    <s v="Parks"/>
    <s v="Data Analyst"/>
    <n v="1363152385"/>
    <d v="2020-09-07T00:00:00"/>
    <n v="40"/>
    <n v="1400"/>
    <n v="1440"/>
    <m/>
    <m/>
    <m/>
    <x v="3"/>
    <x v="3"/>
  </r>
  <r>
    <n v="5276921317"/>
    <n v="30037"/>
    <s v="Abass"/>
    <m/>
    <s v="Resit"/>
    <m/>
    <n v="0"/>
    <n v="300"/>
    <n v="300"/>
    <m/>
    <m/>
    <m/>
    <x v="1"/>
    <x v="4"/>
  </r>
  <r>
    <n v="4063357111"/>
    <n v="32577"/>
    <s v="Ellis"/>
    <s v="Infra Technician "/>
    <n v="4063357111"/>
    <d v="2020-09-07T00:00:00"/>
    <n v="40"/>
    <n v="1200"/>
    <n v="1240"/>
    <m/>
    <m/>
    <m/>
    <x v="4"/>
    <x v="4"/>
  </r>
  <r>
    <n v="8554380125"/>
    <n v="32960"/>
    <s v="Goodwin"/>
    <s v="Infra Technician "/>
    <n v="8554380125"/>
    <d v="2020-09-14T00:00:00"/>
    <n v="40"/>
    <n v="1200"/>
    <n v="1240"/>
    <m/>
    <m/>
    <m/>
    <x v="4"/>
    <x v="4"/>
  </r>
  <r>
    <n v="6962348915"/>
    <n v="33080"/>
    <s v="De Sousa"/>
    <s v="Infra Technician "/>
    <n v="6962348915"/>
    <d v="2020-09-21T00:00:00"/>
    <n v="40"/>
    <n v="1200"/>
    <n v="1240"/>
    <m/>
    <m/>
    <m/>
    <x v="4"/>
    <x v="4"/>
  </r>
  <r>
    <n v="4114810764"/>
    <n v="33214"/>
    <s v="Sidebottom"/>
    <s v="Infra Technician "/>
    <n v="4114810764"/>
    <d v="2020-09-21T00:00:00"/>
    <n v="40"/>
    <n v="1200"/>
    <n v="1240"/>
    <m/>
    <m/>
    <m/>
    <x v="4"/>
    <x v="4"/>
  </r>
  <r>
    <n v="8094768648"/>
    <n v="3329"/>
    <s v="Gleadow"/>
    <s v="Infra Technician "/>
    <n v="8094768648"/>
    <d v="2020-09-21T00:00:00"/>
    <n v="40"/>
    <n v="1200"/>
    <n v="1240"/>
    <m/>
    <m/>
    <m/>
    <x v="4"/>
    <x v="4"/>
  </r>
  <r>
    <n v="4128739765"/>
    <n v="9196"/>
    <s v="Martin"/>
    <s v="Data Analyst"/>
    <s v="BCAL-PO01329"/>
    <d v="2020-09-14T00:00:00"/>
    <n v="40"/>
    <n v="1400"/>
    <n v="1440"/>
    <m/>
    <m/>
    <m/>
    <x v="0"/>
    <x v="4"/>
  </r>
  <r>
    <n v="5459456109"/>
    <n v="9444"/>
    <s v="Nunn"/>
    <s v="Data Analyst"/>
    <s v="BCAL-PO001079"/>
    <d v="2020-09-14T00:00:00"/>
    <n v="40"/>
    <n v="1400"/>
    <n v="1440"/>
    <m/>
    <m/>
    <m/>
    <x v="0"/>
    <x v="4"/>
  </r>
  <r>
    <n v="4958667317"/>
    <n v="8943"/>
    <s v="Chick"/>
    <s v="Infra Technician "/>
    <s v="BCAL-PO03223"/>
    <d v="2020-09-14T00:00:00"/>
    <n v="40"/>
    <n v="1200"/>
    <n v="1240"/>
    <m/>
    <m/>
    <m/>
    <x v="0"/>
    <x v="4"/>
  </r>
  <r>
    <n v="1901497703"/>
    <n v="9044"/>
    <s v="Magombedze"/>
    <s v="Digital Marketer"/>
    <s v="BCAL-PO03125"/>
    <d v="2020-09-14T00:00:00"/>
    <n v="40"/>
    <n v="1200"/>
    <n v="1240"/>
    <m/>
    <m/>
    <m/>
    <x v="0"/>
    <x v="4"/>
  </r>
  <r>
    <n v="3605688585"/>
    <n v="9218"/>
    <s v="Bond"/>
    <s v="Data Analyst"/>
    <s v="BCAL-PO03290"/>
    <d v="2020-09-14T00:00:00"/>
    <n v="40"/>
    <n v="1400"/>
    <n v="1440"/>
    <m/>
    <m/>
    <m/>
    <x v="0"/>
    <x v="4"/>
  </r>
  <r>
    <n v="9629206934"/>
    <n v="8949"/>
    <s v="Seediqi"/>
    <s v="Data Analyst"/>
    <s v="BCAL-PO03192"/>
    <d v="2020-09-21T00:00:00"/>
    <n v="40"/>
    <n v="1400"/>
    <n v="1440"/>
    <m/>
    <m/>
    <m/>
    <x v="0"/>
    <x v="4"/>
  </r>
  <r>
    <n v="6449145977"/>
    <n v="15706"/>
    <s v="Hymabaccus"/>
    <s v="Data Analyst"/>
    <s v="BCAL-PO03208"/>
    <d v="2020-09-21T00:00:00"/>
    <n v="40"/>
    <n v="1400"/>
    <n v="1440"/>
    <m/>
    <m/>
    <m/>
    <x v="0"/>
    <x v="4"/>
  </r>
  <r>
    <n v="7805413648"/>
    <n v="10795"/>
    <s v="Lowry"/>
    <s v="Data Analyst"/>
    <s v="BCAL-PO03216"/>
    <d v="2020-09-21T00:00:00"/>
    <n v="40"/>
    <n v="1400"/>
    <n v="1440"/>
    <m/>
    <m/>
    <m/>
    <x v="0"/>
    <x v="4"/>
  </r>
  <r>
    <n v="9198560378"/>
    <n v="9137"/>
    <s v="Nugent"/>
    <s v="Data Analyst"/>
    <s v="BCAL-PO03230"/>
    <d v="2020-09-21T00:00:00"/>
    <n v="40"/>
    <n v="1400"/>
    <n v="1440"/>
    <m/>
    <m/>
    <m/>
    <x v="0"/>
    <x v="4"/>
  </r>
  <r>
    <n v="9219658908"/>
    <n v="9224"/>
    <s v="Davies"/>
    <s v="Data Analyst"/>
    <s v="AVUK-PO03288"/>
    <d v="2020-09-21T00:00:00"/>
    <n v="40"/>
    <n v="1400"/>
    <n v="1440"/>
    <m/>
    <m/>
    <m/>
    <x v="0"/>
    <x v="4"/>
  </r>
  <r>
    <n v="1560045026"/>
    <n v="9362"/>
    <s v="Clements"/>
    <s v="Data Analyst"/>
    <s v="BCAL-PO03260"/>
    <d v="2020-09-21T00:00:00"/>
    <n v="40"/>
    <n v="1400"/>
    <n v="1440"/>
    <m/>
    <m/>
    <m/>
    <x v="0"/>
    <x v="4"/>
  </r>
  <r>
    <n v="7614892053"/>
    <n v="9004"/>
    <s v="Jackson"/>
    <s v="Infra Technician "/>
    <s v="BCAL-PO04881"/>
    <d v="2020-09-28T00:00:00"/>
    <n v="40"/>
    <n v="1200"/>
    <n v="1240"/>
    <m/>
    <m/>
    <m/>
    <x v="0"/>
    <x v="4"/>
  </r>
  <r>
    <n v="7962364687"/>
    <n v="9001"/>
    <s v="Napier"/>
    <s v="Infra Technician "/>
    <s v="AVUK-PO03276"/>
    <d v="2020-10-05T00:00:00"/>
    <n v="40"/>
    <n v="1200"/>
    <n v="1240"/>
    <m/>
    <m/>
    <m/>
    <x v="0"/>
    <x v="4"/>
  </r>
  <r>
    <n v="7294299470"/>
    <n v="30705"/>
    <s v="Yuhanna"/>
    <s v="Digital Marketer"/>
    <s v="N/A"/>
    <d v="2020-09-07T00:00:00"/>
    <n v="40"/>
    <n v="1200"/>
    <n v="1240"/>
    <m/>
    <m/>
    <m/>
    <x v="5"/>
    <x v="4"/>
  </r>
  <r>
    <n v="4121835017"/>
    <n v="30706"/>
    <s v="Mitchell"/>
    <s v="Digital Marketer"/>
    <s v="N/A"/>
    <d v="2020-09-14T00:00:00"/>
    <n v="40"/>
    <n v="1200"/>
    <n v="1240"/>
    <m/>
    <m/>
    <m/>
    <x v="5"/>
    <x v="4"/>
  </r>
  <r>
    <n v="1092753647"/>
    <n v="32245"/>
    <s v="Wardle"/>
    <s v="Infra Technician "/>
    <s v="ITQ-1920-1072"/>
    <d v="2020-09-07T00:00:00"/>
    <n v="40"/>
    <n v="1200"/>
    <n v="1240"/>
    <m/>
    <m/>
    <m/>
    <x v="1"/>
    <x v="4"/>
  </r>
  <r>
    <n v="5078405312"/>
    <n v="32816"/>
    <s v="Stepanian"/>
    <s v="Digital Marketer"/>
    <s v="ITQ-1920-1072"/>
    <d v="2020-09-08T00:00:00"/>
    <n v="40"/>
    <n v="1200"/>
    <n v="1240"/>
    <m/>
    <m/>
    <m/>
    <x v="1"/>
    <x v="4"/>
  </r>
  <r>
    <n v="6997670430"/>
    <n v="32818"/>
    <s v="Hargrave"/>
    <s v="Digital Marketer"/>
    <s v="ITQ-1920-1072"/>
    <d v="2020-09-09T00:00:00"/>
    <n v="40"/>
    <n v="1200"/>
    <n v="1240"/>
    <m/>
    <m/>
    <m/>
    <x v="1"/>
    <x v="4"/>
  </r>
  <r>
    <n v="4450066277"/>
    <n v="32916"/>
    <s v="Ryder"/>
    <s v="Infra Technician "/>
    <s v="ITQ-1920-1072"/>
    <d v="2020-09-14T00:00:00"/>
    <n v="40"/>
    <n v="1200"/>
    <n v="1240"/>
    <m/>
    <m/>
    <m/>
    <x v="1"/>
    <x v="4"/>
  </r>
  <r>
    <n v="7847829745"/>
    <n v="33170"/>
    <s v="Bennion-Bradley"/>
    <s v="Software Developer"/>
    <s v="ITQ-1920-1072"/>
    <d v="2020-09-14T00:00:00"/>
    <n v="40"/>
    <n v="1400"/>
    <n v="1440"/>
    <m/>
    <m/>
    <m/>
    <x v="1"/>
    <x v="4"/>
  </r>
  <r>
    <n v="9553229556"/>
    <n v="31801"/>
    <s v="Tucker"/>
    <s v="Digital Marketer"/>
    <s v="ITQ-1920-1072"/>
    <d v="2020-09-14T00:00:00"/>
    <n v="40"/>
    <n v="1200"/>
    <n v="1240"/>
    <m/>
    <m/>
    <m/>
    <x v="1"/>
    <x v="4"/>
  </r>
  <r>
    <n v="2733389822"/>
    <n v="32815"/>
    <s v="Silvester"/>
    <s v="Digital Marketer"/>
    <s v="ITQ-1920-1072"/>
    <d v="2020-09-15T00:00:00"/>
    <n v="40"/>
    <n v="1200"/>
    <n v="1240"/>
    <m/>
    <m/>
    <m/>
    <x v="1"/>
    <x v="4"/>
  </r>
  <r>
    <n v="5338659211"/>
    <n v="33168"/>
    <s v="Wallworth"/>
    <s v="Digital Marketer"/>
    <s v="ITQ-1920-1072"/>
    <d v="2020-09-15T00:00:00"/>
    <n v="40"/>
    <n v="1200"/>
    <n v="1240"/>
    <m/>
    <m/>
    <m/>
    <x v="1"/>
    <x v="4"/>
  </r>
  <r>
    <n v="3748066480"/>
    <n v="32819"/>
    <s v="O'Donnell"/>
    <s v="Infra Technician "/>
    <s v="ITQ-1920-1072"/>
    <d v="2020-09-16T00:00:00"/>
    <n v="40"/>
    <n v="1200"/>
    <n v="1240"/>
    <m/>
    <m/>
    <m/>
    <x v="1"/>
    <x v="4"/>
  </r>
  <r>
    <n v="2822788994"/>
    <n v="33179"/>
    <s v="Wells"/>
    <s v="Infra Technician "/>
    <s v="ITQ-1920-1072"/>
    <d v="2020-09-16T00:00:00"/>
    <n v="40"/>
    <n v="1200"/>
    <n v="1240"/>
    <m/>
    <m/>
    <m/>
    <x v="1"/>
    <x v="4"/>
  </r>
  <r>
    <n v="1366006649"/>
    <n v="33171"/>
    <s v="Cannon"/>
    <s v="Infra Technician "/>
    <s v="ITQ-1920-1072"/>
    <d v="2020-09-16T00:00:00"/>
    <n v="40"/>
    <n v="1200"/>
    <n v="1240"/>
    <m/>
    <m/>
    <m/>
    <x v="1"/>
    <x v="4"/>
  </r>
  <r>
    <n v="9594194714"/>
    <n v="33207"/>
    <s v="Broadbent"/>
    <s v="Infra Technician "/>
    <s v="ITQ-1920-1072"/>
    <d v="2020-09-16T00:00:00"/>
    <n v="40"/>
    <n v="1200"/>
    <n v="1240"/>
    <m/>
    <m/>
    <m/>
    <x v="1"/>
    <x v="4"/>
  </r>
  <r>
    <n v="1140135561"/>
    <n v="33381"/>
    <s v="Parker"/>
    <s v="Infra Technician "/>
    <s v="ITQ-1920-1072"/>
    <d v="2020-09-16T00:00:00"/>
    <n v="40"/>
    <n v="1200"/>
    <n v="1240"/>
    <m/>
    <m/>
    <m/>
    <x v="1"/>
    <x v="4"/>
  </r>
  <r>
    <n v="9006985499"/>
    <n v="33223"/>
    <s v="Lem"/>
    <s v="Infra Technician "/>
    <s v="ITQ-1920-1072"/>
    <d v="2020-09-17T00:00:00"/>
    <n v="40"/>
    <n v="1200"/>
    <n v="1240"/>
    <m/>
    <m/>
    <m/>
    <x v="1"/>
    <x v="4"/>
  </r>
  <r>
    <n v="3389199593"/>
    <n v="33384"/>
    <s v="Maloney"/>
    <s v="Infra Technician "/>
    <s v="ITQ-1920-1072"/>
    <d v="2020-09-17T00:00:00"/>
    <n v="40"/>
    <n v="1200"/>
    <n v="1240"/>
    <m/>
    <m/>
    <m/>
    <x v="1"/>
    <x v="4"/>
  </r>
  <r>
    <n v="8112912997"/>
    <n v="33383"/>
    <s v="Russell"/>
    <s v="Infra Technician "/>
    <s v="ITQ-1920-1072"/>
    <d v="2020-09-21T00:00:00"/>
    <n v="40"/>
    <n v="1200"/>
    <n v="1240"/>
    <m/>
    <m/>
    <m/>
    <x v="1"/>
    <x v="4"/>
  </r>
  <r>
    <n v="7532542032"/>
    <n v="33045"/>
    <s v="Hopwood"/>
    <s v="IT Technical Salesperson"/>
    <s v="ITQ-1920-1072"/>
    <d v="2020-09-22T00:00:00"/>
    <n v="40"/>
    <n v="1200"/>
    <n v="1240"/>
    <m/>
    <m/>
    <m/>
    <x v="1"/>
    <x v="4"/>
  </r>
  <r>
    <n v="2676389040"/>
    <n v="33355"/>
    <s v="Kelly"/>
    <s v="Digital Marketer"/>
    <s v="ITQ-1920-1072"/>
    <d v="2020-09-22T00:00:00"/>
    <n v="40"/>
    <n v="1200"/>
    <n v="1240"/>
    <m/>
    <m/>
    <m/>
    <x v="1"/>
    <x v="4"/>
  </r>
  <r>
    <n v="4218138612"/>
    <n v="32914"/>
    <s v="Shaw"/>
    <s v="Infra Technician "/>
    <s v="ITQ-1920-1072"/>
    <d v="2020-09-22T00:00:00"/>
    <n v="40"/>
    <n v="1200"/>
    <n v="1240"/>
    <m/>
    <m/>
    <m/>
    <x v="1"/>
    <x v="4"/>
  </r>
  <r>
    <n v="3601265396"/>
    <n v="7773"/>
    <s v="Girvan"/>
    <s v="Digital Marketer"/>
    <n v="3601265396"/>
    <d v="2020-09-21T00:00:00"/>
    <n v="40"/>
    <n v="1200"/>
    <n v="1240"/>
    <m/>
    <m/>
    <m/>
    <x v="3"/>
    <x v="4"/>
  </r>
  <r>
    <n v="3164088980"/>
    <n v="7772"/>
    <s v="Trueman"/>
    <s v="Digital Marketer"/>
    <n v="3164088980"/>
    <d v="2020-09-24T00:00:00"/>
    <n v="40"/>
    <n v="1200"/>
    <n v="1240"/>
    <m/>
    <m/>
    <m/>
    <x v="3"/>
    <x v="4"/>
  </r>
  <r>
    <n v="1670126918"/>
    <n v="32578"/>
    <s v="Winterbottom"/>
    <s v="Infra Technician "/>
    <n v="1670126918"/>
    <d v="2020-10-05T00:00:00"/>
    <n v="40"/>
    <n v="1200"/>
    <n v="1240"/>
    <m/>
    <m/>
    <m/>
    <x v="4"/>
    <x v="4"/>
  </r>
  <r>
    <n v="7151203518"/>
    <n v="33444"/>
    <s v="Ashworth"/>
    <s v="Infra Technician "/>
    <n v="7151203518"/>
    <d v="2020-09-28T00:00:00"/>
    <n v="40"/>
    <n v="1200"/>
    <n v="1240"/>
    <m/>
    <m/>
    <m/>
    <x v="4"/>
    <x v="4"/>
  </r>
  <r>
    <n v="7036198477"/>
    <n v="13779"/>
    <s v="Nawaz"/>
    <s v="Infra Technician "/>
    <n v="7036198477"/>
    <d v="2020-09-28T00:00:00"/>
    <n v="40"/>
    <n v="1200"/>
    <n v="1240"/>
    <m/>
    <m/>
    <m/>
    <x v="0"/>
    <x v="4"/>
  </r>
  <r>
    <n v="4928358383"/>
    <n v="33432"/>
    <s v="Whitehead"/>
    <s v="Infra Technician "/>
    <n v="4928358383"/>
    <d v="2020-09-28T00:00:00"/>
    <n v="40"/>
    <n v="1200"/>
    <n v="1240"/>
    <m/>
    <m/>
    <m/>
    <x v="4"/>
    <x v="4"/>
  </r>
  <r>
    <n v="2422160882"/>
    <n v="9457"/>
    <s v="Quintrell-Davies"/>
    <s v="Data Analyst"/>
    <s v="BCAL-PO03226"/>
    <d v="2020-09-28T00:00:00"/>
    <n v="40"/>
    <n v="1400"/>
    <n v="1440"/>
    <m/>
    <m/>
    <m/>
    <x v="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27851"/>
    <n v="8579755831"/>
    <s v="Harrison"/>
    <s v="Lemon"/>
    <x v="0"/>
    <d v="2019-09-09T00:00:00"/>
    <s v="ITQ-1920-1064"/>
    <s v="Unit 36"/>
    <s v="ben@unit36.co.uk"/>
    <s v="harrison@unit36.co.uk"/>
    <x v="0"/>
    <s v="STO122"/>
    <d v="2020-05-18T00:00:00"/>
    <s v="N/A"/>
    <d v="2020-05-12T00:00:00"/>
    <d v="2020-05-13T00:00:00"/>
    <s v="Enda Crossan"/>
    <s v="N/A"/>
    <s v="N/A"/>
    <d v="2020-05-13T00:00:00"/>
    <d v="2020-05-18T00:00:00"/>
    <m/>
    <d v="2020-05-18T00:00:00"/>
    <d v="2020-05-21T00:00:00"/>
    <d v="2020-05-21T00:00:00"/>
    <d v="2020-05-21T00:00:00"/>
    <d v="2020-05-21T00:00:00"/>
    <s v="N/A"/>
    <d v="2020-05-28T00:00:00"/>
    <d v="2020-05-20T00:00:00"/>
    <s v="28/05/20 @ 13:00"/>
    <x v="0"/>
    <x v="0"/>
    <d v="2020-06-01T00:00:00"/>
    <s v="Yes"/>
    <s v="Yes"/>
    <n v="82590"/>
    <m/>
    <d v="2020-06-21T00:00:00"/>
    <d v="2020-05-01T00:00:00"/>
    <m/>
    <s v="Home"/>
    <m/>
  </r>
  <r>
    <n v="9055"/>
    <n v="3623758476"/>
    <s v="Adam"/>
    <s v="Davis"/>
    <x v="1"/>
    <d v="2020-05-24T00:00:00"/>
    <s v="BCAL PO000977"/>
    <s v="Microsoft"/>
    <s v="anharaba@microsoft.com"/>
    <s v="t-addavi@microsoft.com"/>
    <x v="1"/>
    <s v="STO125"/>
    <d v="2020-05-20T00:00:00"/>
    <s v="Yes"/>
    <d v="2020-05-12T00:00:00"/>
    <d v="2020-05-13T00:00:00"/>
    <s v="Andy Nunn"/>
    <s v="Yes"/>
    <s v="N/A"/>
    <d v="2020-05-13T00:00:00"/>
    <d v="2020-05-20T00:00:00"/>
    <m/>
    <d v="2020-05-19T00:00:00"/>
    <d v="2020-05-22T00:00:00"/>
    <d v="2020-05-22T00:00:00"/>
    <d v="2020-05-22T00:00:00"/>
    <d v="2020-05-21T00:00:00"/>
    <d v="2020-05-26T00:00:00"/>
    <d v="2020-05-28T00:00:00"/>
    <d v="2020-05-20T00:00:00"/>
    <s v="28/05/20 @ 10:00"/>
    <x v="1"/>
    <x v="1"/>
    <d v="2020-05-29T00:00:00"/>
    <s v="Yes"/>
    <s v="Yes"/>
    <n v="82446"/>
    <s v="Yes - A &amp; E"/>
    <d v="2020-06-18T00:00:00"/>
    <d v="2020-05-01T00:00:00"/>
    <m/>
    <s v="Home"/>
    <s v="31/07/2020 - certificate to be claimed through the ESFA portal, waiting for confirmation from Arch on where to send as relaxation rules on where they can be sent to"/>
  </r>
  <r>
    <n v="27844"/>
    <n v="888684875"/>
    <s v="Marcus"/>
    <s v="Miles "/>
    <x v="0"/>
    <d v="2019-09-19T00:00:00"/>
    <s v="ITQ-1920-1064"/>
    <s v="Telent"/>
    <s v="richard.giddings@telent.com"/>
    <s v="marcus.miles@telent.com"/>
    <x v="1"/>
    <s v="STO125"/>
    <d v="2020-05-26T00:00:00"/>
    <s v="Yes"/>
    <d v="2020-05-12T00:00:00"/>
    <d v="2020-05-13T00:00:00"/>
    <s v="Andy Nunn"/>
    <s v="Yes"/>
    <s v="N/A"/>
    <d v="2020-05-19T00:00:00"/>
    <d v="2020-05-26T00:00:00"/>
    <m/>
    <d v="2020-05-26T00:00:00"/>
    <d v="2020-05-28T00:00:00"/>
    <d v="2020-05-28T00:00:00"/>
    <d v="2020-05-28T00:00:00"/>
    <d v="2020-05-28T00:00:00"/>
    <d v="2020-06-08T00:00:00"/>
    <d v="2020-06-08T00:00:00"/>
    <d v="2020-05-20T00:00:00"/>
    <s v="08/06/20 @ 10:00"/>
    <x v="0"/>
    <x v="2"/>
    <d v="2020-06-09T00:00:00"/>
    <d v="2020-06-09T00:00:00"/>
    <s v="Yes"/>
    <n v="83738"/>
    <m/>
    <d v="2020-06-29T00:00:00"/>
    <d v="2020-05-01T00:00:00"/>
    <m/>
    <s v="Work"/>
    <m/>
  </r>
  <r>
    <n v="27843"/>
    <n v="9536116927"/>
    <s v="Kennie"/>
    <s v="Roberts"/>
    <x v="0"/>
    <d v="2019-09-19T00:00:00"/>
    <s v="ITQ-1920-1064"/>
    <s v="Telent"/>
    <s v="richard.giddings@telent.com"/>
    <s v="kennie.roberts@telent.com"/>
    <x v="1"/>
    <s v="STO125"/>
    <d v="2020-05-26T00:00:00"/>
    <s v="Yes"/>
    <d v="2020-05-13T00:00:00"/>
    <d v="2020-05-13T00:00:00"/>
    <s v="Andy Nunn"/>
    <s v="Yes"/>
    <s v="N/A"/>
    <d v="2020-05-19T00:00:00"/>
    <d v="2020-05-26T00:00:00"/>
    <m/>
    <d v="2020-05-26T00:00:00"/>
    <d v="2020-05-28T00:00:00"/>
    <d v="2020-05-28T00:00:00"/>
    <d v="2020-05-28T00:00:00"/>
    <d v="2020-05-28T00:00:00"/>
    <d v="2020-06-05T00:00:00"/>
    <d v="2020-06-04T00:00:00"/>
    <d v="2020-05-20T00:00:00"/>
    <s v="04/06/20 @ 10:00"/>
    <x v="0"/>
    <x v="3"/>
    <d v="2020-06-05T00:00:00"/>
    <d v="2020-06-05T00:00:00"/>
    <s v="Yes"/>
    <n v="83315"/>
    <m/>
    <d v="2020-06-25T00:00:00"/>
    <d v="2020-05-01T00:00:00"/>
    <m/>
    <s v="Work"/>
    <m/>
  </r>
  <r>
    <n v="10796"/>
    <n v="6440474366"/>
    <s v="Callum "/>
    <s v="Macauley"/>
    <x v="1"/>
    <d v="2019-12-24T00:00:00"/>
    <s v="BCAL PO000980"/>
    <s v="Dallmeier"/>
    <s v="Chris.Francombe@dallmeier.com "/>
    <s v="calmacauley@hotmail.com"/>
    <x v="2"/>
    <s v="STO127"/>
    <d v="2020-05-22T00:00:00"/>
    <s v="Yes"/>
    <d v="2020-05-18T00:00:00"/>
    <d v="2020-05-18T00:00:00"/>
    <s v="Andy Brown"/>
    <s v="Yes"/>
    <s v="N/A"/>
    <d v="2020-05-18T00:00:00"/>
    <d v="2020-05-22T00:00:00"/>
    <m/>
    <d v="2020-05-21T00:00:00"/>
    <d v="2020-05-29T00:00:00"/>
    <d v="2020-05-28T00:00:00"/>
    <d v="2020-05-28T00:00:00"/>
    <d v="2020-05-29T00:00:00"/>
    <d v="2020-06-05T00:00:00"/>
    <d v="2020-06-04T00:00:00"/>
    <d v="2020-05-20T00:00:00"/>
    <s v="04/06/20 @ 13:00"/>
    <x v="1"/>
    <x v="3"/>
    <d v="2020-06-05T00:00:00"/>
    <d v="2020-06-05T00:00:00"/>
    <s v="Yes"/>
    <n v="83314"/>
    <s v="Yes - E"/>
    <d v="2020-06-25T00:00:00"/>
    <d v="2020-05-01T00:00:00"/>
    <m/>
    <s v="Home"/>
    <s v="31/07/2020 - certificate to be claimed through the ESFA portal, waiting for confirmation from Arch on where to send as relaxation rules on where they can be sent to"/>
  </r>
  <r>
    <n v="9288"/>
    <n v="3228863491"/>
    <s v="James"/>
    <s v="Davis"/>
    <x v="1"/>
    <d v="2020-05-24T00:00:00"/>
    <s v="BCAL PO000980"/>
    <s v="Microsoft"/>
    <s v="dadow@microsoft.com"/>
    <s v="t-jadavi@microsoft.com"/>
    <x v="1"/>
    <s v="STO125"/>
    <d v="2020-05-26T00:00:00"/>
    <s v="Yes"/>
    <d v="2020-05-19T00:00:00"/>
    <d v="2020-05-19T00:00:00"/>
    <s v="Andy Nunn"/>
    <s v="Yes"/>
    <s v="N/A"/>
    <d v="2020-05-20T00:00:00"/>
    <d v="2020-05-26T00:00:00"/>
    <m/>
    <d v="2020-05-26T00:00:00"/>
    <d v="2020-05-28T00:00:00"/>
    <d v="2020-05-28T00:00:00"/>
    <d v="2020-05-28T00:00:00"/>
    <d v="2020-05-29T00:00:00"/>
    <d v="2020-06-05T00:00:00"/>
    <d v="2020-06-05T00:00:00"/>
    <d v="2020-05-20T00:00:00"/>
    <s v="05/06/20 @ 10:00"/>
    <x v="0"/>
    <x v="4"/>
    <d v="2020-06-08T00:00:00"/>
    <d v="2020-06-08T00:00:00"/>
    <s v="Yes"/>
    <n v="83540"/>
    <m/>
    <d v="2020-06-28T00:00:00"/>
    <d v="2020-05-01T00:00:00"/>
    <m/>
    <s v="Home"/>
    <s v="31/07/2020 - certificate to be claimed through the ESFA portal, waiting for confirmation from Arch on where to send as relaxation rules on where they can be sent to"/>
  </r>
  <r>
    <n v="3408"/>
    <n v="5030541178"/>
    <s v="Harry"/>
    <s v="Ewins"/>
    <x v="2"/>
    <d v="2019-11-01T00:00:00"/>
    <s v="TDM136"/>
    <s v="Malvern Hills Science Park"/>
    <s v="Ruth@select-research.com"/>
    <s v="harryewinss@gmail.com"/>
    <x v="0"/>
    <s v="STO122"/>
    <d v="2020-05-25T00:00:00"/>
    <s v="N/A"/>
    <d v="2020-05-21T00:00:00"/>
    <d v="2020-05-21T00:00:00"/>
    <s v="Enda Crossan"/>
    <s v="N/A"/>
    <s v="N/A"/>
    <d v="2020-05-22T00:00:00"/>
    <d v="2020-06-01T00:00:00"/>
    <m/>
    <d v="2020-06-01T00:00:00"/>
    <d v="2020-06-04T00:00:00"/>
    <d v="2020-06-04T00:00:00"/>
    <d v="2020-06-04T00:00:00"/>
    <d v="2020-06-04T00:00:00"/>
    <s v="N/A"/>
    <d v="2020-06-11T00:00:00"/>
    <d v="2020-06-04T00:00:00"/>
    <s v="11/06/20 @ 10:00"/>
    <x v="0"/>
    <x v="5"/>
    <d v="2020-06-12T00:00:00"/>
    <d v="2020-06-11T00:00:00"/>
    <s v="Yes"/>
    <n v="84146"/>
    <m/>
    <d v="2020-07-02T00:00:00"/>
    <d v="2020-05-01T00:00:00"/>
    <m/>
    <s v="Home"/>
    <m/>
  </r>
  <r>
    <n v="4404"/>
    <n v="9012756005"/>
    <s v="Edward"/>
    <s v="Lowe"/>
    <x v="2"/>
    <d v="2019-10-30T00:00:00"/>
    <s v="TDM180_x000d_"/>
    <s v="Vale Pianos"/>
    <s v="info@valepianos.co.uk"/>
    <s v="edward@valepianos.co.uk"/>
    <x v="0"/>
    <s v="STO122"/>
    <d v="2020-05-27T00:00:00"/>
    <s v="N/A"/>
    <d v="2020-05-22T00:00:00"/>
    <d v="2020-05-22T00:00:00"/>
    <s v="Enda Crossan"/>
    <s v="N/A"/>
    <s v="Yes 25%"/>
    <d v="2020-05-22T00:00:00"/>
    <d v="2020-05-27T00:00:00"/>
    <m/>
    <d v="2020-06-08T00:00:00"/>
    <d v="2020-06-12T00:00:00"/>
    <d v="2020-06-12T00:00:00"/>
    <d v="2020-06-12T00:00:00"/>
    <d v="2020-06-12T00:00:00"/>
    <s v="N/A"/>
    <d v="2020-06-16T00:00:00"/>
    <d v="2020-06-10T00:00:00"/>
    <s v="16/06/20 @ 10:00"/>
    <x v="0"/>
    <x v="6"/>
    <d v="2020-06-17T00:00:00"/>
    <d v="2020-06-17T00:00:00"/>
    <s v="Yes"/>
    <n v="84759"/>
    <m/>
    <d v="2020-07-07T00:00:00"/>
    <d v="2020-05-01T00:00:00"/>
    <m/>
    <s v="Home"/>
    <s v="23/07/2020 - Waiting for LM details to update on ACE so that cert can be issued"/>
  </r>
  <r>
    <n v="4401"/>
    <n v="3741229163"/>
    <s v="Anisha"/>
    <s v="Bhopal"/>
    <x v="2"/>
    <d v="2020-05-30T00:00:00"/>
    <s v="TDM166"/>
    <s v="Wilmington PLC"/>
    <s v="info@wilmingtonplc.com"/>
    <s v="anisha.bhopal@int-comp.com"/>
    <x v="0"/>
    <s v="STO122"/>
    <d v="2020-05-22T00:00:00"/>
    <s v="N/A"/>
    <d v="2020-05-22T00:00:00"/>
    <d v="2020-05-22T00:00:00"/>
    <s v="Enda Crossan"/>
    <s v="N/A"/>
    <s v="N/A"/>
    <d v="2020-05-22T00:00:00"/>
    <d v="2020-06-01T00:00:00"/>
    <m/>
    <d v="2020-06-01T00:00:00"/>
    <d v="2020-06-04T00:00:00"/>
    <d v="2020-06-05T00:00:00"/>
    <d v="2020-06-05T00:00:00"/>
    <d v="2020-06-05T00:00:00"/>
    <s v="N/A"/>
    <d v="2020-06-10T00:00:00"/>
    <d v="2020-06-04T00:00:00"/>
    <s v="10/06/20 @ 10:00"/>
    <x v="0"/>
    <x v="7"/>
    <d v="2020-06-12T00:00:00"/>
    <d v="2020-06-12T00:00:00"/>
    <s v="Yes"/>
    <n v="84219"/>
    <m/>
    <d v="2020-07-02T00:00:00"/>
    <d v="2020-05-01T00:00:00"/>
    <m/>
    <s v="Home"/>
    <m/>
  </r>
  <r>
    <n v="28524"/>
    <n v="9674455719"/>
    <s v="Thomas "/>
    <s v="Broady"/>
    <x v="0"/>
    <d v="2020-04-16T00:00:00"/>
    <s v="ITQ-1920-1067"/>
    <s v="Chris Rudd Solicitors"/>
    <s v="Chris@chrisruddsolicitors.co.uk"/>
    <s v="thomas@chrisruddsolicitors.co.uk"/>
    <x v="0"/>
    <s v="STO122"/>
    <d v="2020-06-08T00:00:00"/>
    <s v="N/A"/>
    <d v="2020-05-29T00:00:00"/>
    <d v="2020-05-29T00:00:00"/>
    <s v="Enda Crossan"/>
    <s v="N/A"/>
    <s v="N/A"/>
    <d v="2020-05-29T00:00:00"/>
    <d v="2020-06-08T00:00:00"/>
    <m/>
    <d v="2020-06-08T00:00:00"/>
    <d v="2020-06-11T00:00:00"/>
    <d v="2020-06-11T00:00:00"/>
    <d v="2020-06-11T00:00:00"/>
    <d v="2020-06-11T00:00:00"/>
    <s v="N/A"/>
    <d v="2020-06-17T00:00:00"/>
    <d v="2020-06-09T00:00:00"/>
    <s v="17/06/20 @ 10:00"/>
    <x v="1"/>
    <x v="8"/>
    <d v="2020-06-18T00:00:00"/>
    <d v="2020-06-18T00:00:00"/>
    <s v="Yes"/>
    <n v="84827"/>
    <m/>
    <d v="2020-07-08T00:00:00"/>
    <d v="2020-05-01T00:00:00"/>
    <m/>
    <s v="Home"/>
    <m/>
  </r>
  <r>
    <n v="28522"/>
    <n v="4067959434"/>
    <s v="William"/>
    <s v="Edwards"/>
    <x v="0"/>
    <d v="2019-10-03T00:00:00"/>
    <s v="ITQ-1920-1067"/>
    <s v="Tarmac"/>
    <s v="fadi.ali@tarmac.com"/>
    <s v="willedwards1998@gmail.com"/>
    <x v="0"/>
    <s v="STO122"/>
    <d v="2020-06-09T00:00:00"/>
    <s v="N/A"/>
    <d v="2020-05-29T00:00:00"/>
    <d v="2020-05-29T00:00:00"/>
    <s v="Enda Crossan"/>
    <s v="N/A"/>
    <s v="N/A"/>
    <d v="2020-05-29T00:00:00"/>
    <d v="2020-06-09T00:00:00"/>
    <m/>
    <d v="2020-06-09T00:00:00"/>
    <d v="2020-06-12T00:00:00"/>
    <d v="2020-06-12T00:00:00"/>
    <d v="2020-06-12T00:00:00"/>
    <d v="2020-06-12T00:00:00"/>
    <s v="N/A"/>
    <d v="2020-06-18T00:00:00"/>
    <d v="2020-06-09T00:00:00"/>
    <s v="18/06/20 @ 10:00"/>
    <x v="1"/>
    <x v="9"/>
    <d v="2020-06-22T00:00:00"/>
    <d v="2020-06-22T00:00:00"/>
    <s v="Yes"/>
    <n v="85230"/>
    <m/>
    <d v="2020-07-12T00:00:00"/>
    <d v="2020-05-01T00:00:00"/>
    <m/>
    <s v="Home"/>
    <m/>
  </r>
  <r>
    <n v="9489"/>
    <n v="7419214378"/>
    <s v="Mobin"/>
    <s v="Jacob"/>
    <x v="1"/>
    <d v="2020-07-28T00:00:00"/>
    <s v="BCAL-PO001005 "/>
    <s v="Microsoft"/>
    <s v="Theo.Theodorou@microsoft.com"/>
    <s v="t-mojaco@microsoft.com"/>
    <x v="3"/>
    <s v="STO118"/>
    <d v="2020-06-08T00:00:00"/>
    <s v="N/A"/>
    <d v="2020-06-01T00:00:00"/>
    <d v="2020-06-01T00:00:00"/>
    <s v="Andy Brown"/>
    <s v="N/A"/>
    <s v="N/A"/>
    <d v="2020-06-01T00:00:00"/>
    <d v="2020-06-15T00:00:00"/>
    <m/>
    <d v="2020-06-15T00:00:00"/>
    <d v="2020-06-19T00:00:00"/>
    <d v="2020-06-19T00:00:00"/>
    <d v="2020-06-22T00:00:00"/>
    <d v="2020-06-19T00:00:00"/>
    <m/>
    <d v="2020-06-30T00:00:00"/>
    <d v="2020-06-09T00:00:00"/>
    <s v="30/06/20 @ 10:00"/>
    <x v="0"/>
    <x v="10"/>
    <d v="2020-07-01T00:00:00"/>
    <d v="2020-07-01T00:00:00"/>
    <s v="Yes"/>
    <n v="87039"/>
    <m/>
    <d v="2020-07-21T00:00:00"/>
    <d v="2020-06-01T00:00:00"/>
    <m/>
    <s v="Home"/>
    <s v="Ordered certificate directly through the ESFA portal, address confirmed by the provider"/>
  </r>
  <r>
    <n v="9295"/>
    <n v="4777628751"/>
    <s v="Adam"/>
    <s v="Aucock"/>
    <x v="1"/>
    <d v="2020-07-28T00:00:00"/>
    <s v="BCAL-PO001005 "/>
    <s v="Microsoft"/>
    <s v="ben.irons@microsoft.com"/>
    <s v="t-adauco@microsoft.com"/>
    <x v="3"/>
    <s v="STO118"/>
    <d v="2020-06-10T00:00:00"/>
    <s v="N/A"/>
    <d v="2020-06-01T00:00:00"/>
    <d v="2020-06-01T00:00:00"/>
    <s v="John Pritchard"/>
    <s v="N/A"/>
    <s v="N/A"/>
    <d v="2020-06-01T00:00:00"/>
    <d v="2020-06-10T00:00:00"/>
    <m/>
    <d v="2020-06-09T00:00:00"/>
    <d v="2020-06-16T00:00:00"/>
    <d v="2020-06-16T00:00:00"/>
    <d v="2020-06-16T00:00:00"/>
    <d v="2020-06-16T00:00:00"/>
    <s v="N/A"/>
    <d v="2020-06-19T00:00:00"/>
    <d v="2020-06-10T00:00:00"/>
    <s v="19/06/20 @ 14:30"/>
    <x v="0"/>
    <x v="11"/>
    <d v="2020-06-24T00:00:00"/>
    <d v="2020-06-24T00:00:00"/>
    <s v="Yes"/>
    <n v="85464"/>
    <m/>
    <d v="2020-07-14T00:00:00"/>
    <d v="2020-06-01T00:00:00"/>
    <m/>
    <s v="Home"/>
    <m/>
  </r>
  <r>
    <n v="28523"/>
    <n v="1850798310"/>
    <s v="Tobias"/>
    <s v="Edwards"/>
    <x v="0"/>
    <d v="2020-02-11T00:00:00"/>
    <s v="ITQ-1920-1067"/>
    <s v="Five Rivers"/>
    <s v="raj.b@fiverivers.net"/>
    <s v="tobias.e@fiverivers.net"/>
    <x v="1"/>
    <s v="STO125"/>
    <d v="2020-06-08T00:00:00"/>
    <s v="Yes - 02/06/20"/>
    <d v="2020-06-02T00:00:00"/>
    <d v="2020-06-02T00:00:00"/>
    <s v="Andy Nunn"/>
    <s v="Yes"/>
    <s v="N/A"/>
    <d v="2020-06-02T00:00:00"/>
    <d v="2020-06-08T00:00:00"/>
    <m/>
    <d v="2020-06-08T00:00:00"/>
    <d v="2020-06-10T00:00:00"/>
    <d v="2020-06-10T00:00:00"/>
    <d v="2020-06-10T00:00:00"/>
    <d v="2020-06-10T00:00:00"/>
    <d v="2020-06-17T00:00:00"/>
    <d v="2020-06-12T00:00:00"/>
    <d v="2020-06-09T00:00:00"/>
    <s v="12/06/20 @ 10:00"/>
    <x v="0"/>
    <x v="9"/>
    <d v="2020-06-22T00:00:00"/>
    <d v="2020-06-22T00:00:00"/>
    <s v="Yes"/>
    <n v="85236"/>
    <s v="Yes - A"/>
    <d v="2020-07-12T00:00:00"/>
    <d v="2020-05-01T00:00:00"/>
    <m/>
    <s v="Home"/>
    <s v="Completed the Coding and Logic after Gateway and results received 22/06/20"/>
  </r>
  <r>
    <n v="3374"/>
    <n v="1653757433"/>
    <s v="Ben"/>
    <s v="Martin"/>
    <x v="2"/>
    <d v="2020-06-01T00:00:00"/>
    <s v="TDM133"/>
    <s v="County Infrastructure Services Ltd"/>
    <s v="enquiries@netbuilder.com"/>
    <s v="Ben.Martin@netbuilder.com"/>
    <x v="2"/>
    <s v="STO127"/>
    <s v="ASAP"/>
    <s v="Yes - 03/06/20"/>
    <d v="2020-06-03T00:00:00"/>
    <d v="2020-06-03T00:00:00"/>
    <s v="Andy Nunn"/>
    <m/>
    <s v="N/A"/>
    <d v="2020-06-08T00:00:00"/>
    <d v="2020-06-15T00:00:00"/>
    <m/>
    <d v="2020-06-15T00:00:00"/>
    <d v="2020-06-19T00:00:00"/>
    <d v="2020-06-19T00:00:00"/>
    <d v="2020-06-22T00:00:00"/>
    <d v="2020-06-19T00:00:00"/>
    <m/>
    <d v="2020-06-24T00:00:00"/>
    <d v="2020-06-18T00:00:00"/>
    <s v="24/06/20 @ 10:00"/>
    <x v="0"/>
    <x v="12"/>
    <d v="2020-06-29T00:00:00"/>
    <d v="2020-06-29T00:00:00"/>
    <s v="Yes"/>
    <n v="85985"/>
    <m/>
    <d v="2020-07-19T00:00:00"/>
    <d v="2020-06-01T00:00:00"/>
    <m/>
    <s v="Home"/>
    <m/>
  </r>
  <r>
    <n v="4440"/>
    <n v="3222208173"/>
    <s v="Larry"/>
    <s v="Phillips"/>
    <x v="2"/>
    <d v="2020-06-30T00:00:00"/>
    <s v="TDM245"/>
    <s v="OGL Computer Ltd"/>
    <s v="enquiries@ogl.co.uk"/>
    <s v="Larry.phillips@ogl.co.uk"/>
    <x v="1"/>
    <s v="STO125"/>
    <d v="2020-06-10T00:00:00"/>
    <s v="Yes - 03/06/20"/>
    <d v="2020-06-03T00:00:00"/>
    <d v="2020-06-03T00:00:00"/>
    <s v="Andy Nunn"/>
    <s v="Check with AN"/>
    <s v="N/A"/>
    <d v="2020-06-04T00:00:00"/>
    <d v="2020-06-10T00:00:00"/>
    <m/>
    <d v="2020-06-09T00:00:00"/>
    <d v="2020-06-12T00:00:00"/>
    <d v="2020-06-12T00:00:00"/>
    <d v="2020-06-12T00:00:00"/>
    <d v="2020-06-12T00:00:00"/>
    <d v="2020-06-17T00:00:00"/>
    <d v="2020-06-17T00:00:00"/>
    <d v="2020-06-10T00:00:00"/>
    <s v="17/06/20 @ 10:00"/>
    <x v="0"/>
    <x v="8"/>
    <d v="2020-06-18T00:00:00"/>
    <d v="2020-06-18T00:00:00"/>
    <s v="Yes"/>
    <n v="84881"/>
    <m/>
    <d v="2020-07-08T00:00:00"/>
    <d v="2020-06-01T00:00:00"/>
    <m/>
    <s v="Home"/>
    <s v="23/07/2020 - Waiting for LM details to update on ACE so that cert can be issued"/>
  </r>
  <r>
    <n v="9487"/>
    <n v="2859088228"/>
    <s v="Ewan"/>
    <s v="Flaherty"/>
    <x v="1"/>
    <d v="2020-02-27T00:00:00"/>
    <s v="BCAL-PO001017"/>
    <s v="Working IT Solutions"/>
    <s v="ian@workingitsolutions.co.uk"/>
    <s v="ewan.flaherty@workingitsolutions.co.uk"/>
    <x v="2"/>
    <s v="STO127"/>
    <d v="2020-07-06T00:00:00"/>
    <s v="Yes - 03/06/20"/>
    <d v="2020-06-05T00:00:00"/>
    <d v="2020-06-05T00:00:00"/>
    <s v="Andy Brown"/>
    <s v="Logged in"/>
    <s v="N/A"/>
    <d v="2020-06-05T00:00:00"/>
    <d v="2020-07-06T00:00:00"/>
    <m/>
    <d v="2020-07-06T00:00:00"/>
    <d v="2020-07-10T00:00:00"/>
    <d v="2020-07-10T00:00:00"/>
    <d v="2020-07-10T00:00:00"/>
    <d v="2020-07-10T00:00:00"/>
    <m/>
    <d v="2020-07-16T00:00:00"/>
    <d v="2020-07-13T00:00:00"/>
    <s v="16/07/20 @ 2.00"/>
    <x v="0"/>
    <x v="13"/>
    <d v="2020-07-17T00:00:00"/>
    <d v="2020-07-17T00:00:00"/>
    <s v="Yes"/>
    <n v="82860"/>
    <m/>
    <d v="2020-08-06T00:00:00"/>
    <d v="2020-06-01T00:00:00"/>
    <m/>
    <s v="Home"/>
    <s v="11/08/2020 certificate ordered directly through ESFA portal"/>
  </r>
  <r>
    <n v="9162"/>
    <n v="4036187839"/>
    <s v="Immanuel (Adedamola)"/>
    <s v="James"/>
    <x v="1"/>
    <d v="2020-07-27T00:00:00"/>
    <s v="BCAL-PO001025"/>
    <s v="Microsoft"/>
    <s v="saphil@microsoft.com"/>
    <s v="t-imjame@microsoft.com"/>
    <x v="3"/>
    <s v="STO118"/>
    <d v="2020-06-22T00:00:00"/>
    <s v="N/A"/>
    <d v="2020-06-08T00:00:00"/>
    <d v="2020-06-08T00:00:00"/>
    <s v="Andy Brown"/>
    <s v="N/A"/>
    <s v="N/A"/>
    <d v="2020-06-09T00:00:00"/>
    <d v="2020-06-22T00:00:00"/>
    <m/>
    <d v="2020-06-18T00:00:00"/>
    <d v="2020-06-26T00:00:00"/>
    <d v="2020-06-26T00:00:00"/>
    <d v="2020-06-26T00:00:00"/>
    <d v="2020-06-26T00:00:00"/>
    <m/>
    <d v="2020-07-02T00:00:00"/>
    <d v="2020-06-17T00:00:00"/>
    <s v="02/07/20 @ 14:00"/>
    <x v="0"/>
    <x v="14"/>
    <d v="2020-07-06T00:00:00"/>
    <d v="2020-07-06T00:00:00"/>
    <s v="Yes"/>
    <n v="87443"/>
    <m/>
    <d v="2020-07-26T00:00:00"/>
    <d v="2020-06-01T00:00:00"/>
    <m/>
    <s v="Home"/>
    <m/>
  </r>
  <r>
    <n v="28982"/>
    <n v="9557869975"/>
    <s v="Amelia"/>
    <s v="Gillespie"/>
    <x v="0"/>
    <d v="2020-03-14T00:00:00"/>
    <s v="ITQ-1920-1072"/>
    <s v="Pro Muscle Ltd"/>
    <s v="kirk@promuscleproduct.com"/>
    <s v="ameliagillespie163008@gmail.com"/>
    <x v="0"/>
    <s v="STO122"/>
    <d v="2020-06-16T00:00:00"/>
    <s v="N/A"/>
    <d v="2020-06-11T00:00:00"/>
    <d v="2020-06-11T00:00:00"/>
    <s v="Enda Crossan"/>
    <s v="N/A"/>
    <s v="N/A"/>
    <d v="2020-06-12T00:00:00"/>
    <d v="2020-06-16T00:00:00"/>
    <m/>
    <d v="2020-06-16T00:00:00"/>
    <d v="2020-06-18T00:00:00"/>
    <d v="2020-06-18T00:00:00"/>
    <d v="2020-06-18T00:00:00"/>
    <d v="2020-06-19T00:00:00"/>
    <s v="N/A"/>
    <d v="2020-06-24T00:00:00"/>
    <d v="2020-06-17T00:00:00"/>
    <s v="24/06/20 @ 10:00"/>
    <x v="0"/>
    <x v="15"/>
    <d v="2020-06-26T00:00:00"/>
    <d v="2020-06-26T00:00:00"/>
    <s v="Yes"/>
    <n v="85797"/>
    <m/>
    <d v="2020-07-16T00:00:00"/>
    <d v="2020-06-01T00:00:00"/>
    <m/>
    <s v="Home"/>
    <m/>
  </r>
  <r>
    <n v="29170"/>
    <n v="3821794398"/>
    <s v="Matthew"/>
    <s v="Jones"/>
    <x v="0"/>
    <d v="2020-03-16T00:00:00"/>
    <s v="ITQ-1920-1072"/>
    <s v="LNP Sound"/>
    <s v="paulspicer@lnpsound.com"/>
    <s v="mattjones@lnpsound.com"/>
    <x v="0"/>
    <s v="STO122"/>
    <d v="2020-06-15T00:00:00"/>
    <s v="N/A"/>
    <d v="2020-06-11T00:00:00"/>
    <d v="2020-06-11T00:00:00"/>
    <s v="Enda Crossan"/>
    <s v="N/A"/>
    <s v="N/A"/>
    <d v="2020-06-11T00:00:00"/>
    <d v="2020-06-15T00:00:00"/>
    <m/>
    <d v="2020-06-15T00:00:00"/>
    <d v="2020-06-18T00:00:00"/>
    <d v="2020-06-18T00:00:00"/>
    <d v="2020-06-18T00:00:00"/>
    <d v="2020-06-18T00:00:00"/>
    <s v="N/A"/>
    <d v="2020-06-23T00:00:00"/>
    <d v="2020-06-17T00:00:00"/>
    <s v="23/06/20 @ 10:00"/>
    <x v="0"/>
    <x v="11"/>
    <d v="2020-06-24T00:00:00"/>
    <d v="2020-06-24T00:00:00"/>
    <s v="Yes"/>
    <n v="85518"/>
    <m/>
    <d v="2020-07-14T00:00:00"/>
    <d v="2020-06-01T00:00:00"/>
    <m/>
    <s v="Home"/>
    <m/>
  </r>
  <r>
    <n v="3466"/>
    <n v="3801298808"/>
    <s v="Ruben"/>
    <s v="Marrero Shepherd"/>
    <x v="2"/>
    <d v="2020-05-01T00:00:00"/>
    <s v="TDM118"/>
    <s v="OP Software Ltd"/>
    <s v="support@opsoftware.net"/>
    <s v="Ruben99@hotmail.co.uk"/>
    <x v="2"/>
    <s v="STO127"/>
    <d v="2020-06-18T00:00:00"/>
    <s v="Yes - 12/06/20"/>
    <d v="2020-06-12T00:00:00"/>
    <d v="2020-06-12T00:00:00"/>
    <s v="Andy Nunn"/>
    <m/>
    <s v="N/A"/>
    <d v="2020-06-12T00:00:00"/>
    <d v="2020-06-18T00:00:00"/>
    <m/>
    <d v="2020-06-18T00:00:00"/>
    <d v="2020-06-25T00:00:00"/>
    <d v="2020-06-25T00:00:00"/>
    <d v="2020-06-25T00:00:00"/>
    <d v="2020-06-25T00:00:00"/>
    <m/>
    <d v="2020-06-29T00:00:00"/>
    <d v="2020-06-23T00:00:00"/>
    <s v="29/06/20 @ 10:00"/>
    <x v="0"/>
    <x v="10"/>
    <d v="2020-07-01T00:00:00"/>
    <d v="2020-07-01T00:00:00"/>
    <s v="Yes"/>
    <n v="87025"/>
    <m/>
    <d v="2020-07-21T00:00:00"/>
    <d v="2020-06-01T00:00:00"/>
    <m/>
    <s v="Home"/>
    <m/>
  </r>
  <r>
    <n v="3397"/>
    <n v="5538527688"/>
    <s v="Dominic"/>
    <s v="Roberts"/>
    <x v="2"/>
    <d v="2020-06-01T00:00:00"/>
    <s v="TDM152"/>
    <s v="Module IT Ltd"/>
    <s v="Chris.eburne@moduleit.co.uk"/>
    <s v="Dominic.roberts@moduleit.co.uk"/>
    <x v="2"/>
    <s v="STO127"/>
    <d v="2020-06-22T00:00:00"/>
    <s v="Yes - 12/06/20"/>
    <d v="2020-06-12T00:00:00"/>
    <d v="2020-06-12T00:00:00"/>
    <s v="Andy Nunn"/>
    <m/>
    <s v="N/A"/>
    <d v="2020-06-12T00:00:00"/>
    <d v="2020-06-22T00:00:00"/>
    <m/>
    <d v="2020-06-18T00:00:00"/>
    <d v="2020-06-26T00:00:00"/>
    <d v="2020-06-26T00:00:00"/>
    <d v="2020-06-26T00:00:00"/>
    <d v="2020-06-26T00:00:00"/>
    <m/>
    <d v="2020-06-30T00:00:00"/>
    <d v="2020-06-15T00:00:00"/>
    <s v="30/06/20 @ 14:00"/>
    <x v="1"/>
    <x v="10"/>
    <d v="2020-07-01T00:00:00"/>
    <d v="2020-07-01T00:00:00"/>
    <s v="Yes"/>
    <n v="91581"/>
    <m/>
    <d v="2020-07-21T00:00:00"/>
    <d v="2020-06-01T00:00:00"/>
    <m/>
    <s v="Home"/>
    <m/>
  </r>
  <r>
    <n v="4419"/>
    <n v="7603077701"/>
    <s v="Dylan"/>
    <s v="Moreton"/>
    <x v="2"/>
    <d v="2020-06-30T00:00:00"/>
    <s v="TDM214"/>
    <s v="Pilotfish Trading Ltd"/>
    <s v="pens@theonlinepencompany.com"/>
    <s v="dylan.moreton.07@gmail.com"/>
    <x v="0"/>
    <s v="STO122"/>
    <d v="2020-06-18T00:00:00"/>
    <s v="N/A"/>
    <d v="2020-06-12T00:00:00"/>
    <d v="2020-06-12T00:00:00"/>
    <s v="Enda Crossan"/>
    <s v="N/A"/>
    <s v="N/A"/>
    <d v="2020-06-12T00:00:00"/>
    <d v="2020-06-18T00:00:00"/>
    <m/>
    <d v="2020-06-18T00:00:00"/>
    <d v="2020-06-22T00:00:00"/>
    <d v="2020-06-22T00:00:00"/>
    <d v="2020-06-22T00:00:00"/>
    <d v="2020-06-22T00:00:00"/>
    <s v="N/A"/>
    <d v="2020-06-25T00:00:00"/>
    <d v="2020-06-22T00:00:00"/>
    <s v="25/06/20 @ 10:00"/>
    <x v="0"/>
    <x v="15"/>
    <d v="2020-06-26T00:00:00"/>
    <d v="2020-06-26T00:00:00"/>
    <s v="Yes"/>
    <n v="85796"/>
    <m/>
    <d v="2020-07-16T00:00:00"/>
    <d v="2020-06-01T00:00:00"/>
    <m/>
    <s v="Work"/>
    <m/>
  </r>
  <r>
    <n v="4421"/>
    <n v="2350199702"/>
    <s v="Alex"/>
    <s v="Newton"/>
    <x v="2"/>
    <d v="2020-06-30T00:00:00"/>
    <s v="TDM215"/>
    <s v="Superfast IT Ltd"/>
    <s v="hello@superfast-it.com"/>
    <s v="alex.newton@superfast-it.com"/>
    <x v="0"/>
    <s v="STO122"/>
    <d v="2020-06-22T00:00:00"/>
    <s v="N/A"/>
    <d v="2020-06-12T00:00:00"/>
    <d v="2020-06-12T00:00:00"/>
    <s v="Enda Crossan"/>
    <s v="N/A"/>
    <s v="N/A"/>
    <d v="2020-06-12T00:00:00"/>
    <d v="2020-06-22T00:00:00"/>
    <m/>
    <d v="2020-06-18T00:00:00"/>
    <d v="2020-06-25T00:00:00"/>
    <d v="2020-06-25T00:00:00"/>
    <d v="2020-06-25T00:00:00"/>
    <d v="2020-06-25T00:00:00"/>
    <m/>
    <d v="2020-07-01T00:00:00"/>
    <d v="2020-06-18T00:00:00"/>
    <s v="01/07/20 @ 10:00"/>
    <x v="0"/>
    <x v="14"/>
    <d v="2020-07-03T00:00:00"/>
    <d v="2020-07-03T00:00:00"/>
    <s v="Yes"/>
    <n v="87284"/>
    <m/>
    <d v="2020-07-23T00:00:00"/>
    <d v="2020-06-01T00:00:00"/>
    <m/>
    <s v="Home"/>
    <m/>
  </r>
  <r>
    <n v="28983"/>
    <n v="3379613761"/>
    <s v="Anthony"/>
    <s v="Muscat"/>
    <x v="0"/>
    <d v="2020-05-20T00:00:00"/>
    <s v="ITQ-1920-1072"/>
    <s v="Agile ICT Ltd"/>
    <s v="richard.jones@agileict.co.uk"/>
    <s v="tony.muscat@agileict.co.uk"/>
    <x v="1"/>
    <s v="STO125"/>
    <d v="2020-06-15T00:00:00"/>
    <s v="Yes - 11/06/20"/>
    <d v="2020-06-12T00:00:00"/>
    <d v="2020-06-12T00:00:00"/>
    <s v="Andy Nunn"/>
    <m/>
    <s v="N/A"/>
    <d v="2020-06-12T00:00:00"/>
    <d v="2020-06-15T00:00:00"/>
    <m/>
    <d v="2020-06-15T00:00:00"/>
    <d v="2020-06-17T00:00:00"/>
    <d v="2020-06-17T00:00:00"/>
    <d v="2020-06-17T00:00:00"/>
    <d v="2020-06-17T00:00:00"/>
    <m/>
    <d v="2020-06-23T00:00:00"/>
    <d v="2020-06-18T00:00:00"/>
    <s v="23/06/20 @ 14:00"/>
    <x v="1"/>
    <x v="15"/>
    <d v="2020-06-26T00:00:00"/>
    <d v="2020-06-26T00:00:00"/>
    <s v="Yes"/>
    <n v="85780"/>
    <m/>
    <d v="2020-07-16T00:00:00"/>
    <d v="2020-06-01T00:00:00"/>
    <m/>
    <s v="Work"/>
    <m/>
  </r>
  <r>
    <n v="28769"/>
    <n v="1863490778"/>
    <s v="Stefan "/>
    <s v="Reeve"/>
    <x v="2"/>
    <d v="2020-04-30T00:00:00"/>
    <s v="TDM256"/>
    <s v="SuperFast IT Limited"/>
    <s v="adam.cash@superfast-it.com"/>
    <s v="stefan_reeve@hotmail.com_x000a_stefan.reeve@superfast-it.com"/>
    <x v="1"/>
    <s v="STO125"/>
    <s v="ASAP"/>
    <s v="Yes - 16/06/20"/>
    <d v="2020-06-16T00:00:00"/>
    <d v="2020-06-16T00:00:00"/>
    <s v="Andy Nunn"/>
    <m/>
    <s v="N/A"/>
    <d v="2020-06-16T00:00:00"/>
    <d v="2020-07-08T00:00:00"/>
    <m/>
    <d v="2020-07-08T00:00:00"/>
    <d v="2020-07-10T00:00:00"/>
    <d v="2020-07-10T00:00:00"/>
    <d v="2020-07-10T00:00:00"/>
    <d v="2020-07-10T00:00:00"/>
    <m/>
    <d v="2020-07-17T00:00:00"/>
    <d v="2020-07-13T00:00:00"/>
    <s v="17/07/2020 @ 2pm"/>
    <x v="0"/>
    <x v="13"/>
    <d v="2020-07-20T00:00:00"/>
    <d v="2020-07-20T00:00:00"/>
    <s v="Yes"/>
    <n v="89512"/>
    <m/>
    <d v="2020-08-09T00:00:00"/>
    <d v="2020-06-01T00:00:00"/>
    <m/>
    <s v="Home"/>
    <m/>
  </r>
  <r>
    <n v="9194"/>
    <n v="8454706525"/>
    <s v="Zubair"/>
    <s v="Patel"/>
    <x v="1"/>
    <d v="2020-07-27T00:00:00"/>
    <s v="BCAL-PO001028"/>
    <s v="Microsoft"/>
    <s v="Luca Immovilli - lucaim@microsoft.com"/>
    <s v="t-zupate@microsoft.com"/>
    <x v="3"/>
    <s v="STO118"/>
    <d v="2020-06-29T00:00:00"/>
    <s v="N/A"/>
    <d v="2020-06-17T00:00:00"/>
    <d v="2020-06-17T00:00:00"/>
    <s v="Andy Brown"/>
    <s v="N/A"/>
    <s v="N/A"/>
    <d v="2020-06-17T00:00:00"/>
    <d v="2020-06-29T00:00:00"/>
    <m/>
    <d v="2020-06-29T00:00:00"/>
    <d v="2020-07-03T00:00:00"/>
    <d v="2020-07-03T00:00:00"/>
    <d v="2020-07-06T00:00:00"/>
    <d v="2020-07-03T00:00:00"/>
    <m/>
    <d v="2020-07-09T00:00:00"/>
    <d v="2020-07-06T00:00:00"/>
    <s v="09/07/20 @ 10.00"/>
    <x v="0"/>
    <x v="16"/>
    <d v="2020-07-10T00:00:00"/>
    <d v="2020-07-10T00:00:00"/>
    <s v="Yes"/>
    <n v="88371"/>
    <m/>
    <d v="2020-07-30T00:00:00"/>
    <d v="2020-06-01T00:00:00"/>
    <m/>
    <s v="Home"/>
    <m/>
  </r>
  <r>
    <n v="9396"/>
    <n v="8331697358"/>
    <s v="Nikolaos"/>
    <s v="Ward"/>
    <x v="1"/>
    <d v="2019-12-16T00:00:00"/>
    <s v="BCAL-PO000980"/>
    <s v="Hargreaves Lansdown"/>
    <s v="Duncan.terveen-Hockney@hl.co.uk"/>
    <s v="nckwrd@hotmail.gr"/>
    <x v="1"/>
    <s v="STO125"/>
    <d v="2020-07-13T00:00:00"/>
    <s v="Yes - 03/06/20"/>
    <d v="2020-06-18T00:00:00"/>
    <d v="2020-06-18T00:00:00"/>
    <s v="Andy Brown"/>
    <s v="Yes"/>
    <s v="N/A"/>
    <d v="2020-06-18T00:00:00"/>
    <d v="2020-07-13T00:00:00"/>
    <m/>
    <d v="2020-07-13T00:00:00"/>
    <d v="2020-07-15T00:00:00"/>
    <d v="2020-07-15T00:00:00"/>
    <d v="2020-07-15T00:00:00"/>
    <d v="2020-07-15T00:00:00"/>
    <m/>
    <d v="2020-07-21T00:00:00"/>
    <d v="2020-07-15T00:00:00"/>
    <s v="21/07/20 @ 2.00"/>
    <x v="1"/>
    <x v="17"/>
    <d v="2020-07-23T00:00:00"/>
    <d v="2020-07-23T00:00:00"/>
    <m/>
    <n v="89903"/>
    <m/>
    <d v="2020-08-12T00:00:00"/>
    <d v="2020-06-01T00:00:00"/>
    <m/>
    <s v="Home"/>
    <s v="11/08/2020 - certificate requested directly through the ESFA portal"/>
  </r>
  <r>
    <n v="29312"/>
    <n v="4198058856"/>
    <s v="Oliver"/>
    <s v="West"/>
    <x v="0"/>
    <d v="2019-11-12T00:00:00"/>
    <s v="ITQ-1920-1072"/>
    <s v="Opus Energy"/>
    <s v="kacie.fay@opusenergy.com"/>
    <s v="oliver.west@opusenergy.com"/>
    <x v="1"/>
    <s v="STO125"/>
    <d v="2020-06-22T00:00:00"/>
    <s v="Yes - 17/06"/>
    <d v="2020-06-18T00:00:00"/>
    <d v="2020-06-18T00:00:00"/>
    <s v="Andy Nunn"/>
    <m/>
    <s v="N/A"/>
    <d v="2020-06-18T00:00:00"/>
    <d v="2020-06-23T00:00:00"/>
    <m/>
    <d v="2020-06-18T00:00:00"/>
    <d v="2020-06-25T00:00:00"/>
    <d v="2020-06-25T00:00:00"/>
    <d v="2020-06-26T00:00:00"/>
    <d v="2020-06-25T00:00:00"/>
    <m/>
    <d v="2020-07-02T00:00:00"/>
    <d v="2020-06-24T00:00:00"/>
    <s v="02/07/20 @ 10:00"/>
    <x v="0"/>
    <x v="14"/>
    <d v="2020-08-25T00:00:00"/>
    <d v="2020-08-25T00:00:00"/>
    <m/>
    <m/>
    <m/>
    <d v="2020-09-14T00:00:00"/>
    <d v="2020-06-01T00:00:00"/>
    <m/>
    <m/>
    <s v="Awaiting KM1, being completed after gateway.  25/08/2020 KM1 received from provider and grade issued"/>
  </r>
  <r>
    <n v="9148"/>
    <n v="7633690479"/>
    <s v="Jack "/>
    <s v="Creber"/>
    <x v="1"/>
    <d v="2020-02-25T00:00:00"/>
    <s v="BCAL-PO001052"/>
    <s v="B.T. Group"/>
    <s v="zander.white@bt.com"/>
    <s v="jack.creber@bt.com"/>
    <x v="1"/>
    <s v="STO125"/>
    <d v="2020-07-20T00:00:00"/>
    <d v="2020-07-10T00:00:00"/>
    <d v="2020-07-02T00:00:00"/>
    <d v="2020-07-02T00:00:00"/>
    <s v="Andy Nunn"/>
    <s v="Yes"/>
    <s v="Not supplied"/>
    <d v="2020-07-02T00:00:00"/>
    <d v="2020-07-20T00:00:00"/>
    <m/>
    <d v="2020-07-20T00:00:00"/>
    <d v="2020-07-22T00:00:00"/>
    <d v="2020-07-22T00:00:00"/>
    <d v="2020-07-22T00:00:00"/>
    <d v="2020-07-22T00:00:00"/>
    <m/>
    <d v="2020-07-29T00:00:00"/>
    <d v="2020-07-24T00:00:00"/>
    <s v="29/07/20 @ 10am"/>
    <x v="1"/>
    <x v="18"/>
    <d v="2020-07-31T00:00:00"/>
    <d v="2020-07-31T00:00:00"/>
    <s v="Yes"/>
    <n v="91718"/>
    <m/>
    <d v="2020-08-20T00:00:00"/>
    <d v="2020-07-01T00:00:00"/>
    <m/>
    <s v="Work"/>
    <s v="Learner had various errors when using Packet Tracer"/>
  </r>
  <r>
    <n v="4438"/>
    <n v="5604275238"/>
    <s v="Fabio"/>
    <s v="Musio"/>
    <x v="2"/>
    <d v="2020-09-30T00:00:00"/>
    <s v="TDM251"/>
    <s v="The Smart Actuator"/>
    <s v="Katrina@smartact.co.uk"/>
    <s v="fabio-57@live.co.uk"/>
    <x v="0"/>
    <s v="STO122"/>
    <d v="2020-07-06T00:00:00"/>
    <s v="N/A"/>
    <d v="2020-07-02T00:00:00"/>
    <d v="2020-07-02T00:00:00"/>
    <s v="Enda Crossan"/>
    <s v="N/A"/>
    <s v="Yes"/>
    <d v="2020-07-02T00:00:00"/>
    <d v="2020-07-06T00:00:00"/>
    <m/>
    <d v="2020-07-06T00:00:00"/>
    <d v="2020-07-09T00:00:00"/>
    <d v="2020-07-09T00:00:00"/>
    <d v="2020-07-10T00:00:00"/>
    <d v="2020-07-10T00:00:00"/>
    <m/>
    <d v="2020-07-17T00:00:00"/>
    <d v="2020-07-10T00:00:00"/>
    <s v="17/07/20 @ 11am"/>
    <x v="0"/>
    <x v="19"/>
    <d v="2020-07-21T00:00:00"/>
    <d v="2020-07-21T00:00:00"/>
    <s v="Yes"/>
    <n v="89630"/>
    <m/>
    <d v="2020-08-10T00:00:00"/>
    <d v="2020-07-01T00:00:00"/>
    <m/>
    <s v="Home"/>
    <m/>
  </r>
  <r>
    <n v="30037"/>
    <n v="5276921317"/>
    <s v="Mohammed Qadeer"/>
    <s v="Abass"/>
    <x v="0"/>
    <d v="2020-03-08T00:00:00"/>
    <s v="ITQ-1920-1072"/>
    <s v="Littlefish Ltd"/>
    <s v="natasha.philips@littlefish.co.uk"/>
    <s v="qadeer.abass98@gmail.com / qadeer.abass@littlefish.co.uk"/>
    <x v="1"/>
    <s v="STO125"/>
    <d v="2020-07-03T00:00:00"/>
    <d v="2020-07-03T00:00:00"/>
    <d v="2020-07-03T00:00:00"/>
    <d v="2020-07-03T00:00:00"/>
    <s v="Andy Nunn"/>
    <s v="No"/>
    <d v="2020-07-03T00:00:00"/>
    <d v="2020-07-03T00:00:00"/>
    <d v="2020-07-20T00:00:00"/>
    <m/>
    <d v="2020-07-20T00:00:00"/>
    <d v="2020-07-22T00:00:00"/>
    <d v="2020-07-22T00:00:00"/>
    <d v="2020-07-22T00:00:00"/>
    <d v="2020-07-22T00:00:00"/>
    <m/>
    <d v="2020-07-31T00:00:00"/>
    <d v="2020-07-23T00:00:00"/>
    <s v="31/07/20 @ 2pm"/>
    <x v="2"/>
    <x v="20"/>
    <d v="2020-08-05T00:00:00"/>
    <d v="2020-08-05T00:00:00"/>
    <d v="2020-08-03T00:00:00"/>
    <m/>
    <m/>
    <d v="2020-08-25T00:00:00"/>
    <d v="2020-07-01T00:00:00"/>
    <m/>
    <s v="Home"/>
    <m/>
  </r>
  <r>
    <n v="30038"/>
    <n v="1760444137"/>
    <s v="Kishan"/>
    <s v="Gohil"/>
    <x v="0"/>
    <d v="2020-05-25T00:00:00"/>
    <s v="ITQ-1920-1072"/>
    <s v="Maclean Data Communications Ltd"/>
    <s v="ian.maclean@macleandata.co.uk"/>
    <s v="kishan_19@hotmail.co.uk"/>
    <x v="1"/>
    <s v="STO125"/>
    <d v="2020-07-20T00:00:00"/>
    <d v="2020-07-03T00:00:00"/>
    <d v="2020-07-03T00:00:00"/>
    <d v="2020-07-03T00:00:00"/>
    <s v="Andy Nunn"/>
    <s v="Yes"/>
    <s v="Yes"/>
    <d v="2020-07-03T00:00:00"/>
    <d v="2020-07-20T00:00:00"/>
    <m/>
    <d v="2020-07-20T00:00:00"/>
    <d v="2020-07-22T00:00:00"/>
    <d v="2020-07-22T00:00:00"/>
    <d v="2020-07-22T00:00:00"/>
    <d v="2020-07-22T00:00:00"/>
    <m/>
    <d v="2020-07-30T00:00:00"/>
    <d v="2020-07-23T00:00:00"/>
    <s v="30/07/20 @ 10am"/>
    <x v="0"/>
    <x v="21"/>
    <d v="2020-09-17T00:00:00"/>
    <d v="2020-09-17T00:00:00"/>
    <d v="2020-08-03T00:00:00"/>
    <m/>
    <m/>
    <d v="2020-10-07T00:00:00"/>
    <d v="2020-07-01T00:00:00"/>
    <m/>
    <s v="Home"/>
    <s v="Missing certificates uploaded to ACDE 17/09/2020"/>
  </r>
  <r>
    <n v="29302"/>
    <n v="4444263740"/>
    <s v="Max"/>
    <s v="Jones"/>
    <x v="0"/>
    <d v="2019-12-05T00:00:00"/>
    <s v="ITQ-1920-1072"/>
    <s v="Novi Digital"/>
    <s v="mike@novi.digital"/>
    <s v="max@novi.digital"/>
    <x v="0"/>
    <s v="STO122"/>
    <d v="2020-07-28T00:00:00"/>
    <s v="N/A"/>
    <d v="2020-07-07T00:00:00"/>
    <d v="2020-07-07T00:00:00"/>
    <s v="Enda Crossan"/>
    <m/>
    <s v="N/A"/>
    <d v="2020-07-07T00:00:00"/>
    <d v="2020-07-28T00:00:00"/>
    <s v="A"/>
    <d v="2020-07-28T00:00:00"/>
    <d v="2020-07-31T00:00:00"/>
    <d v="2020-07-31T00:00:00"/>
    <d v="2020-07-31T00:00:00"/>
    <d v="2020-07-31T00:00:00"/>
    <s v="N/A"/>
    <d v="2020-08-05T00:00:00"/>
    <d v="2020-08-03T00:00:00"/>
    <s v="05/08/20 @ 2pm"/>
    <x v="1"/>
    <x v="22"/>
    <d v="2020-08-07T00:00:00"/>
    <d v="2020-08-07T00:00:00"/>
    <d v="2020-08-07T00:00:00"/>
    <n v="93171"/>
    <m/>
    <d v="2020-08-27T00:00:00"/>
    <d v="2020-07-01T00:00:00"/>
    <m/>
    <s v="Home"/>
    <m/>
  </r>
  <r>
    <n v="30039"/>
    <n v="9116226053"/>
    <s v="Zakir"/>
    <s v="Chowdhary"/>
    <x v="0"/>
    <d v="2019-06-21T00:00:00"/>
    <s v="ITQ-1920-1072"/>
    <s v="Mountbatten School Services"/>
    <s v="chris.goodrich@mountbatten.hants.sch.uk"/>
    <s v="zakir.chowdhary@icloud.com"/>
    <x v="2"/>
    <s v="STO127"/>
    <d v="2020-07-13T00:00:00"/>
    <d v="2020-07-03T00:00:00"/>
    <d v="2020-07-07T00:00:00"/>
    <d v="2020-07-07T00:00:00"/>
    <s v="Andy Nunn"/>
    <s v="Yes"/>
    <s v="Yes"/>
    <d v="2020-07-07T00:00:00"/>
    <d v="2020-07-13T00:00:00"/>
    <m/>
    <d v="2020-07-13T00:00:00"/>
    <d v="2020-07-17T00:00:00"/>
    <d v="2020-07-17T00:00:00"/>
    <d v="2020-07-17T00:00:00"/>
    <d v="2020-07-17T00:00:00"/>
    <m/>
    <d v="2020-08-04T00:00:00"/>
    <d v="2020-07-17T00:00:00"/>
    <s v="04/08/20 @ 2pm"/>
    <x v="1"/>
    <x v="23"/>
    <d v="2020-08-06T00:00:00"/>
    <d v="2020-08-06T00:00:00"/>
    <d v="2020-08-07T00:00:00"/>
    <n v="92825"/>
    <m/>
    <d v="2020-08-26T00:00:00"/>
    <d v="2020-07-01T00:00:00"/>
    <m/>
    <s v="Home"/>
    <m/>
  </r>
  <r>
    <n v="30108"/>
    <n v="7467561562"/>
    <s v="Amelia "/>
    <s v="Marsh"/>
    <x v="0"/>
    <d v="2020-03-01T00:00:00"/>
    <s v="ITQ-1920-1072"/>
    <s v="WRM Media"/>
    <s v="gemma@wrm-media.com"/>
    <s v="amelia@wrm-media.com"/>
    <x v="0"/>
    <s v="STO122"/>
    <d v="2020-07-14T00:00:00"/>
    <s v="N/A"/>
    <d v="2020-07-07T00:00:00"/>
    <d v="2020-07-07T00:00:00"/>
    <s v="Enda Crossan"/>
    <s v="N/A"/>
    <s v="Yes"/>
    <d v="2020-07-07T00:00:00"/>
    <d v="2020-07-14T00:00:00"/>
    <m/>
    <d v="2020-07-14T00:00:00"/>
    <d v="2020-07-17T00:00:00"/>
    <d v="2020-07-20T00:00:00"/>
    <d v="2020-07-20T00:00:00"/>
    <d v="2020-07-20T00:00:00"/>
    <s v="N/A"/>
    <d v="2020-07-29T00:00:00"/>
    <d v="2020-07-20T00:00:00"/>
    <s v="29/07/20 @ 2pm"/>
    <x v="0"/>
    <x v="21"/>
    <d v="2020-07-31T00:00:00"/>
    <d v="2020-07-30T00:00:00"/>
    <d v="2020-08-03T00:00:00"/>
    <n v="91926"/>
    <m/>
    <d v="2020-08-20T00:00:00"/>
    <d v="2020-07-01T00:00:00"/>
    <m/>
    <s v="Home"/>
    <s v="Learner had additional 2 hours (Monday 20th return of SP) due to internet problems on 17th"/>
  </r>
  <r>
    <n v="8860"/>
    <n v="5769241054"/>
    <s v="James"/>
    <s v="French"/>
    <x v="1"/>
    <d v="2019-09-25T00:00:00"/>
    <s v="BCAL-PO001028"/>
    <s v="Linten Technologies"/>
    <s v=" daniel.burford@linten.co.uk"/>
    <s v="jfrench527@gmail.com"/>
    <x v="2"/>
    <s v="STO127"/>
    <d v="2020-07-13T00:00:00"/>
    <d v="2020-07-09T00:00:00"/>
    <d v="2020-07-09T00:00:00"/>
    <d v="2020-07-09T00:00:00"/>
    <s v="Andy Nunn"/>
    <d v="2020-07-13T00:00:00"/>
    <s v="Yes"/>
    <d v="2020-07-10T00:00:00"/>
    <d v="2020-07-15T00:00:00"/>
    <m/>
    <d v="2020-07-15T00:00:00"/>
    <d v="2020-07-21T00:00:00"/>
    <d v="2020-07-21T00:00:00"/>
    <d v="2020-07-21T00:00:00"/>
    <d v="2020-07-21T00:00:00"/>
    <m/>
    <d v="2020-07-28T00:00:00"/>
    <d v="2020-07-17T00:00:00"/>
    <s v="28/07/20 @ 10am"/>
    <x v="0"/>
    <x v="24"/>
    <d v="2020-07-30T00:00:00"/>
    <d v="2020-07-30T00:00:00"/>
    <s v="Yes"/>
    <m/>
    <m/>
    <d v="2020-08-19T00:00:00"/>
    <d v="2020-07-01T00:00:00"/>
    <m/>
    <s v="Home"/>
    <m/>
  </r>
  <r>
    <n v="29910"/>
    <n v="8742019930"/>
    <s v="Thomas"/>
    <s v="Allen"/>
    <x v="0"/>
    <d v="2020-02-16T00:00:00"/>
    <s v="ITQ-1920-1072"/>
    <s v="Paragon Cars London"/>
    <s v="sales@paragoncarslondon.co.uk"/>
    <s v="tommy_tank@btinternet.com"/>
    <x v="0"/>
    <s v="STO122"/>
    <d v="2020-07-14T00:00:00"/>
    <s v="N/A"/>
    <d v="2020-07-09T00:00:00"/>
    <d v="2020-07-09T00:00:00"/>
    <s v="Enda Crossan"/>
    <s v="N/A"/>
    <s v="Yes"/>
    <d v="2020-07-09T00:00:00"/>
    <d v="2020-07-14T00:00:00"/>
    <m/>
    <d v="2002-07-14T00:00:00"/>
    <d v="2020-07-17T00:00:00"/>
    <d v="2020-07-17T00:00:00"/>
    <d v="2020-07-17T00:00:00"/>
    <d v="2020-07-17T00:00:00"/>
    <m/>
    <d v="2020-07-20T00:00:00"/>
    <d v="2020-07-14T00:00:00"/>
    <s v="20/07/20 @ 11.00"/>
    <x v="1"/>
    <x v="19"/>
    <d v="2020-07-22T00:00:00"/>
    <d v="2020-07-21T00:00:00"/>
    <m/>
    <n v="89745"/>
    <m/>
    <d v="2020-08-11T00:00:00"/>
    <d v="2020-07-01T00:00:00"/>
    <m/>
    <s v="Home"/>
    <m/>
  </r>
  <r>
    <n v="29635"/>
    <n v="2253778132"/>
    <s v="Nathan"/>
    <s v="Steel"/>
    <x v="1"/>
    <d v="2020-07-06T00:00:00"/>
    <s v="BCAL-PO001056"/>
    <s v="Celesio / McKesson Corporation"/>
    <s v="pamela.beckford-jones@mckesson.uk"/>
    <s v="nathan.steel@mckesson.uk"/>
    <x v="4"/>
    <s v="STO116"/>
    <d v="2020-07-13T00:00:00"/>
    <s v="N/A"/>
    <d v="2020-07-13T00:00:00"/>
    <d v="2020-07-13T00:00:00"/>
    <s v="Enda Crossan"/>
    <s v="N/A"/>
    <s v="N/A"/>
    <d v="2020-07-09T00:00:00"/>
    <d v="2020-07-13T00:00:00"/>
    <s v="B"/>
    <d v="2020-07-13T00:00:00"/>
    <d v="2020-07-17T00:00:00"/>
    <d v="2020-07-17T00:00:00"/>
    <d v="2020-07-17T00:00:00"/>
    <d v="2020-07-17T00:00:00"/>
    <m/>
    <d v="2020-07-30T00:00:00"/>
    <d v="2020-07-21T00:00:00"/>
    <s v="30/07/20 @ 10:00"/>
    <x v="1"/>
    <x v="18"/>
    <d v="2020-07-31T00:00:00"/>
    <d v="2020-07-31T00:00:00"/>
    <s v="Yes"/>
    <n v="91920"/>
    <m/>
    <d v="2020-08-20T00:00:00"/>
    <d v="2020-07-01T00:00:00"/>
    <m/>
    <m/>
    <m/>
  </r>
  <r>
    <n v="9047"/>
    <n v="6811868995"/>
    <s v="Fabio"/>
    <s v="Gomes"/>
    <x v="1"/>
    <d v="2020-06-25T00:00:00"/>
    <s v="BCAL-PO001073"/>
    <s v="Affiliate Future"/>
    <s v=" chloe.prockter@affiliatefuture.co.uk"/>
    <s v="fabssgomes@gmail.com"/>
    <x v="0"/>
    <s v="STO122"/>
    <d v="2020-07-20T00:00:00"/>
    <s v="N/A"/>
    <d v="2020-07-13T00:00:00"/>
    <d v="2020-07-13T00:00:00"/>
    <s v="Enda Crossan"/>
    <s v="N/A"/>
    <s v="Yes"/>
    <d v="2020-07-13T00:00:00"/>
    <d v="2020-07-20T00:00:00"/>
    <m/>
    <d v="2020-07-20T00:00:00"/>
    <d v="2020-07-23T00:00:00"/>
    <d v="2020-07-23T00:00:00"/>
    <d v="2020-07-23T00:00:00"/>
    <d v="2020-07-23T00:00:00"/>
    <m/>
    <d v="2020-07-31T00:00:00"/>
    <d v="2020-07-24T00:00:00"/>
    <s v="31/07/20 @ 10am"/>
    <x v="0"/>
    <x v="25"/>
    <d v="2020-08-05T00:00:00"/>
    <d v="2020-08-05T00:00:00"/>
    <s v="Yes"/>
    <m/>
    <m/>
    <d v="2020-08-25T00:00:00"/>
    <d v="2020-07-01T00:00:00"/>
    <m/>
    <s v="Home"/>
    <m/>
  </r>
  <r>
    <n v="30316"/>
    <n v="7708207184"/>
    <s v="Omar"/>
    <s v="Tizaghouin"/>
    <x v="0"/>
    <d v="2020-06-28T00:00:00"/>
    <s v="ITQ-1920-1072"/>
    <s v="ADM Computing"/>
    <s v="linda.sinclair@adm-computing.co.uk"/>
    <s v="omar.tizaghouin@adm-computing.co.uk"/>
    <x v="1"/>
    <s v="STO125"/>
    <d v="2020-06-14T00:00:00"/>
    <d v="2020-07-03T00:00:00"/>
    <d v="2020-07-13T00:00:00"/>
    <d v="2020-07-13T00:00:00"/>
    <s v="Andy Brown"/>
    <s v="Yes"/>
    <s v="Yes"/>
    <d v="2020-07-13T00:00:00"/>
    <d v="2020-07-14T00:00:00"/>
    <m/>
    <d v="2020-07-14T00:00:00"/>
    <d v="2020-07-16T00:00:00"/>
    <d v="2020-07-16T00:00:00"/>
    <d v="2020-07-16T00:00:00"/>
    <d v="2020-07-16T00:00:00"/>
    <m/>
    <d v="2020-08-05T00:00:00"/>
    <d v="2020-07-17T00:00:00"/>
    <s v="05/08/20 @ 2pm"/>
    <x v="1"/>
    <x v="23"/>
    <d v="2020-08-06T00:00:00"/>
    <d v="2020-08-08T00:00:00"/>
    <d v="2020-08-07T00:00:00"/>
    <n v="93013"/>
    <m/>
    <d v="2020-08-26T00:00:00"/>
    <d v="2020-07-01T00:00:00"/>
    <m/>
    <s v="Home"/>
    <m/>
  </r>
  <r>
    <n v="9035"/>
    <n v="7904975113"/>
    <s v="Alexandru"/>
    <s v="Stanila"/>
    <x v="1"/>
    <d v="2020-07-28T00:00:00"/>
    <s v="BCAL-PO001049"/>
    <s v="Ark Schools"/>
    <s v="scott.kirk@arkonline.org"/>
    <s v="djsavro@gmail.com"/>
    <x v="1"/>
    <s v="STO125"/>
    <d v="2020-07-20T00:00:00"/>
    <d v="2020-07-14T00:00:00"/>
    <d v="2020-07-14T00:00:00"/>
    <d v="2020-07-14T00:00:00"/>
    <s v="Andy Brown"/>
    <s v="Yes"/>
    <s v="Yes"/>
    <d v="2020-07-14T00:00:00"/>
    <d v="2020-07-20T00:00:00"/>
    <m/>
    <d v="2020-07-20T00:00:00"/>
    <d v="2020-07-22T00:00:00"/>
    <d v="2020-07-22T00:00:00"/>
    <d v="2020-07-22T00:00:00"/>
    <d v="2020-07-22T00:00:00"/>
    <m/>
    <d v="2020-07-14T00:00:00"/>
    <d v="2020-07-14T00:00:00"/>
    <s v="27/07/20 @ 10.00"/>
    <x v="1"/>
    <x v="24"/>
    <d v="2020-08-25T00:00:00"/>
    <d v="2020-08-25T00:00:00"/>
    <s v="Yes"/>
    <m/>
    <m/>
    <d v="2020-09-14T00:00:00"/>
    <d v="2020-07-01T00:00:00"/>
    <m/>
    <m/>
    <s v="Awaiting English, being completed after gateway.  25/08/2020 FSE received from provider"/>
  </r>
  <r>
    <n v="30899"/>
    <n v="4303066760"/>
    <s v="Rachel "/>
    <s v="Adams"/>
    <x v="0"/>
    <d v="2020-01-31T00:00:00"/>
    <s v="ITQ-1920-1072"/>
    <s v="A F Blakemore &amp; Sons Ltd"/>
    <s v="dhammond@afblakemore.co.uk"/>
    <s v="radams@afblakemore.co.uk"/>
    <x v="0"/>
    <s v="STO122"/>
    <d v="2020-07-17T00:00:00"/>
    <s v="N/A"/>
    <d v="2020-07-16T00:00:00"/>
    <d v="2020-07-16T00:00:00"/>
    <s v="Enda Crossan"/>
    <s v="N/A"/>
    <s v="Yes"/>
    <d v="2020-07-16T00:00:00"/>
    <d v="2020-07-17T00:00:00"/>
    <s v="A"/>
    <d v="2020-07-17T00:00:00"/>
    <d v="2020-07-20T00:00:00"/>
    <d v="2020-07-21T00:00:00"/>
    <d v="2020-07-21T00:00:00"/>
    <d v="2020-07-21T00:00:00"/>
    <m/>
    <d v="2020-07-28T00:00:00"/>
    <d v="2020-07-23T00:00:00"/>
    <s v="28/07/20 @ 10am"/>
    <x v="0"/>
    <x v="21"/>
    <d v="2020-07-30T00:00:00"/>
    <d v="2020-07-30T00:00:00"/>
    <d v="2020-08-03T00:00:00"/>
    <n v="91663"/>
    <m/>
    <d v="2020-08-19T00:00:00"/>
    <d v="2020-07-01T00:00:00"/>
    <m/>
    <s v="Home"/>
    <s v="SP completed over the weekend"/>
  </r>
  <r>
    <n v="9268"/>
    <n v="3070533123"/>
    <s v="Zoe"/>
    <s v="Field"/>
    <x v="1"/>
    <d v="2020-01-29T00:00:00"/>
    <s v="To Follow"/>
    <s v="James Hall &amp; Co"/>
    <s v=" Mary.Hodgkiss@jameshall.co.uk"/>
    <s v="zoe.field@jameshall.co.uk"/>
    <x v="4"/>
    <s v="STO116"/>
    <d v="2020-08-03T00:00:00"/>
    <s v="N/A"/>
    <d v="2020-07-21T00:00:00"/>
    <d v="2020-07-21T00:00:00"/>
    <s v="Enda Crossan"/>
    <s v="N/A"/>
    <s v="Yes"/>
    <d v="2020-07-21T00:00:00"/>
    <d v="2020-08-03T00:00:00"/>
    <s v="C"/>
    <d v="2020-08-03T00:00:00"/>
    <d v="2020-08-07T00:00:00"/>
    <d v="2020-08-07T00:00:00"/>
    <d v="2020-08-07T00:00:00"/>
    <d v="2020-08-07T00:00:00"/>
    <s v="N/A"/>
    <d v="2020-08-11T00:00:00"/>
    <d v="2020-08-05T00:00:00"/>
    <s v="11/08/20 @ 10am"/>
    <x v="1"/>
    <x v="26"/>
    <d v="2020-08-12T00:00:00"/>
    <d v="2020-08-12T00:00:00"/>
    <s v="Yes"/>
    <m/>
    <m/>
    <d v="2020-09-01T00:00:00"/>
    <d v="2020-07-01T00:00:00"/>
    <m/>
    <m/>
    <m/>
  </r>
  <r>
    <n v="9009"/>
    <n v="4749946507"/>
    <s v="Ross"/>
    <s v="Galloway"/>
    <x v="1"/>
    <d v="2019-11-27T00:00:00"/>
    <s v="BCAL-PO001087"/>
    <s v="Omnicom"/>
    <s v=" Alex.Crisp@omnicommediagroup.com"/>
    <s v="Ross.Galloway@omnicommediagroup.com"/>
    <x v="0"/>
    <s v="STO122"/>
    <d v="2020-07-27T00:00:00"/>
    <s v="N/A"/>
    <d v="2020-07-21T00:00:00"/>
    <d v="2020-07-21T00:00:00"/>
    <s v="John Pritchard"/>
    <s v="N/A"/>
    <s v="Yes"/>
    <d v="2020-07-22T00:00:00"/>
    <d v="2020-07-27T00:00:00"/>
    <s v="B"/>
    <d v="2020-07-27T00:00:00"/>
    <d v="2020-07-30T00:00:00"/>
    <d v="2020-07-30T00:00:00"/>
    <d v="2020-07-30T00:00:00"/>
    <d v="2020-07-30T00:00:00"/>
    <m/>
    <d v="2020-08-12T00:00:00"/>
    <d v="2020-07-28T00:00:00"/>
    <s v="12/08/20 @ 2pm"/>
    <x v="1"/>
    <x v="27"/>
    <d v="2020-08-14T00:00:00"/>
    <d v="2020-08-14T00:00:00"/>
    <s v="Yes"/>
    <n v="94256"/>
    <m/>
    <d v="2020-09-03T00:00:00"/>
    <d v="2020-07-01T00:00:00"/>
    <m/>
    <s v="Home"/>
    <m/>
  </r>
  <r>
    <n v="9050"/>
    <n v="8757781817"/>
    <s v="Pawel "/>
    <s v="Szuminski"/>
    <x v="1"/>
    <d v="2020-05-24T00:00:00"/>
    <s v="BCAL-PO001074"/>
    <s v="Capita"/>
    <s v="Taroon Surti"/>
    <s v="pawel.szuminski@nhs.net"/>
    <x v="1"/>
    <s v="STO125"/>
    <d v="2020-08-03T00:00:00"/>
    <d v="2020-07-23T00:00:00"/>
    <d v="2020-07-23T00:00:00"/>
    <d v="2020-07-23T00:00:00"/>
    <s v="Andy Nunn"/>
    <m/>
    <s v="Yes"/>
    <d v="2020-07-23T00:00:00"/>
    <d v="2020-08-03T00:00:00"/>
    <s v="A"/>
    <d v="2020-08-03T00:00:00"/>
    <d v="2020-08-05T00:00:00"/>
    <d v="2020-08-05T00:00:00"/>
    <d v="2020-08-05T00:00:00"/>
    <d v="2020-08-05T00:00:00"/>
    <m/>
    <d v="2020-08-12T00:00:00"/>
    <d v="2020-08-06T00:00:00"/>
    <s v="12/08/2020 @ 2pm"/>
    <x v="0"/>
    <x v="28"/>
    <d v="2020-08-14T00:00:00"/>
    <d v="2020-08-14T00:00:00"/>
    <s v="Yes"/>
    <n v="94435"/>
    <m/>
    <d v="2020-09-03T00:00:00"/>
    <d v="2020-07-01T00:00:00"/>
    <m/>
    <s v="Work"/>
    <m/>
  </r>
  <r>
    <n v="8939"/>
    <n v="3725732980"/>
    <s v="Calum "/>
    <s v="Smythe"/>
    <x v="1"/>
    <d v="2020-07-25T00:00:00"/>
    <s v="BCAL-PO001110"/>
    <s v="Lioncourt Homes"/>
    <m/>
    <s v="calumsmythe@lioncourthomes.com"/>
    <x v="1"/>
    <s v="STO125"/>
    <d v="2020-08-17T00:00:00"/>
    <d v="2020-07-24T00:00:00"/>
    <d v="2020-07-24T00:00:00"/>
    <d v="2020-07-24T00:00:00"/>
    <s v="Andy Nunn"/>
    <s v="Yes"/>
    <s v="Yes"/>
    <d v="2020-07-24T00:00:00"/>
    <d v="2020-08-17T00:00:00"/>
    <m/>
    <d v="2020-08-17T00:00:00"/>
    <d v="2020-08-19T00:00:00"/>
    <d v="2020-08-19T00:00:00"/>
    <d v="2020-08-19T00:00:00"/>
    <d v="2020-08-19T00:00:00"/>
    <m/>
    <d v="2020-08-27T00:00:00"/>
    <d v="2020-08-17T00:00:00"/>
    <s v="27/08/2020 @ 2pm"/>
    <x v="0"/>
    <x v="29"/>
    <d v="2020-08-28T00:00:00"/>
    <d v="2020-08-28T00:00:00"/>
    <d v="2020-08-28T00:00:00"/>
    <m/>
    <m/>
    <m/>
    <d v="2020-07-01T00:00:00"/>
    <m/>
    <m/>
    <m/>
  </r>
  <r>
    <n v="31179"/>
    <n v="6003633823"/>
    <s v="Caitlin"/>
    <s v="Pellegrina"/>
    <x v="0"/>
    <d v="2020-08-14T00:00:00"/>
    <s v="ITQ-1920-1072"/>
    <s v="Data Media Research"/>
    <s v="sara@dmri.co.uk"/>
    <s v="caitlin@dmri.co.uk"/>
    <x v="0"/>
    <s v="ST0122"/>
    <d v="2020-07-30T00:00:00"/>
    <s v="N/A"/>
    <d v="2020-07-24T00:00:00"/>
    <d v="2020-07-24T00:00:00"/>
    <s v="Enda Crossan"/>
    <s v="N/A"/>
    <s v="Yes"/>
    <d v="2020-07-24T00:00:00"/>
    <d v="2020-08-06T00:00:00"/>
    <s v="A"/>
    <d v="2020-08-06T00:00:00"/>
    <d v="2020-08-11T00:00:00"/>
    <d v="2020-08-11T00:00:00"/>
    <d v="2020-08-11T00:00:00"/>
    <d v="2020-08-11T00:00:00"/>
    <m/>
    <d v="2020-08-20T00:00:00"/>
    <d v="2020-08-05T00:00:00"/>
    <s v="20/08/2020 @ 10am"/>
    <x v="0"/>
    <x v="29"/>
    <d v="2020-08-21T00:00:00"/>
    <d v="2020-08-21T00:00:00"/>
    <d v="2020-08-21T00:00:00"/>
    <n v="95965"/>
    <m/>
    <d v="2020-09-10T00:00:00"/>
    <d v="2020-07-01T00:00:00"/>
    <m/>
    <m/>
    <s v="Learner completing SP on Thur/Fri/Mon/Tues"/>
  </r>
  <r>
    <n v="31169"/>
    <n v="4543041800"/>
    <s v="Edward"/>
    <s v="Bolla"/>
    <x v="0"/>
    <d v="2020-01-31T00:00:00"/>
    <s v="ITQ-1920-1072"/>
    <s v="A F Blakemore &amp; Sons Ltd"/>
    <s v="Kjones@afblakemore.co.uk"/>
    <s v="ebolla@afblakemore.co.uk"/>
    <x v="0"/>
    <s v="ST01220"/>
    <d v="2020-08-07T00:00:00"/>
    <s v="N/A"/>
    <d v="2020-07-24T00:00:00"/>
    <d v="2020-07-24T00:00:00"/>
    <s v="Enda Crossan"/>
    <s v="N/A"/>
    <s v="Yes"/>
    <d v="2020-07-24T00:00:00"/>
    <d v="2020-08-07T00:00:00"/>
    <s v="A"/>
    <d v="2020-08-07T00:00:00"/>
    <d v="2020-08-10T00:00:00"/>
    <d v="2020-08-10T00:00:00"/>
    <d v="2020-08-10T00:00:00"/>
    <d v="2020-08-10T00:00:00"/>
    <m/>
    <d v="2020-08-19T00:00:00"/>
    <d v="2020-08-05T00:00:00"/>
    <s v="19/08/20 @ 10am"/>
    <x v="1"/>
    <x v="29"/>
    <d v="2020-08-21T00:00:00"/>
    <d v="2020-08-21T00:00:00"/>
    <d v="2020-08-21T00:00:00"/>
    <n v="95949"/>
    <m/>
    <d v="2020-09-10T00:00:00"/>
    <d v="2020-07-01T00:00:00"/>
    <m/>
    <m/>
    <s v="Agreed learner could complete SP over the weekend 07/08/2020-10/08/2020"/>
  </r>
  <r>
    <n v="30907"/>
    <n v="4445555370"/>
    <s v="Emily-Louise"/>
    <s v="Hendy"/>
    <x v="0"/>
    <d v="2020-05-25T00:00:00"/>
    <s v="ITQ-1920-1072"/>
    <s v="Insight6"/>
    <s v="jonathan.winchester@insight6.com "/>
    <s v="Emily_hendy76@hotmail.co.uk"/>
    <x v="0"/>
    <s v="STO122"/>
    <d v="2020-07-31T00:00:00"/>
    <s v="N/A"/>
    <d v="2020-07-27T00:00:00"/>
    <d v="2020-07-27T00:00:00"/>
    <s v="Enda Crossan"/>
    <s v="N/A"/>
    <s v="Yes"/>
    <d v="2020-07-27T00:00:00"/>
    <d v="2020-07-27T00:00:00"/>
    <m/>
    <d v="2020-07-27T00:00:00"/>
    <d v="2020-07-31T00:00:00"/>
    <d v="2020-07-31T00:00:00"/>
    <d v="2020-07-31T00:00:00"/>
    <d v="2020-07-31T00:00:00"/>
    <m/>
    <d v="2020-09-23T00:00:00"/>
    <d v="2020-09-11T00:00:00"/>
    <s v="23/09/2020 1.30pm"/>
    <x v="3"/>
    <x v="30"/>
    <m/>
    <m/>
    <m/>
    <m/>
    <m/>
    <m/>
    <d v="2020-07-01T00:00:00"/>
    <m/>
    <m/>
    <s v="NOTE: SP CANCELLED PLEASE REFER TO JP/INTEQUAL FOR FURTHER INFORMATION - Learner taken a day off, Wed, during the SP, so now due back Friday 31st.  SS confirmed change - Learner to be transferred back to training provider"/>
  </r>
  <r>
    <n v="9181"/>
    <n v="7710019675"/>
    <s v="Litany"/>
    <s v="Kato"/>
    <x v="1"/>
    <d v="2019-11-27T00:00:00"/>
    <s v="Resit"/>
    <s v="B.T. Group"/>
    <s v="natalie.kretzschmar@bt.com"/>
    <s v="litany.kato@bt.com"/>
    <x v="0"/>
    <s v="ST01220"/>
    <d v="2020-08-03T00:00:00"/>
    <s v="N/A"/>
    <d v="2020-07-28T00:00:00"/>
    <d v="2020-07-28T00:00:00"/>
    <s v="Enda Crossan"/>
    <m/>
    <s v="Yes  "/>
    <d v="2020-07-28T00:00:00"/>
    <d v="2020-08-03T00:00:00"/>
    <s v="A"/>
    <d v="2020-08-03T00:00:00"/>
    <d v="2020-08-06T00:00:00"/>
    <d v="2020-08-06T00:00:00"/>
    <d v="2020-08-07T00:00:00"/>
    <d v="2020-08-06T00:00:00"/>
    <m/>
    <d v="2020-08-18T00:00:00"/>
    <d v="2020-08-10T00:00:00"/>
    <s v="18/08/2020 @ 2pm"/>
    <x v="0"/>
    <x v="31"/>
    <d v="2020-08-20T00:00:00"/>
    <d v="2020-08-20T00:00:00"/>
    <d v="2020-08-21T00:00:00"/>
    <m/>
    <m/>
    <d v="2020-09-09T00:00:00"/>
    <d v="2020-07-01T00:00:00"/>
    <m/>
    <m/>
    <m/>
  </r>
  <r>
    <n v="30897"/>
    <n v="1363152385"/>
    <s v="Gary "/>
    <s v="Parks"/>
    <x v="3"/>
    <d v="2020-07-27T00:00:00"/>
    <n v="1363152385"/>
    <s v="Kantar Media UK Ltd"/>
    <s v="rebecca.evans@kantar.com / UKeditor@kantar.com"/>
    <s v="gary.parks@kantar.com"/>
    <x v="3"/>
    <s v="ST0118"/>
    <d v="2020-09-07T00:00:00"/>
    <s v="N/A"/>
    <d v="2020-07-28T00:00:00"/>
    <d v="2020-07-28T00:00:00"/>
    <s v="Andy Brown"/>
    <m/>
    <s v="Yes  "/>
    <d v="2020-07-28T00:00:00"/>
    <d v="2020-09-07T00:00:00"/>
    <s v="A"/>
    <d v="2020-09-07T00:00:00"/>
    <d v="2020-09-11T00:00:00"/>
    <d v="2020-09-11T00:00:00"/>
    <d v="2020-09-11T00:00:00"/>
    <d v="2020-09-11T00:00:00"/>
    <m/>
    <d v="2020-09-17T00:00:00"/>
    <d v="2020-08-25T00:00:00"/>
    <s v="17/09/2020 @ 10am"/>
    <x v="1"/>
    <x v="32"/>
    <d v="2020-09-21T00:00:00"/>
    <d v="2020-09-21T00:00:00"/>
    <d v="2020-09-18T00:00:00"/>
    <n v="103245"/>
    <m/>
    <d v="2020-10-11T00:00:00"/>
    <d v="2020-08-01T00:00:00"/>
    <m/>
    <s v="Home"/>
    <m/>
  </r>
  <r>
    <n v="30896"/>
    <n v="1444951784"/>
    <s v="Steven "/>
    <s v="Mack"/>
    <x v="3"/>
    <d v="2020-07-24T00:00:00"/>
    <n v="1444951784"/>
    <s v="Kantar  "/>
    <s v="richard.clarke@kantar.com"/>
    <s v="steve.mack@kantar.com"/>
    <x v="3"/>
    <s v="ST0118"/>
    <d v="2020-08-17T00:00:00"/>
    <s v="N/A"/>
    <d v="2020-07-29T00:00:00"/>
    <d v="2020-07-29T00:00:00"/>
    <s v="Andy Brown"/>
    <m/>
    <s v="Yes  "/>
    <d v="2020-07-29T00:00:00"/>
    <d v="2020-08-17T00:00:00"/>
    <s v="A"/>
    <d v="2020-08-17T00:00:00"/>
    <d v="2020-08-21T00:00:00"/>
    <d v="2020-08-21T00:00:00"/>
    <d v="2020-08-21T00:00:00"/>
    <d v="2020-08-21T00:00:00"/>
    <m/>
    <d v="2020-09-01T00:00:00"/>
    <d v="2020-08-13T00:00:00"/>
    <s v="01/09/2020 @ 2pm"/>
    <x v="1"/>
    <x v="33"/>
    <d v="2020-09-02T00:00:00"/>
    <d v="2020-09-02T00:00:00"/>
    <d v="2020-09-04T00:00:00"/>
    <n v="98617"/>
    <m/>
    <d v="2020-09-22T00:00:00"/>
    <d v="2020-08-01T00:00:00"/>
    <m/>
    <s v="Home"/>
    <m/>
  </r>
  <r>
    <n v="7930"/>
    <n v="3551594316"/>
    <s v="Anna "/>
    <s v="Dobson"/>
    <x v="3"/>
    <d v="2020-08-12T00:00:00"/>
    <n v="3551594316"/>
    <s v="PHD Media Ltd"/>
    <s v="jeremy.pounder@phdmedia.com"/>
    <s v="annadobson@hotmail.co.uk"/>
    <x v="3"/>
    <s v="ST0118"/>
    <d v="2020-08-03T00:00:00"/>
    <s v="N/A"/>
    <d v="2020-07-29T00:00:00"/>
    <d v="2020-07-29T00:00:00"/>
    <s v="Andy Brown"/>
    <m/>
    <s v="Yes  "/>
    <d v="2020-07-29T00:00:00"/>
    <d v="2020-08-03T00:00:00"/>
    <s v="A"/>
    <d v="2020-08-03T00:00:00"/>
    <d v="2020-08-07T00:00:00"/>
    <d v="2020-08-07T00:00:00"/>
    <d v="2020-08-07T00:00:00"/>
    <d v="2020-08-07T00:00:00"/>
    <s v="N/A"/>
    <d v="2020-08-13T00:00:00"/>
    <d v="2020-08-05T00:00:00"/>
    <s v="13/08/2020 @ 10am"/>
    <x v="0"/>
    <x v="27"/>
    <d v="2020-08-14T00:00:00"/>
    <d v="2020-08-14T00:00:00"/>
    <d v="2020-08-14T00:00:00"/>
    <n v="94355"/>
    <m/>
    <d v="2020-09-03T00:00:00"/>
    <d v="2020-08-01T00:00:00"/>
    <m/>
    <s v="Home"/>
    <s v="changed to 3rd from the 6th"/>
  </r>
  <r>
    <n v="7943"/>
    <n v="3138610802"/>
    <s v="Megan "/>
    <s v="Paterson"/>
    <x v="3"/>
    <d v="2020-08-03T00:00:00"/>
    <n v="3138610802"/>
    <s v="Rapp Ltd"/>
    <s v="steve.chambers@codeworldwide.com"/>
    <s v="megan.paterson10@gmail.com"/>
    <x v="3"/>
    <s v="ST0118"/>
    <d v="2020-08-06T00:00:00"/>
    <s v="N/A"/>
    <d v="2020-07-29T00:00:00"/>
    <d v="2020-07-29T00:00:00"/>
    <s v="Andy Brown"/>
    <s v="N/A"/>
    <s v="Yes  "/>
    <d v="2020-07-29T00:00:00"/>
    <d v="2020-08-06T00:00:00"/>
    <s v="A"/>
    <d v="2020-08-06T00:00:00"/>
    <d v="2020-08-12T00:00:00"/>
    <d v="2020-08-12T00:00:00"/>
    <d v="2020-08-12T00:00:00"/>
    <d v="2020-08-12T00:00:00"/>
    <s v="N/A"/>
    <d v="2020-08-17T00:00:00"/>
    <d v="2020-08-05T00:00:00"/>
    <s v="17/08/2020 @ 10am"/>
    <x v="1"/>
    <x v="34"/>
    <d v="2020-08-18T00:00:00"/>
    <d v="2020-08-18T00:00:00"/>
    <d v="2020-08-21T00:00:00"/>
    <n v="94960"/>
    <m/>
    <d v="2020-09-07T00:00:00"/>
    <d v="2020-08-01T00:00:00"/>
    <m/>
    <m/>
    <s v="Start 6th, ends 12th (not inc the weekend)"/>
  </r>
  <r>
    <n v="7933"/>
    <n v="5099393410"/>
    <s v="Christian "/>
    <s v="Ditch"/>
    <x v="3"/>
    <d v="2020-08-11T00:00:00"/>
    <n v="5099393410"/>
    <s v="The Financial Times"/>
    <s v="alistair.smith@ft.com"/>
    <s v="christian.ditch@ft.com"/>
    <x v="3"/>
    <s v="ST0118"/>
    <d v="2020-08-11T00:00:00"/>
    <s v="N/A"/>
    <d v="2020-07-30T00:00:00"/>
    <d v="2020-07-30T00:00:00"/>
    <s v="Andy Brown"/>
    <m/>
    <s v="Yes"/>
    <d v="2020-07-30T00:00:00"/>
    <d v="2020-08-11T00:00:00"/>
    <s v="A"/>
    <d v="2020-08-11T00:00:00"/>
    <d v="2020-08-17T00:00:00"/>
    <d v="2020-08-17T00:00:00"/>
    <d v="2020-08-17T00:00:00"/>
    <d v="2020-08-17T00:00:00"/>
    <m/>
    <d v="2020-08-24T00:00:00"/>
    <d v="2020-08-12T00:00:00"/>
    <s v="24/08/2020 @ 10am"/>
    <x v="0"/>
    <x v="35"/>
    <d v="2020-08-24T00:00:00"/>
    <d v="2020-08-24T00:00:00"/>
    <d v="2020-08-28T00:00:00"/>
    <n v="96535"/>
    <m/>
    <d v="2020-09-13T00:00:00"/>
    <d v="2020-08-01T00:00:00"/>
    <m/>
    <m/>
    <s v="Start 11th ends 17th (not inc the weekend)"/>
  </r>
  <r>
    <n v="9416"/>
    <n v="2610447115"/>
    <s v="Luke "/>
    <s v="Towers"/>
    <x v="1"/>
    <d v="2020-10-28T00:00:00"/>
    <s v="BCAL-PO001109 "/>
    <s v="Ordnance Survey"/>
    <m/>
    <s v="l.a.towers90@gmail.com"/>
    <x v="3"/>
    <s v="ST01220"/>
    <d v="2020-08-03T00:00:00"/>
    <s v="N/A"/>
    <d v="2020-07-31T00:00:00"/>
    <d v="2020-07-31T00:00:00"/>
    <s v="Andy Brown"/>
    <s v="N/A"/>
    <s v="Yes  "/>
    <d v="2020-07-31T00:00:00"/>
    <d v="2020-08-03T00:00:00"/>
    <s v="A"/>
    <d v="2020-08-03T00:00:00"/>
    <d v="2020-08-07T00:00:00"/>
    <d v="2020-08-07T00:00:00"/>
    <d v="2020-08-07T00:00:00"/>
    <d v="2020-08-07T00:00:00"/>
    <s v="N/A"/>
    <d v="2020-08-11T00:00:00"/>
    <d v="2020-08-05T00:00:00"/>
    <s v="11/08/20 at 10am"/>
    <x v="1"/>
    <x v="28"/>
    <d v="2020-09-03T00:00:00"/>
    <d v="2020-09-03T00:00:00"/>
    <d v="2020-08-14T00:00:00"/>
    <n v="98907"/>
    <m/>
    <d v="2020-09-23T00:00:00"/>
    <d v="2020-08-01T00:00:00"/>
    <m/>
    <m/>
    <s v="Delay in grading document and ACE updated as waited for FS confirmation.  Learner came through late, approved by AB.  Requested confirmation on reason from Kirstie"/>
  </r>
  <r>
    <n v="7942"/>
    <n v="4524817300"/>
    <s v="Maxwell"/>
    <s v="Fage"/>
    <x v="3"/>
    <d v="2020-08-03T00:00:00"/>
    <n v="4524817300"/>
    <s v="Omnicom Media Group UK Ltd"/>
    <s v="sian.horsley@phdmedia.com"/>
    <s v="maxf_6@hotmail.co.uk"/>
    <x v="3"/>
    <s v="ST0118"/>
    <d v="2020-08-10T00:00:00"/>
    <s v="N/A"/>
    <d v="2020-07-31T00:00:00"/>
    <d v="2020-07-31T00:00:00"/>
    <s v="Andy Brown"/>
    <m/>
    <s v="Yes"/>
    <d v="2020-07-31T00:00:00"/>
    <d v="2020-08-10T00:00:00"/>
    <s v="A"/>
    <d v="2020-08-10T00:00:00"/>
    <d v="2020-08-14T00:00:00"/>
    <d v="2020-08-14T00:00:00"/>
    <d v="2020-08-14T00:00:00"/>
    <d v="2020-08-14T00:00:00"/>
    <m/>
    <d v="2020-08-19T00:00:00"/>
    <d v="2020-08-12T00:00:00"/>
    <s v="19/08/2020 @ 2pm"/>
    <x v="1"/>
    <x v="29"/>
    <d v="2020-08-20T00:00:00"/>
    <d v="2020-08-20T00:00:00"/>
    <d v="2020-08-21T00:00:00"/>
    <n v="95650"/>
    <m/>
    <d v="2020-09-09T00:00:00"/>
    <d v="2020-08-01T00:00:00"/>
    <m/>
    <m/>
    <m/>
  </r>
  <r>
    <n v="4544"/>
    <n v="4075102687"/>
    <s v="Daniel"/>
    <s v="Travers"/>
    <x v="3"/>
    <d v="2020-07-23T00:00:00"/>
    <n v="4075102687"/>
    <s v="Kantar Media UK Ltd"/>
    <m/>
    <s v="danieljtravers@gmail.com"/>
    <x v="3"/>
    <s v="ST0118"/>
    <d v="2020-08-17T00:00:00"/>
    <s v="N/A"/>
    <d v="2020-07-31T00:00:00"/>
    <d v="2020-07-31T00:00:00"/>
    <s v="Andy Brown"/>
    <m/>
    <s v="Yes"/>
    <d v="2020-07-31T00:00:00"/>
    <d v="2020-08-17T00:00:00"/>
    <s v="A"/>
    <d v="2020-08-17T00:00:00"/>
    <d v="2020-08-21T00:00:00"/>
    <d v="2020-08-21T00:00:00"/>
    <d v="2020-08-21T00:00:00"/>
    <d v="2020-08-21T00:00:00"/>
    <m/>
    <d v="2020-09-01T00:00:00"/>
    <d v="2020-08-13T00:00:00"/>
    <s v="01/09/2020 @ 10am"/>
    <x v="0"/>
    <x v="33"/>
    <d v="2020-09-02T00:00:00"/>
    <d v="2020-09-02T00:00:00"/>
    <d v="2020-09-04T00:00:00"/>
    <m/>
    <m/>
    <d v="2020-09-22T00:00:00"/>
    <d v="2020-08-01T00:00:00"/>
    <m/>
    <s v="Home"/>
    <m/>
  </r>
  <r>
    <n v="4541"/>
    <n v="1423831143"/>
    <s v="Aidan "/>
    <s v="Rowell"/>
    <x v="3"/>
    <d v="2020-07-23T00:00:00"/>
    <n v="1423831143"/>
    <s v="Kantar Media UK Ltd"/>
    <m/>
    <s v="aidan.rowell@kantarmedia.com"/>
    <x v="3"/>
    <s v="ST0118"/>
    <d v="2020-08-17T00:00:00"/>
    <s v="N/A"/>
    <d v="2020-07-31T00:00:00"/>
    <d v="2020-07-31T00:00:00"/>
    <s v="Andy Brown"/>
    <m/>
    <s v="Yes  "/>
    <d v="2020-07-31T00:00:00"/>
    <d v="2020-08-17T00:00:00"/>
    <s v="A"/>
    <d v="2020-08-17T00:00:00"/>
    <d v="2020-08-21T00:00:00"/>
    <d v="2020-08-21T00:00:00"/>
    <d v="2020-08-21T00:00:00"/>
    <d v="2020-08-21T00:00:00"/>
    <m/>
    <d v="2020-08-27T00:00:00"/>
    <d v="2020-08-12T00:00:00"/>
    <s v="27/08/2020 @ 10am"/>
    <x v="1"/>
    <x v="36"/>
    <d v="2020-08-28T00:00:00"/>
    <d v="2020-08-28T00:00:00"/>
    <d v="2020-08-28T00:00:00"/>
    <n v="97600"/>
    <m/>
    <d v="2020-09-17T00:00:00"/>
    <d v="2020-08-01T00:00:00"/>
    <m/>
    <m/>
    <m/>
  </r>
  <r>
    <n v="7939"/>
    <n v="1974430676"/>
    <s v="Jack "/>
    <s v="Gander"/>
    <x v="3"/>
    <d v="2020-10-01T00:00:00"/>
    <n v="1974430676"/>
    <s v="Philips Avent"/>
    <s v="david.bird@philips.com"/>
    <s v="jack.gander@philips.com"/>
    <x v="3"/>
    <s v="ST0118"/>
    <d v="2020-08-24T00:00:00"/>
    <s v="N/A"/>
    <d v="2020-07-31T00:00:00"/>
    <d v="2020-07-31T00:00:00"/>
    <s v="Andy Brown"/>
    <m/>
    <s v="Yes  "/>
    <d v="2020-07-31T00:00:00"/>
    <d v="2020-08-24T00:00:00"/>
    <s v="A"/>
    <d v="2020-08-24T00:00:00"/>
    <d v="2020-08-28T00:00:00"/>
    <d v="2020-08-28T00:00:00"/>
    <d v="2020-08-28T00:00:00"/>
    <d v="2020-08-28T00:00:00"/>
    <m/>
    <d v="2020-09-03T00:00:00"/>
    <d v="2020-08-13T00:00:00"/>
    <s v="03/09/2020 @ 2pm"/>
    <x v="0"/>
    <x v="37"/>
    <d v="2020-09-04T00:00:00"/>
    <d v="2020-09-04T00:00:00"/>
    <d v="2020-09-04T00:00:00"/>
    <m/>
    <m/>
    <d v="2020-09-24T00:00:00"/>
    <d v="2020-08-01T00:00:00"/>
    <m/>
    <s v="Home"/>
    <m/>
  </r>
  <r>
    <n v="7929"/>
    <n v="1429981015"/>
    <s v="Alexander "/>
    <s v="Hyndman"/>
    <x v="3"/>
    <d v="2020-08-03T00:00:00"/>
    <n v="1429981015"/>
    <s v="OMD Group Ltd"/>
    <s v="gkashyap@manninggottliebomd.com"/>
    <s v="alexanderhyndman@gmail.com"/>
    <x v="3"/>
    <s v="ST0118"/>
    <d v="2020-08-11T00:00:00"/>
    <s v="N/A"/>
    <d v="2020-07-31T00:00:00"/>
    <d v="2020-07-31T00:00:00"/>
    <s v="Andy Brown"/>
    <m/>
    <s v="Yes  "/>
    <d v="2020-07-31T00:00:00"/>
    <d v="2020-08-11T00:00:00"/>
    <s v="A"/>
    <d v="2020-08-11T00:00:00"/>
    <d v="2020-08-17T00:00:00"/>
    <d v="2020-08-17T00:00:00"/>
    <d v="2020-08-17T00:00:00"/>
    <d v="2020-08-17T00:00:00"/>
    <m/>
    <d v="2020-08-20T00:00:00"/>
    <d v="2020-08-12T00:00:00"/>
    <s v="20/08/2020 @ 10am"/>
    <x v="1"/>
    <x v="31"/>
    <d v="2020-08-21T00:00:00"/>
    <d v="2020-08-21T00:00:00"/>
    <m/>
    <n v="96178"/>
    <m/>
    <d v="2020-09-10T00:00:00"/>
    <d v="2020-08-01T00:00:00"/>
    <m/>
    <m/>
    <s v="Order certificate to go to apprentice home address "/>
  </r>
  <r>
    <n v="7946"/>
    <n v="1252510283"/>
    <s v="Sahil"/>
    <s v="Bhatia"/>
    <x v="3"/>
    <d v="2020-08-03T00:00:00"/>
    <n v="1252510283"/>
    <s v="Omnicom Media Group UK Ltd"/>
    <s v="aaron.morris@phdmedia.com"/>
    <s v="sahil2910@gmail.com"/>
    <x v="3"/>
    <s v="ST0118"/>
    <d v="2020-08-13T00:00:00"/>
    <s v="N/A"/>
    <d v="2020-07-31T00:00:00"/>
    <d v="2020-07-31T00:00:00"/>
    <s v="Andy Brown"/>
    <m/>
    <s v="Yes  "/>
    <d v="2020-07-31T00:00:00"/>
    <d v="2020-08-13T00:00:00"/>
    <s v="A"/>
    <d v="2020-08-13T00:00:00"/>
    <d v="2020-08-19T00:00:00"/>
    <d v="2020-08-19T00:00:00"/>
    <d v="2020-08-19T00:00:00"/>
    <d v="2020-08-19T00:00:00"/>
    <m/>
    <d v="2020-08-25T00:00:00"/>
    <d v="2020-08-12T00:00:00"/>
    <s v="25/08/2020 @ 10pm"/>
    <x v="0"/>
    <x v="29"/>
    <d v="2020-08-26T00:00:00"/>
    <d v="2020-08-26T00:00:00"/>
    <d v="2020-08-28T00:00:00"/>
    <n v="96888"/>
    <m/>
    <d v="2020-09-15T00:00:00"/>
    <d v="2020-08-01T00:00:00"/>
    <m/>
    <m/>
    <s v="SP starts on Thursday"/>
  </r>
  <r>
    <n v="4540"/>
    <n v="2882625978"/>
    <s v="Andrew "/>
    <s v="Plimmer"/>
    <x v="3"/>
    <d v="2020-08-17T00:00:00"/>
    <n v="2882625978"/>
    <s v="Kantar Media UK Ltd"/>
    <m/>
    <s v="andrew.plimmer@yougov.com"/>
    <x v="3"/>
    <s v="ST0118"/>
    <d v="2020-08-17T00:00:00"/>
    <s v="N/A"/>
    <d v="2020-07-31T00:00:00"/>
    <d v="2020-07-31T00:00:00"/>
    <s v="Andy Brown"/>
    <m/>
    <s v="Yes  "/>
    <d v="2020-07-31T00:00:00"/>
    <d v="2020-08-19T00:00:00"/>
    <s v="A"/>
    <d v="2020-08-17T00:00:00"/>
    <d v="2020-08-26T00:00:00"/>
    <d v="2020-08-26T00:00:00"/>
    <d v="2020-08-26T00:00:00"/>
    <d v="2020-08-26T00:00:00"/>
    <m/>
    <d v="2020-08-27T00:00:00"/>
    <d v="2020-08-12T00:00:00"/>
    <s v="27/08/2020 @ 2pm"/>
    <x v="0"/>
    <x v="30"/>
    <d v="2020-08-28T00:00:00"/>
    <d v="2020-08-28T00:00:00"/>
    <d v="2020-08-28T00:00:00"/>
    <n v="97727"/>
    <m/>
    <d v="2020-09-17T00:00:00"/>
    <d v="2020-08-01T00:00:00"/>
    <m/>
    <m/>
    <s v="Learner had IT issues so started again 1/2 day 19th - completes 1pm 26th August"/>
  </r>
  <r>
    <n v="9341"/>
    <n v="3184369217"/>
    <s v="Joshua"/>
    <s v="Nicholson"/>
    <x v="1"/>
    <d v="2020-06-16T00:00:00"/>
    <s v="BCAL-PO001076"/>
    <s v="Carlisle Support Services"/>
    <s v="patricia.minck@carlislesupportservices.com"/>
    <s v="josh.nicholson@carlislesupportservices.com"/>
    <x v="3"/>
    <s v="ST0118"/>
    <d v="2020-08-11T00:00:00"/>
    <s v="N/A"/>
    <d v="2020-08-03T00:00:00"/>
    <d v="2020-08-03T00:00:00"/>
    <s v="Andy Brown"/>
    <m/>
    <s v="Yes  "/>
    <d v="2020-08-03T00:00:00"/>
    <d v="2020-08-11T00:00:00"/>
    <s v="A"/>
    <d v="2020-08-11T00:00:00"/>
    <d v="2020-08-17T00:00:00"/>
    <d v="2020-08-19T00:00:00"/>
    <d v="2020-08-19T00:00:00"/>
    <d v="2020-08-19T00:00:00"/>
    <m/>
    <d v="2020-08-25T00:00:00"/>
    <d v="2020-08-10T00:00:00"/>
    <s v="25/08/2020 @ 2pm"/>
    <x v="0"/>
    <x v="29"/>
    <d v="2020-08-26T00:00:00"/>
    <d v="2020-08-26T00:00:00"/>
    <d v="2020-08-28T00:00:00"/>
    <m/>
    <m/>
    <d v="2020-09-15T00:00:00"/>
    <d v="2020-08-01T00:00:00"/>
    <m/>
    <m/>
    <m/>
  </r>
  <r>
    <n v="9395"/>
    <n v="6586493608"/>
    <s v="Ivy"/>
    <s v="Chua"/>
    <x v="1"/>
    <d v="2020-07-28T00:00:00"/>
    <s v="BCAL-PO001109"/>
    <s v="Ark Schools"/>
    <m/>
    <s v="ivy.chua@evelyngraceacademy.org"/>
    <x v="3"/>
    <s v="ST01220"/>
    <d v="2020-08-10T00:00:00"/>
    <s v="N/A"/>
    <d v="2020-08-03T00:00:00"/>
    <d v="2020-08-03T00:00:00"/>
    <s v="Andy Brown"/>
    <m/>
    <s v="Yes  "/>
    <d v="2020-08-03T00:00:00"/>
    <d v="2020-08-10T00:00:00"/>
    <s v="A"/>
    <d v="2020-08-10T00:00:00"/>
    <d v="2020-08-14T00:00:00"/>
    <d v="2020-08-14T00:00:00"/>
    <d v="2020-08-14T00:00:00"/>
    <d v="2020-08-14T00:00:00"/>
    <m/>
    <d v="2020-08-19T00:00:00"/>
    <d v="2020-08-10T00:00:00"/>
    <s v="19/08/2020 @ 10am"/>
    <x v="1"/>
    <x v="38"/>
    <d v="2020-08-19T00:00:00"/>
    <d v="2020-08-19T00:00:00"/>
    <d v="2020-08-21T00:00:00"/>
    <m/>
    <m/>
    <d v="2020-09-08T00:00:00"/>
    <d v="2020-08-01T00:00:00"/>
    <m/>
    <m/>
    <m/>
  </r>
  <r>
    <n v="9144"/>
    <n v="2583416005"/>
    <s v="Calum "/>
    <s v="Stanton-Bennett"/>
    <x v="1"/>
    <d v="2020-07-27T00:00:00"/>
    <s v="BCAL-PO001112"/>
    <s v="Disney"/>
    <m/>
    <s v="cstantonbennett@gmail.com"/>
    <x v="3"/>
    <s v="ST01220"/>
    <d v="2020-08-10T00:00:00"/>
    <s v="N/A"/>
    <d v="2020-08-03T00:00:00"/>
    <d v="2020-08-03T00:00:00"/>
    <s v="Andy Brown"/>
    <m/>
    <s v="Yes  "/>
    <d v="2020-08-03T00:00:00"/>
    <d v="2020-08-10T00:00:00"/>
    <s v="A"/>
    <d v="2020-08-10T00:00:00"/>
    <d v="2020-08-14T00:00:00"/>
    <d v="2020-08-14T00:00:00"/>
    <d v="2020-08-14T00:00:00"/>
    <d v="2020-08-14T00:00:00"/>
    <m/>
    <d v="2020-08-18T00:00:00"/>
    <d v="2020-08-12T00:00:00"/>
    <s v="18/08/2020 @ 2pm"/>
    <x v="0"/>
    <x v="29"/>
    <d v="2020-08-19T00:00:00"/>
    <d v="2020-08-19T00:00:00"/>
    <d v="2020-08-21T00:00:00"/>
    <m/>
    <m/>
    <d v="2020-09-08T00:00:00"/>
    <d v="2020-08-01T00:00:00"/>
    <m/>
    <m/>
    <m/>
  </r>
  <r>
    <n v="7931"/>
    <n v="2231471727"/>
    <s v="Apostolos Stefanos"/>
    <s v="Koutroumanidis"/>
    <x v="3"/>
    <d v="2020-08-03T00:00:00"/>
    <n v="2231471727"/>
    <s v="Omnicom Media Group UK Ltd"/>
    <s v="alex.charkham@fuseint.com"/>
    <s v="STEF.KOUTROUMANIDIS@FUSEINT.COM"/>
    <x v="3"/>
    <s v="ST0118"/>
    <d v="2020-08-17T00:00:00"/>
    <s v="N/A"/>
    <d v="2020-08-03T00:00:00"/>
    <d v="2020-08-04T00:00:00"/>
    <s v="Andy Brown"/>
    <m/>
    <s v="Yes  "/>
    <d v="2020-08-04T00:00:00"/>
    <d v="2020-08-17T00:00:00"/>
    <s v="A"/>
    <d v="2020-08-17T00:00:00"/>
    <d v="2020-08-21T00:00:00"/>
    <d v="2020-08-21T00:00:00"/>
    <d v="2020-08-21T00:00:00"/>
    <d v="2020-08-21T00:00:00"/>
    <m/>
    <d v="2020-08-26T00:00:00"/>
    <d v="2020-08-19T00:00:00"/>
    <s v="26/08/2020 @ 10am"/>
    <x v="1"/>
    <x v="29"/>
    <d v="2020-09-01T00:00:00"/>
    <d v="2020-09-01T00:00:00"/>
    <d v="2020-08-28T00:00:00"/>
    <n v="98226"/>
    <m/>
    <d v="2020-09-21T00:00:00"/>
    <d v="2020-08-01T00:00:00"/>
    <m/>
    <m/>
    <m/>
  </r>
  <r>
    <n v="31533"/>
    <n v="4862620425"/>
    <s v="Mason "/>
    <s v="Smith"/>
    <x v="2"/>
    <d v="2020-07-31T00:00:00"/>
    <s v="TDM308"/>
    <s v="See you Social?"/>
    <s v="Craig@seeyousocial.co.uk"/>
    <s v="masonjsmith1996@gmail.com"/>
    <x v="0"/>
    <s v="ST0122 "/>
    <d v="2020-08-24T00:00:00"/>
    <s v="N/A"/>
    <d v="2020-08-04T00:00:00"/>
    <d v="2020-08-04T00:00:00"/>
    <s v="Enda Crossan"/>
    <m/>
    <s v="Yes"/>
    <d v="2020-08-04T00:00:00"/>
    <d v="2020-08-24T00:00:00"/>
    <s v="B"/>
    <d v="2020-08-24T00:00:00"/>
    <d v="2020-08-27T00:00:00"/>
    <d v="2020-08-27T00:00:00"/>
    <d v="2020-08-27T00:00:00"/>
    <d v="2020-08-27T00:00:00"/>
    <m/>
    <d v="2020-09-02T00:00:00"/>
    <d v="2020-08-25T00:00:00"/>
    <s v="02/09/2020 @ 10am"/>
    <x v="2"/>
    <x v="39"/>
    <d v="2020-09-07T00:00:00"/>
    <d v="2020-09-07T00:00:00"/>
    <d v="2020-09-04T00:00:00"/>
    <m/>
    <m/>
    <d v="2020-09-27T00:00:00"/>
    <d v="2020-08-01T00:00:00"/>
    <m/>
    <s v="Home"/>
    <m/>
  </r>
  <r>
    <n v="31537"/>
    <n v="5607894443"/>
    <s v="Hannah"/>
    <s v="Chandler-Giles"/>
    <x v="2"/>
    <d v="2020-07-31T00:00:00"/>
    <s v="TDM286"/>
    <s v="Herefordshire &amp; Worcestershire Chamber of Commerce"/>
    <s v="AbigailR@HWChamber.co.uk"/>
    <s v="hannahg@hwchamber.co.uk"/>
    <x v="0"/>
    <s v="ST0122"/>
    <d v="2020-08-10T00:00:00"/>
    <s v="N/A"/>
    <d v="2020-08-04T00:00:00"/>
    <d v="2020-08-04T00:00:00"/>
    <s v="Enda Crossan"/>
    <m/>
    <s v="Yes  "/>
    <d v="2020-08-04T00:00:00"/>
    <d v="2020-08-10T00:00:00"/>
    <s v="A"/>
    <d v="2020-08-10T00:00:00"/>
    <d v="2020-08-13T00:00:00"/>
    <d v="2020-08-13T00:00:00"/>
    <d v="2020-08-13T00:00:00"/>
    <d v="2020-08-13T00:00:00"/>
    <m/>
    <d v="2020-08-26T00:00:00"/>
    <d v="2020-08-10T00:00:00"/>
    <s v="26/08/2020 @ 1pm"/>
    <x v="1"/>
    <x v="29"/>
    <d v="2020-08-27T00:00:00"/>
    <d v="2020-08-27T00:00:00"/>
    <d v="2020-08-28T00:00:00"/>
    <n v="97266"/>
    <m/>
    <d v="2020-09-16T00:00:00"/>
    <d v="2020-08-01T00:00:00"/>
    <m/>
    <m/>
    <m/>
  </r>
  <r>
    <n v="31548"/>
    <n v="2297403282"/>
    <s v="Ethan "/>
    <s v="Smart"/>
    <x v="2"/>
    <d v="2020-07-31T00:00:00"/>
    <s v="TDM279"/>
    <s v="CPIO"/>
    <s v="Rebecca.bradley@waterdale.co.uk"/>
    <s v="Ethan.Smart@cpio.co.uk"/>
    <x v="0"/>
    <s v="ST0122"/>
    <d v="2020-08-10T00:00:00"/>
    <s v="N/A"/>
    <d v="2020-08-04T00:00:00"/>
    <d v="2020-08-04T00:00:00"/>
    <s v="Enda Crossan"/>
    <m/>
    <s v="Yes  "/>
    <d v="2020-08-04T00:00:00"/>
    <d v="2020-08-10T00:00:00"/>
    <s v="A"/>
    <d v="2020-08-10T00:00:00"/>
    <d v="2020-08-13T00:00:00"/>
    <d v="2020-08-13T00:00:00"/>
    <d v="2020-08-13T00:00:00"/>
    <d v="2020-08-13T00:00:00"/>
    <m/>
    <d v="2020-08-25T00:00:00"/>
    <d v="2020-08-10T00:00:00"/>
    <s v="25/08/2020 @ 2pm"/>
    <x v="0"/>
    <x v="40"/>
    <d v="2020-08-26T00:00:00"/>
    <d v="2020-08-26T00:00:00"/>
    <d v="2020-08-28T00:00:00"/>
    <m/>
    <m/>
    <d v="2020-09-15T00:00:00"/>
    <d v="2020-08-01T00:00:00"/>
    <m/>
    <m/>
    <m/>
  </r>
  <r>
    <n v="4532"/>
    <n v="8775865318"/>
    <s v="Brian"/>
    <s v="Chow  "/>
    <x v="3"/>
    <d v="2020-07-23T00:00:00"/>
    <n v="8775865318"/>
    <s v="Kantar Media UK Ltd"/>
    <m/>
    <s v="brian.chow@kantarmedia.com"/>
    <x v="3"/>
    <s v="ST0118"/>
    <d v="2020-08-18T00:00:00"/>
    <s v="N/A"/>
    <d v="2020-08-04T00:00:00"/>
    <d v="2020-08-04T00:00:00"/>
    <s v="Andy Brown"/>
    <m/>
    <s v="Yes  "/>
    <d v="2020-08-04T00:00:00"/>
    <d v="2020-08-18T00:00:00"/>
    <s v="A"/>
    <d v="2020-08-18T00:00:00"/>
    <d v="2020-08-24T00:00:00"/>
    <d v="2020-08-24T00:00:00"/>
    <d v="2020-08-24T00:00:00"/>
    <d v="2020-08-24T00:00:00"/>
    <m/>
    <d v="2020-09-02T00:00:00"/>
    <d v="2020-08-13T00:00:00"/>
    <s v="02/09/2020 @2pm"/>
    <x v="0"/>
    <x v="33"/>
    <d v="2020-09-02T00:00:00"/>
    <d v="2020-09-02T00:00:00"/>
    <d v="2020-09-04T00:00:00"/>
    <m/>
    <m/>
    <d v="2020-09-22T00:00:00"/>
    <d v="2020-08-01T00:00:00"/>
    <m/>
    <s v="Hotel"/>
    <m/>
  </r>
  <r>
    <n v="4533"/>
    <n v="7518801670"/>
    <s v="Mark "/>
    <s v="Greig"/>
    <x v="3"/>
    <d v="2020-07-23T00:00:00"/>
    <n v="7518801670"/>
    <s v="Kantar Media UK Ltd"/>
    <m/>
    <s v="mark.greig@kantar.com_x000d_ / mark.greig@kantarmedia.com "/>
    <x v="3"/>
    <s v="ST0118"/>
    <d v="2020-08-14T00:00:00"/>
    <s v="N/A"/>
    <d v="2020-08-05T00:00:00"/>
    <d v="2020-08-05T00:00:00"/>
    <s v="Andy Brown"/>
    <m/>
    <s v="Yes"/>
    <d v="2020-08-05T00:00:00"/>
    <d v="2020-08-14T00:00:00"/>
    <s v="A"/>
    <d v="2020-08-14T00:00:00"/>
    <d v="2020-08-20T00:00:00"/>
    <d v="2020-08-20T00:00:00"/>
    <d v="2020-08-20T00:00:00"/>
    <d v="2020-08-20T00:00:00"/>
    <m/>
    <d v="2020-08-26T00:00:00"/>
    <d v="2020-08-12T00:00:00"/>
    <s v="26/08/2020 @ 2pm"/>
    <x v="1"/>
    <x v="29"/>
    <d v="2020-08-27T00:00:00"/>
    <d v="2020-08-27T00:00:00"/>
    <d v="2020-08-28T00:00:00"/>
    <n v="97428"/>
    <m/>
    <d v="2020-09-16T00:00:00"/>
    <d v="2020-08-01T00:00:00"/>
    <m/>
    <m/>
    <m/>
  </r>
  <r>
    <n v="31464"/>
    <n v="6431023438"/>
    <s v="Spencer"/>
    <s v="Green"/>
    <x v="0"/>
    <d v="2020-06-20T00:00:00"/>
    <s v="ITQ-1920-1072"/>
    <s v="Heritage Interactive"/>
    <s v="james.brearley@heritageinteractive.co.uk"/>
    <s v="spencer.green@heritageinteractive.co.uk"/>
    <x v="1"/>
    <s v="ST0125"/>
    <d v="2020-08-17T00:00:00"/>
    <d v="2020-08-06T00:00:00"/>
    <d v="2020-08-06T00:00:00"/>
    <d v="2020-08-06T00:00:00"/>
    <s v="Andy Nunn"/>
    <s v="Yes"/>
    <s v="Yes  "/>
    <d v="2020-08-06T00:00:00"/>
    <d v="2020-08-17T00:00:00"/>
    <s v="A"/>
    <d v="2020-08-17T00:00:00"/>
    <d v="2020-08-19T00:00:00"/>
    <d v="2020-08-19T00:00:00"/>
    <d v="2020-08-19T00:00:00"/>
    <d v="2020-08-19T00:00:00"/>
    <m/>
    <d v="2020-09-16T00:00:00"/>
    <d v="2020-08-27T00:00:00"/>
    <s v="16/09/2020 @ 2pm"/>
    <x v="0"/>
    <x v="30"/>
    <s v="KM3 outstanding"/>
    <m/>
    <m/>
    <m/>
    <m/>
    <e v="#VALUE!"/>
    <d v="2020-08-01T00:00:00"/>
    <m/>
    <m/>
    <s v="Learner unable to sit interview within 10 days of SP, so rearranged for 16/09/2020"/>
  </r>
  <r>
    <n v="27223"/>
    <n v="8246269754"/>
    <s v="Kayleigh"/>
    <s v="Dennis"/>
    <x v="2"/>
    <d v="2020-10-29T00:00:00"/>
    <s v="TDM266"/>
    <s v="Head Turner Search Ltd"/>
    <s v="sam@headturnersearch.co.uk"/>
    <s v="kayleighdennis@hotmail.co.uk"/>
    <x v="0"/>
    <s v="ST0122"/>
    <d v="2020-08-07T00:00:00"/>
    <s v="N/A"/>
    <d v="2020-08-06T00:00:00"/>
    <d v="2020-08-06T00:00:00"/>
    <s v="Enda Crossan"/>
    <m/>
    <s v="Yes"/>
    <d v="2020-08-06T00:00:00"/>
    <d v="2020-08-07T00:00:00"/>
    <s v="A"/>
    <d v="2020-08-07T00:00:00"/>
    <d v="2020-08-17T00:00:00"/>
    <d v="2020-08-17T00:00:00"/>
    <d v="2020-08-17T00:00:00"/>
    <d v="2020-08-17T00:00:00"/>
    <m/>
    <d v="2020-08-28T00:00:00"/>
    <d v="2020-08-20T00:00:00"/>
    <s v="28/08/2020 @ 2pm"/>
    <x v="1"/>
    <x v="41"/>
    <d v="2020-09-01T00:00:00"/>
    <d v="2020-09-01T00:00:00"/>
    <d v="2020-09-09T00:00:00"/>
    <n v="98164"/>
    <m/>
    <d v="2020-09-21T00:00:00"/>
    <d v="2020-08-01T00:00:00"/>
    <m/>
    <m/>
    <s v="No additional support requried, confirmed by TP.  Completing SP over two weekends as starting new employment - 7th/8th/9th and 15th"/>
  </r>
  <r>
    <n v="7945"/>
    <n v="7452694723"/>
    <s v="Saffana"/>
    <s v="Monajed"/>
    <x v="3"/>
    <d v="2020-08-03T00:00:00"/>
    <n v="7452694723"/>
    <s v="Omnicom Media Group UK Ltd"/>
    <s v="josh.chi@omnicommediagroup.com"/>
    <s v="saffana.monajed@omnicommediagroup.com"/>
    <x v="3"/>
    <s v="ST0118"/>
    <d v="2020-08-19T00:00:00"/>
    <s v="N/A"/>
    <d v="2020-08-07T00:00:00"/>
    <d v="2020-08-07T00:00:00"/>
    <s v="Andy Brown"/>
    <m/>
    <s v="Yes  "/>
    <d v="2020-08-07T00:00:00"/>
    <d v="2020-08-19T00:00:00"/>
    <s v="A"/>
    <d v="2020-08-19T00:00:00"/>
    <d v="2020-08-25T00:00:00"/>
    <d v="2020-08-25T00:00:00"/>
    <d v="2020-08-25T00:00:00"/>
    <d v="2020-08-25T00:00:00"/>
    <m/>
    <d v="2020-09-07T00:00:00"/>
    <d v="2020-08-13T00:00:00"/>
    <s v="07/09/2020 @ 2pm"/>
    <x v="0"/>
    <x v="42"/>
    <d v="2020-09-09T00:00:00"/>
    <d v="2020-09-09T00:00:00"/>
    <d v="2020-09-11T00:00:00"/>
    <m/>
    <m/>
    <d v="2020-09-29T00:00:00"/>
    <d v="2020-08-01T00:00:00"/>
    <m/>
    <s v="Home"/>
    <m/>
  </r>
  <r>
    <n v="4536"/>
    <n v="1159943205"/>
    <s v="Chieh-Er"/>
    <s v="Lien"/>
    <x v="3"/>
    <d v="2020-07-23T00:00:00"/>
    <n v="1159943205"/>
    <s v="Kantar Media UK Ltd"/>
    <m/>
    <s v="jada.lien@kantarmedia.com"/>
    <x v="3"/>
    <s v="ST0118"/>
    <d v="2020-08-20T00:00:00"/>
    <s v="N/A"/>
    <d v="2020-08-07T00:00:00"/>
    <d v="2020-08-07T00:00:00"/>
    <s v="Andy Brown"/>
    <m/>
    <s v="Yes  "/>
    <d v="2020-08-07T00:00:00"/>
    <d v="2020-08-20T00:00:00"/>
    <s v="A"/>
    <d v="2020-08-20T00:00:00"/>
    <d v="2020-08-26T00:00:00"/>
    <d v="2020-08-26T00:00:00"/>
    <d v="2020-08-26T00:00:00"/>
    <d v="2020-08-26T00:00:00"/>
    <m/>
    <d v="2020-09-08T00:00:00"/>
    <d v="2020-08-13T00:00:00"/>
    <s v="08/09/2020 @ 2pm"/>
    <x v="0"/>
    <x v="43"/>
    <d v="2020-09-11T00:00:00"/>
    <d v="2020-09-11T00:00:00"/>
    <d v="2020-09-11T00:00:00"/>
    <m/>
    <m/>
    <d v="2020-10-01T00:00:00"/>
    <d v="2020-08-01T00:00:00"/>
    <m/>
    <s v="Home"/>
    <m/>
  </r>
  <r>
    <n v="8957"/>
    <n v="6835188439"/>
    <s v="Aruna"/>
    <s v="Birthi"/>
    <x v="1"/>
    <d v="2020-08-24T00:00:00"/>
    <s v="BCAL-PO001115"/>
    <s v="Swinton Insurance"/>
    <s v="philip.horn@swinton.co.uk"/>
    <s v="aruna.birthi@swinton.co.uk"/>
    <x v="5"/>
    <s v="ST0117"/>
    <d v="2020-08-24T00:00:00"/>
    <s v="N/A"/>
    <d v="2020-08-10T00:00:00"/>
    <d v="2020-08-10T00:00:00"/>
    <s v="Owen Davis"/>
    <m/>
    <s v="Yes"/>
    <d v="2020-08-10T00:00:00"/>
    <d v="2020-08-24T00:00:00"/>
    <s v="B"/>
    <d v="2020-08-24T00:00:00"/>
    <d v="2020-05-28T00:00:00"/>
    <d v="2020-08-28T00:00:00"/>
    <d v="2020-08-28T00:00:00"/>
    <d v="2020-08-28T00:00:00"/>
    <m/>
    <d v="2020-09-14T00:00:00"/>
    <d v="2020-08-28T00:00:00"/>
    <s v="14/09/2020 @ 10am"/>
    <x v="0"/>
    <x v="44"/>
    <d v="2020-09-16T00:00:00"/>
    <d v="2020-09-16T00:00:00"/>
    <d v="2020-09-18T00:00:00"/>
    <m/>
    <m/>
    <d v="2020-10-06T00:00:00"/>
    <d v="2020-08-01T00:00:00"/>
    <m/>
    <s v="Home"/>
    <m/>
  </r>
  <r>
    <n v="30227"/>
    <n v="9153969633"/>
    <s v="Gabrielle"/>
    <s v="Delauney"/>
    <x v="2"/>
    <d v="2020-07-31T00:00:00"/>
    <s v="TDM285"/>
    <s v="16 Interactive Ltd"/>
    <s v="Alex.Clough@16i.co.uk"/>
    <s v="gabby58@hotmail.co.uk"/>
    <x v="0"/>
    <s v="ST0122"/>
    <d v="2020-08-18T00:00:00"/>
    <s v="N/A"/>
    <d v="2020-08-10T00:00:00"/>
    <d v="2020-08-10T00:00:00"/>
    <s v="Enda Crossan"/>
    <m/>
    <s v="Yes"/>
    <d v="2020-08-10T00:00:00"/>
    <d v="2020-08-18T00:00:00"/>
    <s v="A"/>
    <d v="2020-08-18T00:00:00"/>
    <d v="2020-09-01T00:00:00"/>
    <d v="2020-09-01T00:00:00"/>
    <d v="2020-09-01T00:00:00"/>
    <d v="2020-09-01T00:00:00"/>
    <m/>
    <d v="2020-09-08T00:00:00"/>
    <d v="2020-08-19T00:00:00"/>
    <s v="08/09/2020 @ 2pm"/>
    <x v="0"/>
    <x v="43"/>
    <d v="2020-09-10T00:00:00"/>
    <d v="2020-09-10T00:00:00"/>
    <d v="2020-09-11T00:00:00"/>
    <n v="100915"/>
    <m/>
    <d v="2020-09-30T00:00:00"/>
    <d v="2020-08-01T00:00:00"/>
    <m/>
    <s v="Home"/>
    <s v="Completing SP over 8-10 days"/>
  </r>
  <r>
    <n v="7940"/>
    <n v="1934986738"/>
    <s v="Kia"/>
    <s v="Prescott"/>
    <x v="3"/>
    <d v="2020-08-03T00:00:00"/>
    <n v="1934986738"/>
    <s v="Omnicom Media Group UK Ltd"/>
    <s v="kiran.bassi@phdmedia.com"/>
    <s v="kia.prescott@phdmedia.com"/>
    <x v="3"/>
    <s v="ST0118"/>
    <d v="2020-08-17T00:00:00"/>
    <s v="N/A"/>
    <d v="2020-08-11T00:00:00"/>
    <d v="2020-08-11T00:00:00"/>
    <s v="Andy Brown"/>
    <m/>
    <s v="Yes  "/>
    <d v="2020-08-11T00:00:00"/>
    <d v="2020-08-17T00:00:00"/>
    <s v="A"/>
    <d v="2020-08-17T00:00:00"/>
    <d v="2020-08-21T00:00:00"/>
    <d v="2020-08-21T00:00:00"/>
    <d v="2020-08-21T00:00:00"/>
    <d v="2020-08-21T00:00:00"/>
    <m/>
    <d v="2020-09-10T00:00:00"/>
    <d v="2020-08-17T00:00:00"/>
    <s v="10/09/2020 at 2pm"/>
    <x v="1"/>
    <x v="45"/>
    <d v="2020-09-11T00:00:00"/>
    <d v="2020-09-11T00:00:00"/>
    <d v="2020-09-11T00:00:00"/>
    <n v="101199"/>
    <m/>
    <d v="2020-10-01T00:00:00"/>
    <d v="2020-08-01T00:00:00"/>
    <m/>
    <s v="Home"/>
    <s v="Learner on hols from 24/08/2020 for two weeks so agreed that she would have her Interview on 10/09/2020"/>
  </r>
  <r>
    <n v="9539"/>
    <n v="5767114268"/>
    <s v="Graeme"/>
    <s v="Viney"/>
    <x v="1"/>
    <d v="2020-07-29T00:00:00"/>
    <s v="BCAL-PO001113 "/>
    <s v="Girls' Day School Trust"/>
    <m/>
    <s v="g.viney@bro.gdst.net"/>
    <x v="1"/>
    <s v="ST0125"/>
    <d v="2020-08-17T00:00:00"/>
    <d v="2020-08-11T00:00:00"/>
    <d v="2020-08-11T00:00:00"/>
    <d v="2020-08-11T00:00:00"/>
    <s v="Andy Nunn"/>
    <s v="Yes"/>
    <s v="Yes  "/>
    <d v="2020-08-11T00:00:00"/>
    <d v="2020-08-17T00:00:00"/>
    <s v="A"/>
    <d v="2020-08-17T00:00:00"/>
    <d v="2020-08-19T00:00:00"/>
    <d v="2020-08-19T00:00:00"/>
    <d v="2020-08-19T00:00:00"/>
    <d v="2020-08-19T00:00:00"/>
    <m/>
    <d v="2020-08-27T00:00:00"/>
    <d v="2020-08-17T00:00:00"/>
    <s v="27/08/2020 @ 10am"/>
    <x v="0"/>
    <x v="29"/>
    <d v="2020-08-28T00:00:00"/>
    <d v="2020-08-28T00:00:00"/>
    <d v="2020-08-28T00:00:00"/>
    <m/>
    <m/>
    <d v="2020-09-17T00:00:00"/>
    <d v="2020-08-01T00:00:00"/>
    <m/>
    <m/>
    <m/>
  </r>
  <r>
    <n v="32220"/>
    <n v="9758758682"/>
    <s v="Amy"/>
    <s v="Wickens"/>
    <x v="2"/>
    <d v="2020-08-10T00:00:00"/>
    <s v="TDM255"/>
    <s v="Allcock's Outdoor Store"/>
    <s v="David@allcocksoutdoorstore.co.uk"/>
    <s v="amy@allcocksoutdoorstore.co.uk"/>
    <x v="0"/>
    <s v="ST0122"/>
    <d v="2020-08-24T00:00:00"/>
    <s v="N/A"/>
    <d v="2020-08-13T00:00:00"/>
    <d v="2020-08-13T00:00:00"/>
    <s v="Enda Crossan"/>
    <m/>
    <s v="Yes"/>
    <d v="2020-08-13T00:00:00"/>
    <d v="2020-08-24T00:00:00"/>
    <s v="B"/>
    <d v="2020-08-24T00:00:00"/>
    <d v="2020-08-27T00:00:00"/>
    <d v="2020-08-27T00:00:00"/>
    <d v="2020-08-27T00:00:00"/>
    <d v="2020-08-27T00:00:00"/>
    <m/>
    <d v="2020-09-03T00:00:00"/>
    <d v="2020-08-24T00:00:00"/>
    <s v="03/09/2020 @ 10am"/>
    <x v="2"/>
    <x v="39"/>
    <d v="2020-09-07T00:00:00"/>
    <d v="2020-09-07T00:00:00"/>
    <d v="2020-09-04T00:00:00"/>
    <m/>
    <m/>
    <d v="2020-09-27T00:00:00"/>
    <d v="2020-08-01T00:00:00"/>
    <m/>
    <m/>
    <s v="She completed the interview from home and her SP from work."/>
  </r>
  <r>
    <n v="7936"/>
    <n v="4297260971"/>
    <s v="Goncalo"/>
    <s v="Carvalho"/>
    <x v="3"/>
    <d v="2020-10-01T00:00:00"/>
    <n v="4297260971"/>
    <s v="Philips Avent"/>
    <s v="david.bird@philips.com"/>
    <s v="goncalo.carvalho@philips.com"/>
    <x v="3"/>
    <s v="ST0118"/>
    <d v="2020-08-20T00:00:00"/>
    <s v="N/A"/>
    <d v="2020-08-13T00:00:00"/>
    <d v="2020-08-13T00:00:00"/>
    <s v="Andy Brown"/>
    <m/>
    <s v="Yes"/>
    <d v="2020-08-13T00:00:00"/>
    <d v="2020-08-20T00:00:00"/>
    <s v="A"/>
    <d v="2020-08-20T00:00:00"/>
    <d v="2020-08-26T00:00:00"/>
    <d v="2020-08-26T00:00:00"/>
    <d v="2020-06-26T00:00:00"/>
    <d v="2020-08-26T00:00:00"/>
    <m/>
    <d v="2020-09-09T00:00:00"/>
    <d v="2020-08-25T00:00:00"/>
    <s v="09/09/2020 @ 2pm"/>
    <x v="1"/>
    <x v="43"/>
    <d v="2020-09-17T00:00:00"/>
    <d v="2020-09-17T00:00:00"/>
    <m/>
    <n v="102915"/>
    <m/>
    <d v="2020-10-07T00:00:00"/>
    <d v="2020-08-01T00:00:00"/>
    <m/>
    <s v="Home"/>
    <m/>
  </r>
  <r>
    <n v="7938"/>
    <n v="7100689995"/>
    <s v="Ioannis"/>
    <s v="Gkrillas"/>
    <x v="3"/>
    <d v="2020-10-01T00:00:00"/>
    <n v="7100689995"/>
    <s v="Third Bridge Group Ltd"/>
    <s v="tk@thirdbridge.com"/>
    <s v="ioannis.gkrillas@thirdbridge.com"/>
    <x v="3"/>
    <s v="ST0118"/>
    <d v="2020-09-02T00:00:00"/>
    <s v="N/A"/>
    <d v="2020-08-14T00:00:00"/>
    <d v="2020-08-14T00:00:00"/>
    <s v="Andy Brown"/>
    <m/>
    <s v="Yes"/>
    <d v="2020-08-14T00:00:00"/>
    <d v="2020-09-02T00:00:00"/>
    <s v="A"/>
    <d v="2020-09-02T00:00:00"/>
    <d v="2020-09-08T00:00:00"/>
    <d v="2020-09-10T00:00:00"/>
    <d v="2020-09-10T00:00:00"/>
    <d v="2020-09-10T00:00:00"/>
    <m/>
    <d v="2020-09-15T00:00:00"/>
    <d v="2020-09-01T00:00:00"/>
    <s v="15/09/2020 @ 10am"/>
    <x v="0"/>
    <x v="44"/>
    <d v="2020-09-17T00:00:00"/>
    <d v="2020-09-17T00:00:00"/>
    <d v="2020-09-18T00:00:00"/>
    <m/>
    <m/>
    <d v="2020-10-07T00:00:00"/>
    <d v="2020-08-01T00:00:00"/>
    <m/>
    <s v="Home"/>
    <s v="SP returned two days late, misunderstood that he should be completing the SP and not working"/>
  </r>
  <r>
    <n v="32214"/>
    <n v="2621639304"/>
    <s v="Ben"/>
    <s v="Rolph"/>
    <x v="0"/>
    <d v="2020-07-28T00:00:00"/>
    <s v="ITQ-1920-1072"/>
    <s v="Akita Systems Ltd"/>
    <s v="anna@akita.co.uk"/>
    <s v="ben.rolph@akita.co.uk / ben.rolph@akitais.com"/>
    <x v="1"/>
    <s v="ST0125"/>
    <d v="2020-08-19T00:00:00"/>
    <d v="2020-08-14T00:00:00"/>
    <d v="2020-08-14T00:00:00"/>
    <d v="2020-08-14T00:00:00"/>
    <s v="Andy Nunn"/>
    <m/>
    <s v="Yes"/>
    <d v="2020-08-14T00:00:00"/>
    <d v="2020-08-19T00:00:00"/>
    <m/>
    <d v="2020-08-19T00:00:00"/>
    <d v="2020-08-21T00:00:00"/>
    <d v="2020-08-21T00:00:00"/>
    <d v="2020-08-21T00:00:00"/>
    <d v="2020-08-21T00:00:00"/>
    <m/>
    <d v="2020-08-26T00:00:00"/>
    <d v="2020-08-14T00:00:00"/>
    <s v="26/08/2020 @ 2pm"/>
    <x v="1"/>
    <x v="29"/>
    <d v="2020-08-27T00:00:00"/>
    <d v="2020-08-27T00:00:00"/>
    <d v="2020-08-28T00:00:00"/>
    <n v="97255"/>
    <m/>
    <d v="2020-09-16T00:00:00"/>
    <d v="2020-08-01T00:00:00"/>
    <m/>
    <m/>
    <m/>
  </r>
  <r>
    <n v="32225"/>
    <n v="2605198676"/>
    <s v="Kristen"/>
    <s v="Olver"/>
    <x v="2"/>
    <d v="2020-08-10T00:00:00"/>
    <s v="TDM267"/>
    <s v="Blessed Edward Oldcorne Catholic college"/>
    <s v="mthomas@blessededward.co.uk"/>
    <s v="ko11@blessededward.co.uk"/>
    <x v="0"/>
    <s v="ST0122"/>
    <d v="2020-08-17T00:00:00"/>
    <s v="N/A"/>
    <d v="2020-08-17T00:00:00"/>
    <d v="2020-08-17T00:00:00"/>
    <s v="Enda Crossan"/>
    <m/>
    <s v="Yes  "/>
    <d v="2020-08-17T00:00:00"/>
    <d v="2020-08-17T00:00:00"/>
    <s v="A"/>
    <d v="2020-08-17T00:00:00"/>
    <d v="2020-08-20T00:00:00"/>
    <d v="2020-08-20T00:00:00"/>
    <d v="2020-08-20T00:00:00"/>
    <d v="2020-08-20T00:00:00"/>
    <m/>
    <d v="2020-09-01T00:00:00"/>
    <d v="2020-08-20T00:00:00"/>
    <s v="01/09/2020 @ 2pm"/>
    <x v="0"/>
    <x v="37"/>
    <d v="2020-09-04T00:00:00"/>
    <d v="2020-09-04T00:00:00"/>
    <d v="2020-09-04T00:00:00"/>
    <m/>
    <m/>
    <d v="2020-09-24T00:00:00"/>
    <d v="2020-08-01T00:00:00"/>
    <m/>
    <m/>
    <m/>
  </r>
  <r>
    <n v="31559"/>
    <n v="6003225776"/>
    <s v="Jamie Mark"/>
    <s v="York"/>
    <x v="2"/>
    <d v="2020-08-01T00:00:00"/>
    <s v="TDM263"/>
    <s v="Airband"/>
    <s v="Marcin.szczygiel@airband.co.uk"/>
    <s v="jamie.york@airband.co.uk"/>
    <x v="1"/>
    <s v="ST0125"/>
    <d v="2020-08-17T00:00:00"/>
    <d v="2020-08-17T00:00:00"/>
    <d v="2020-08-17T00:00:00"/>
    <d v="2020-08-17T00:00:00"/>
    <s v="John Pritchard"/>
    <s v="Yes"/>
    <s v="Yes"/>
    <d v="2020-08-17T00:00:00"/>
    <d v="2020-08-24T00:00:00"/>
    <s v="A"/>
    <d v="2020-08-24T00:00:00"/>
    <d v="2020-08-26T00:00:00"/>
    <d v="2020-08-26T00:00:00"/>
    <d v="2020-08-26T00:00:00"/>
    <d v="2020-08-26T00:00:00"/>
    <m/>
    <d v="2020-09-10T00:00:00"/>
    <d v="2020-08-17T00:00:00"/>
    <s v="10/09/2020 @ 2pm"/>
    <x v="1"/>
    <x v="45"/>
    <d v="2020-09-11T00:00:00"/>
    <d v="2020-09-11T00:00:00"/>
    <d v="2020-09-11T00:00:00"/>
    <n v="101269"/>
    <m/>
    <m/>
    <d v="2020-08-01T00:00:00"/>
    <m/>
    <s v="SP - Home, Interview - Work"/>
    <s v="DOB matches the record on ACE.  Additional evidence received for the name difference, DL emailed across from the learner - JA emailed TDM regarding two different ULNs "/>
  </r>
  <r>
    <n v="32213"/>
    <n v="6169100418"/>
    <s v="Reece "/>
    <s v="Johnson-Fisher"/>
    <x v="0"/>
    <d v="2020-02-07T00:00:00"/>
    <s v="ITQ-1920-1072"/>
    <s v="Navaho Technologies"/>
    <s v="nick.stone@navaho.co.uk"/>
    <s v="reece.fisher@navaho.co.uk "/>
    <x v="2"/>
    <s v="ST0127"/>
    <d v="2020-09-16T00:00:00"/>
    <d v="2020-08-18T00:00:00"/>
    <d v="2020-08-18T00:00:00"/>
    <d v="2020-08-18T00:00:00"/>
    <s v="Andy Nunn"/>
    <s v="Yes"/>
    <s v="Yes  "/>
    <d v="2020-08-18T00:00:00"/>
    <d v="2020-09-16T00:00:00"/>
    <m/>
    <d v="2020-09-16T00:00:00"/>
    <d v="2020-09-21T00:00:00"/>
    <d v="2020-09-21T00:00:00"/>
    <d v="2020-09-21T00:00:00"/>
    <d v="2020-09-21T00:00:00"/>
    <m/>
    <d v="2020-09-24T00:00:00"/>
    <d v="2020-09-10T00:00:00"/>
    <s v="24/09/2020 @ 2pm"/>
    <x v="3"/>
    <x v="30"/>
    <s v="KM3 missing"/>
    <s v="additional evidence needed for surname difference on certs"/>
    <m/>
    <m/>
    <m/>
    <e v="#VALUE!"/>
    <d v="2020-08-01T00:00:00"/>
    <m/>
    <m/>
    <m/>
  </r>
  <r>
    <n v="9490"/>
    <n v="2432766600"/>
    <s v="Dean "/>
    <s v="Padfield"/>
    <x v="1"/>
    <d v="2020-07-29T00:00:00"/>
    <s v="BCAL-PO00025"/>
    <s v="Correct Employer: City of London School for Girls - Girls' Day School Trust South Hamstead High School"/>
    <m/>
    <s v="padfieldd@clsg.org.uk"/>
    <x v="1"/>
    <s v="ST0125"/>
    <d v="2020-11-02T00:00:00"/>
    <d v="2020-09-03T00:00:00"/>
    <d v="2020-08-20T00:00:00"/>
    <d v="2020-08-20T00:00:00"/>
    <s v="Andy Nunn"/>
    <m/>
    <s v="Yes"/>
    <d v="2020-09-03T00:00:00"/>
    <d v="2020-11-02T00:00:00"/>
    <s v="A"/>
    <m/>
    <d v="2020-11-04T00:00:00"/>
    <m/>
    <m/>
    <m/>
    <m/>
    <m/>
    <m/>
    <m/>
    <x v="3"/>
    <x v="46"/>
    <m/>
    <m/>
    <m/>
    <m/>
    <m/>
    <d v="1900-01-19T00:00:00"/>
    <d v="2020-08-01T00:00:00"/>
    <m/>
    <m/>
    <s v="03/08/2020 - learner did not start 01/09/2020 as employer details and email address incorrect"/>
  </r>
  <r>
    <n v="31460"/>
    <n v="7812641758"/>
    <s v="Katherine "/>
    <s v="Baker"/>
    <x v="0"/>
    <d v="2020-06-19T00:00:00"/>
    <s v="ITQ-1920-1072"/>
    <s v="BoxChilli"/>
    <s v="anders@boxchilli.com "/>
    <s v="kat@boxchilli.com "/>
    <x v="0"/>
    <s v="ST0122"/>
    <d v="2020-08-27T00:00:00"/>
    <s v="N/A"/>
    <d v="2020-08-21T00:00:00"/>
    <d v="2020-08-21T00:00:00"/>
    <s v="Enda Crossan"/>
    <s v="N/A"/>
    <s v="Yes"/>
    <d v="2020-08-21T00:00:00"/>
    <d v="2020-08-27T00:00:00"/>
    <s v="A"/>
    <d v="2020-08-27T00:00:00"/>
    <d v="2020-09-02T00:00:00"/>
    <d v="2020-09-02T00:00:00"/>
    <d v="2020-09-02T00:00:00"/>
    <d v="2020-09-02T00:00:00"/>
    <m/>
    <d v="2020-09-10T00:00:00"/>
    <d v="2020-08-27T00:00:00"/>
    <s v="10/09/2020 @ 2pm"/>
    <x v="0"/>
    <x v="47"/>
    <d v="2020-09-14T00:00:00"/>
    <d v="2020-09-14T00:00:00"/>
    <m/>
    <m/>
    <m/>
    <d v="2020-10-04T00:00:00"/>
    <d v="2020-08-01T00:00:00"/>
    <m/>
    <s v="Work"/>
    <m/>
  </r>
  <r>
    <n v="32587"/>
    <n v="4267390435"/>
    <s v="Victoria"/>
    <s v="Scott"/>
    <x v="0"/>
    <d v="2019-10-04T00:00:00"/>
    <s v="ITQ-1920-1072"/>
    <s v="Royal Orthopaedic Hospital Birmingham"/>
    <s v="claire.felkin@nhs.net "/>
    <s v="victoria.scott24@nhs.net"/>
    <x v="0"/>
    <s v="ST0122"/>
    <d v="2020-09-01T00:00:00"/>
    <m/>
    <d v="2020-08-21T00:00:00"/>
    <d v="2020-08-21T00:00:00"/>
    <s v="Enda Crossan"/>
    <m/>
    <s v="Yes"/>
    <d v="2020-08-21T00:00:00"/>
    <d v="2020-09-01T00:00:00"/>
    <s v="A"/>
    <d v="2020-09-01T00:00:00"/>
    <d v="2020-09-04T00:00:00"/>
    <d v="2020-09-04T00:00:00"/>
    <d v="2020-09-04T00:00:00"/>
    <d v="2020-09-04T00:00:00"/>
    <m/>
    <d v="2020-09-16T00:00:00"/>
    <d v="2020-09-04T00:00:00"/>
    <s v="16/09/2020 @ 2pm"/>
    <x v="0"/>
    <x v="48"/>
    <d v="2020-09-17T00:00:00"/>
    <d v="2020-09-17T00:00:00"/>
    <d v="2020-09-18T00:00:00"/>
    <m/>
    <m/>
    <d v="2020-10-07T00:00:00"/>
    <d v="2020-08-01T00:00:00"/>
    <m/>
    <s v="Work"/>
    <m/>
  </r>
  <r>
    <n v="9234"/>
    <n v="9183156762"/>
    <s v="Ryan"/>
    <s v="Cemal"/>
    <x v="1"/>
    <d v="2020-10-28T00:00:00"/>
    <s v="BCAL-PO001109"/>
    <s v="Ordnance Survey"/>
    <s v="fabian.koenig@os.uk"/>
    <s v="ryan.cemal@gmail.com"/>
    <x v="3"/>
    <s v="ST0118"/>
    <d v="2020-09-07T00:00:00"/>
    <s v="N/A"/>
    <d v="2020-08-27T00:00:00"/>
    <d v="2020-08-27T00:00:00"/>
    <s v="Andy Brown"/>
    <m/>
    <s v="Yes"/>
    <d v="2020-08-27T00:00:00"/>
    <d v="2020-09-07T00:00:00"/>
    <m/>
    <d v="2020-09-07T00:00:00"/>
    <d v="2020-09-11T00:00:00"/>
    <d v="2020-09-14T00:00:00"/>
    <d v="2020-09-14T00:00:00"/>
    <d v="2020-09-14T00:00:00"/>
    <m/>
    <d v="2020-09-24T00:00:00"/>
    <d v="2020-09-08T00:00:00"/>
    <s v="24/09/2020 @ 10am"/>
    <x v="3"/>
    <x v="30"/>
    <m/>
    <m/>
    <m/>
    <m/>
    <m/>
    <d v="1900-01-19T00:00:00"/>
    <d v="2020-08-01T00:00:00"/>
    <m/>
    <m/>
    <m/>
  </r>
  <r>
    <n v="32778"/>
    <n v="7841128923"/>
    <s v="Samuel "/>
    <s v="Williams"/>
    <x v="2"/>
    <d v="2020-08-24T00:00:00"/>
    <s v="TDM323"/>
    <s v="Sanctuay Housing"/>
    <s v="Joe.Stowell@sanctuary-housing.co.uk"/>
    <s v="Sam.Williams2@sanctuary-housing.co.uk "/>
    <x v="0"/>
    <s v="ST0122"/>
    <d v="2020-09-07T00:00:00"/>
    <s v="N/A"/>
    <d v="2020-08-27T00:00:00"/>
    <d v="2020-08-27T00:00:00"/>
    <s v="Enda Crossan"/>
    <m/>
    <s v="Yes"/>
    <d v="2020-08-27T00:00:00"/>
    <d v="2020-09-07T00:00:00"/>
    <s v="B"/>
    <d v="2020-09-07T00:00:00"/>
    <d v="2020-09-10T00:00:00"/>
    <d v="2020-09-10T00:00:00"/>
    <d v="2020-09-10T00:00:00"/>
    <d v="2020-09-10T00:00:00"/>
    <m/>
    <d v="2020-09-15T00:00:00"/>
    <d v="2020-09-11T00:00:00"/>
    <s v="15/09/2020 @ 1.30pm"/>
    <x v="1"/>
    <x v="44"/>
    <d v="2020-09-17T00:00:00"/>
    <d v="2020-09-17T00:00:00"/>
    <d v="2020-09-18T00:00:00"/>
    <n v="102880"/>
    <m/>
    <d v="2020-10-07T00:00:00"/>
    <d v="2020-08-01T00:00:00"/>
    <m/>
    <s v="Home"/>
    <m/>
  </r>
  <r>
    <n v="8876"/>
    <n v="4222695482"/>
    <s v="James"/>
    <s v="McAuley-Clegg"/>
    <x v="1"/>
    <d v="2019-06-12T00:00:00"/>
    <s v="BCAL-PO03193"/>
    <s v="Mindshare"/>
    <s v="freddy.clapson@mindshareworld.com"/>
    <s v="jmcauleyclegg@yahoo.co.uk"/>
    <x v="0"/>
    <s v="ST0122"/>
    <d v="2020-09-28T00:00:00"/>
    <s v="N/A"/>
    <d v="2020-08-28T00:00:00"/>
    <d v="2020-08-28T00:00:00"/>
    <s v="Enda Crossan"/>
    <m/>
    <s v="Yes"/>
    <d v="2020-08-28T00:00:00"/>
    <d v="2020-09-28T00:00:00"/>
    <s v="A"/>
    <m/>
    <d v="2020-10-01T00:00:00"/>
    <m/>
    <m/>
    <m/>
    <m/>
    <m/>
    <m/>
    <m/>
    <x v="3"/>
    <x v="30"/>
    <m/>
    <m/>
    <m/>
    <m/>
    <m/>
    <d v="1900-01-19T00:00:00"/>
    <d v="2020-08-01T00:00:00"/>
    <m/>
    <m/>
    <m/>
  </r>
  <r>
    <n v="32577"/>
    <n v="4063357111"/>
    <s v="Henry"/>
    <s v="Ellis"/>
    <x v="4"/>
    <d v="2020-09-07T00:00:00"/>
    <n v="4063357111"/>
    <s v="Nova Education Trust (Toot Hill School)"/>
    <s v="dbrothwell@toothillschool.co.uk"/>
    <s v="hellis@toothillschool.co.uk"/>
    <x v="1"/>
    <s v="ST0125"/>
    <d v="2020-09-07T00:00:00"/>
    <d v="2020-08-28T00:00:00"/>
    <d v="2020-08-28T00:00:00"/>
    <d v="2020-08-28T00:00:00"/>
    <s v="Andy Nunn"/>
    <m/>
    <s v="Yes"/>
    <d v="2020-08-28T00:00:00"/>
    <d v="2020-09-07T00:00:00"/>
    <m/>
    <d v="2020-09-07T00:00:00"/>
    <d v="2020-09-09T00:00:00"/>
    <d v="2020-09-09T00:00:00"/>
    <d v="2020-09-09T00:00:00"/>
    <d v="2020-09-09T00:00:00"/>
    <m/>
    <d v="2020-09-21T00:00:00"/>
    <d v="2020-09-14T00:00:00"/>
    <s v="21/09/2020 @ 2pm"/>
    <x v="0"/>
    <x v="49"/>
    <d v="2020-09-22T00:00:00"/>
    <d v="2020-09-22T00:00:00"/>
    <m/>
    <m/>
    <m/>
    <d v="2020-10-12T00:00:00"/>
    <d v="2020-09-01T00:00:00"/>
    <m/>
    <s v="Home"/>
    <m/>
  </r>
  <r>
    <n v="9315"/>
    <n v="5639011288"/>
    <s v="Christopher"/>
    <s v="Lee"/>
    <x v="1"/>
    <d v="2020-03-24T00:00:00"/>
    <s v="BCAL-PO03212"/>
    <s v="The Together Trust"/>
    <s v="nazim.maandouche@togethertrust.org.uk"/>
    <s v="chris@togethertrust.org.uk"/>
    <x v="5"/>
    <s v="ST0117"/>
    <d v="2020-09-07T00:00:00"/>
    <s v="N/A"/>
    <d v="2020-08-28T00:00:00"/>
    <d v="2020-08-28T00:00:00"/>
    <s v="Andy Brown"/>
    <m/>
    <s v="Yes"/>
    <d v="2020-08-28T00:00:00"/>
    <d v="2020-09-07T00:00:00"/>
    <s v="B"/>
    <d v="2020-09-07T00:00:00"/>
    <d v="2020-09-11T00:00:00"/>
    <d v="2020-09-11T00:00:00"/>
    <d v="2020-09-11T00:00:00"/>
    <d v="2020-09-11T00:00:00"/>
    <m/>
    <d v="2020-09-21T00:00:00"/>
    <d v="2020-09-09T00:00:00"/>
    <s v="21/09/2020 @ 10am"/>
    <x v="3"/>
    <x v="30"/>
    <s v="FS E&amp;M missing"/>
    <m/>
    <m/>
    <m/>
    <m/>
    <e v="#VALUE!"/>
    <d v="2020-08-01T00:00:00"/>
    <m/>
    <m/>
    <m/>
  </r>
  <r>
    <n v="32245"/>
    <n v="1092753647"/>
    <s v="Adam "/>
    <s v="Wardle"/>
    <x v="0"/>
    <d v="2020-03-17T00:00:00"/>
    <s v="ITQ-1920-1072"/>
    <s v="Computer Disposals Ltd"/>
    <s v="maria@computerdisposals.co.uk"/>
    <s v="adamwardle@outlook.com"/>
    <x v="1"/>
    <s v="ST0125"/>
    <d v="2020-09-07T00:00:00"/>
    <d v="2020-09-01T00:00:00"/>
    <d v="2020-09-01T00:00:00"/>
    <d v="2020-09-01T00:00:00"/>
    <s v="Andy Nunn"/>
    <m/>
    <s v="Yes"/>
    <d v="2020-09-01T00:00:00"/>
    <d v="2020-09-07T00:00:00"/>
    <m/>
    <d v="2020-09-07T00:00:00"/>
    <d v="2020-09-09T00:00:00"/>
    <d v="2020-09-09T00:00:00"/>
    <d v="2020-09-09T00:00:00"/>
    <d v="2020-09-09T00:00:00"/>
    <m/>
    <d v="2020-09-18T00:00:00"/>
    <d v="2020-09-08T00:00:00"/>
    <s v="18/09/2020 @ 2pm"/>
    <x v="0"/>
    <x v="50"/>
    <d v="2020-09-21T00:00:00"/>
    <d v="2020-09-21T00:00:00"/>
    <m/>
    <m/>
    <m/>
    <d v="2020-10-11T00:00:00"/>
    <d v="2020-09-01T00:00:00"/>
    <m/>
    <s v="Home"/>
    <s v="Chased Charley for missing cert, 21/09/2020 now received"/>
  </r>
  <r>
    <n v="32816"/>
    <n v="5078405312"/>
    <s v="Arevika"/>
    <s v="Stepanian"/>
    <x v="0"/>
    <d v="2019-10-04T00:00:00"/>
    <s v="ITQ-1920-1072"/>
    <s v="STM Group"/>
    <s v="paul.jancomb@stmgroupltd.com"/>
    <s v="arevika@stmgroupltd.com"/>
    <x v="0"/>
    <s v="ST0122"/>
    <d v="2020-09-08T00:00:00"/>
    <s v="N/A"/>
    <d v="2020-09-01T00:00:00"/>
    <d v="2020-09-01T00:00:00"/>
    <s v="Enda Crossan"/>
    <m/>
    <s v="Yes  "/>
    <d v="2020-09-01T00:00:00"/>
    <d v="2020-09-08T00:00:00"/>
    <s v="A"/>
    <d v="2020-09-08T00:00:00"/>
    <d v="2020-09-11T00:00:00"/>
    <d v="2020-09-11T00:00:00"/>
    <d v="2020-09-11T00:00:00"/>
    <d v="2020-09-11T00:00:00"/>
    <m/>
    <d v="2020-09-17T00:00:00"/>
    <d v="2020-09-09T00:00:00"/>
    <s v="17/09/2020 @ 10am"/>
    <x v="0"/>
    <x v="32"/>
    <d v="2020-09-21T00:00:00"/>
    <d v="2020-09-21T00:00:00"/>
    <d v="2020-09-18T00:00:00"/>
    <m/>
    <m/>
    <d v="2020-10-11T00:00:00"/>
    <d v="2020-09-01T00:00:00"/>
    <m/>
    <m/>
    <m/>
  </r>
  <r>
    <n v="32815"/>
    <n v="2733389822"/>
    <s v="Oscar "/>
    <s v="Silvester"/>
    <x v="0"/>
    <d v="2020-01-13T00:00:00"/>
    <s v="ITQ-1920-1072"/>
    <s v="Website Success"/>
    <s v="nick@websitesuccess.co.uk"/>
    <s v="oscar@websitesuccess.co.uk"/>
    <x v="0"/>
    <s v="ST0122"/>
    <d v="2020-09-15T00:00:00"/>
    <s v="N/A"/>
    <d v="2020-09-01T00:00:00"/>
    <d v="2020-09-01T00:00:00"/>
    <s v="Enda Crossan"/>
    <m/>
    <s v="Yes"/>
    <d v="2020-09-01T00:00:00"/>
    <d v="2020-09-15T00:00:00"/>
    <s v="A"/>
    <d v="2020-09-15T00:00:00"/>
    <d v="2020-09-18T00:00:00"/>
    <d v="2020-09-18T00:00:00"/>
    <d v="2020-09-18T00:00:00"/>
    <d v="2020-09-18T00:00:00"/>
    <m/>
    <d v="2020-09-22T00:00:00"/>
    <d v="2020-09-10T00:00:00"/>
    <s v="22/09/2020 @ 10am"/>
    <x v="3"/>
    <x v="30"/>
    <m/>
    <m/>
    <m/>
    <m/>
    <m/>
    <m/>
    <d v="2020-09-01T00:00:00"/>
    <m/>
    <s v="Home"/>
    <m/>
  </r>
  <r>
    <n v="32819"/>
    <n v="3748066480"/>
    <s v="Alasdair"/>
    <s v="O'Donnell"/>
    <x v="0"/>
    <d v="2019-11-12T00:00:00"/>
    <s v="ITQ-1920-1072"/>
    <s v="Opus Energy"/>
    <s v="kacie.fay@opusenergy.com"/>
    <s v="adod@sky.com / alasdair.odonnell@opusenergy.com"/>
    <x v="1"/>
    <s v="ST0125"/>
    <d v="2020-09-16T00:00:00"/>
    <d v="2020-09-01T00:00:00"/>
    <d v="2020-09-01T00:00:00"/>
    <d v="2020-09-01T00:00:00"/>
    <s v="Andy Nunn"/>
    <s v="Yes"/>
    <s v="Yes"/>
    <d v="2020-09-01T00:00:00"/>
    <d v="2020-09-16T00:00:00"/>
    <m/>
    <d v="2020-09-16T00:00:00"/>
    <d v="2020-09-18T00:00:00"/>
    <d v="2020-09-18T00:00:00"/>
    <d v="2020-09-18T00:00:00"/>
    <d v="2020-09-18T00:00:00"/>
    <m/>
    <d v="2020-09-25T00:00:00"/>
    <d v="2020-09-11T00:00:00"/>
    <s v="25/09/2020 @ 2pm"/>
    <x v="3"/>
    <x v="30"/>
    <s v="KM1/KM3 missin"/>
    <m/>
    <m/>
    <m/>
    <m/>
    <e v="#VALUE!"/>
    <d v="2020-09-01T00:00:00"/>
    <m/>
    <m/>
    <m/>
  </r>
  <r>
    <n v="30705"/>
    <n v="7294299470"/>
    <s v="Shekinah"/>
    <s v="Yuhanna"/>
    <x v="5"/>
    <d v="2020-07-24T00:00:00"/>
    <s v="N/A"/>
    <s v="Dance X Change"/>
    <s v="libby.aldrich@dx.dance"/>
    <s v="shekjeffers97@gmail.com"/>
    <x v="0"/>
    <s v="ST0122"/>
    <d v="2020-09-07T00:00:00"/>
    <s v="N/A"/>
    <d v="2020-09-02T00:00:00"/>
    <d v="2020-09-02T00:00:00"/>
    <s v="Enda Crossan"/>
    <m/>
    <s v="Yes  "/>
    <d v="2020-09-02T00:00:00"/>
    <d v="2020-09-07T00:00:00"/>
    <s v="A"/>
    <d v="2020-09-07T00:00:00"/>
    <d v="2020-09-10T00:00:00"/>
    <d v="2020-09-10T00:00:00"/>
    <d v="2020-09-10T00:00:00"/>
    <d v="2020-09-10T00:00:00"/>
    <m/>
    <d v="2020-09-18T00:00:00"/>
    <d v="2020-09-11T00:00:00"/>
    <s v="18/09/2020 @ 2pm"/>
    <x v="1"/>
    <x v="50"/>
    <d v="2020-09-21T00:00:00"/>
    <d v="2020-09-21T00:00:00"/>
    <d v="2020-09-21T00:00:00"/>
    <n v="103370"/>
    <m/>
    <d v="2020-10-11T00:00:00"/>
    <d v="2020-09-01T00:00:00"/>
    <m/>
    <s v="Home"/>
    <m/>
  </r>
  <r>
    <n v="7773"/>
    <n v="3601265396"/>
    <s v="Emily"/>
    <s v="Girvan"/>
    <x v="3"/>
    <d v="2020-11-02T00:00:00"/>
    <n v="3601265396"/>
    <s v="Career Ready"/>
    <s v="tom.rippon@careerready.org.uk"/>
    <s v="emily.girvan@careerready.org.uk"/>
    <x v="0"/>
    <s v="ST0122"/>
    <d v="2020-09-21T00:00:00"/>
    <s v="N/A"/>
    <d v="2020-09-02T00:00:00"/>
    <d v="2020-09-02T00:00:00"/>
    <s v="Enda Crossan"/>
    <m/>
    <s v="Yes"/>
    <d v="2020-09-02T00:00:00"/>
    <d v="2020-09-21T00:00:00"/>
    <s v="A"/>
    <d v="2020-09-21T00:00:00"/>
    <d v="2020-09-24T00:00:00"/>
    <m/>
    <m/>
    <m/>
    <m/>
    <d v="2020-10-01T00:00:00"/>
    <d v="2020-09-15T00:00:00"/>
    <s v="01/10/2020 @ 10am"/>
    <x v="3"/>
    <x v="30"/>
    <m/>
    <m/>
    <m/>
    <m/>
    <m/>
    <d v="1900-01-19T00:00:00"/>
    <d v="2020-09-01T00:00:00"/>
    <m/>
    <m/>
    <m/>
  </r>
  <r>
    <n v="9196"/>
    <n v="4128739765"/>
    <s v="Nathaniel"/>
    <s v="Martin"/>
    <x v="1"/>
    <d v="2020-10-28T00:00:00"/>
    <s v="BCAL-PO01329"/>
    <s v="Chugai Pharma UK Ltd"/>
    <m/>
    <s v="nathan-martin97@hotmail.com"/>
    <x v="3"/>
    <s v="ST0118"/>
    <d v="2020-09-14T00:00:00"/>
    <s v="N/A"/>
    <d v="2020-09-03T00:00:00"/>
    <d v="2020-09-03T00:00:00"/>
    <s v="Andy Brown"/>
    <m/>
    <s v="Yes  "/>
    <d v="2020-09-03T00:00:00"/>
    <d v="2020-09-14T00:00:00"/>
    <m/>
    <d v="2020-09-14T00:00:00"/>
    <d v="2020-09-18T00:00:00"/>
    <d v="2020-09-18T00:00:00"/>
    <d v="2020-09-18T00:00:00"/>
    <d v="2020-09-18T00:00:00"/>
    <m/>
    <d v="2020-09-21T00:00:00"/>
    <d v="2020-09-10T00:00:00"/>
    <s v="21/09/2020 @ 2pm"/>
    <x v="3"/>
    <x v="30"/>
    <m/>
    <m/>
    <m/>
    <m/>
    <m/>
    <d v="1900-01-19T00:00:00"/>
    <d v="2020-09-01T00:00:00"/>
    <m/>
    <m/>
    <m/>
  </r>
  <r>
    <n v="32960"/>
    <n v="8554380125"/>
    <s v="Fawn"/>
    <s v="Goodwin"/>
    <x v="4"/>
    <d v="2020-09-14T00:00:00"/>
    <n v="8554380125"/>
    <s v="SICL"/>
    <s v="glynn.morgan@sicl.com"/>
    <s v="fawn.goodwin@sicl.com"/>
    <x v="1"/>
    <s v="ST0125"/>
    <d v="2020-09-14T00:00:00"/>
    <d v="2020-09-04T00:00:00"/>
    <d v="2020-09-04T00:00:00"/>
    <d v="2020-09-04T00:00:00"/>
    <s v="Andy Nunn"/>
    <s v="Yes"/>
    <s v="Yes"/>
    <d v="2020-09-04T00:00:00"/>
    <d v="2020-09-14T00:00:00"/>
    <m/>
    <d v="2020-09-14T00:00:00"/>
    <d v="2020-09-16T00:00:00"/>
    <d v="2020-09-16T00:00:00"/>
    <d v="2020-09-16T00:00:00"/>
    <d v="2020-09-16T00:00:00"/>
    <m/>
    <d v="2020-09-28T00:00:00"/>
    <d v="2020-09-17T00:00:00"/>
    <s v="28/09/2020 @ 10am"/>
    <x v="3"/>
    <x v="30"/>
    <m/>
    <m/>
    <m/>
    <m/>
    <m/>
    <d v="1900-01-19T00:00:00"/>
    <d v="2020-09-01T00:00:00"/>
    <m/>
    <m/>
    <m/>
  </r>
  <r>
    <n v="9444"/>
    <n v="5459456109"/>
    <s v="Jack"/>
    <s v="Nunn"/>
    <x v="1"/>
    <d v="2020-03-23T00:00:00"/>
    <s v="BCAL-PO001079"/>
    <s v="AEA c/o Unilever"/>
    <s v="thora.vitou@unilever.com"/>
    <s v="jack.nunn@unilever.com"/>
    <x v="3"/>
    <s v="ST0118"/>
    <d v="2020-09-14T00:00:00"/>
    <s v="N/A"/>
    <d v="2020-09-04T00:00:00"/>
    <d v="2020-09-04T00:00:00"/>
    <s v="Andy Brown"/>
    <m/>
    <s v="Yes"/>
    <d v="2020-09-04T00:00:00"/>
    <d v="2020-09-14T00:00:00"/>
    <s v="A"/>
    <d v="2020-09-14T00:00:00"/>
    <d v="2020-09-18T00:00:00"/>
    <d v="2020-09-21T00:00:00"/>
    <d v="2020-09-21T00:00:00"/>
    <d v="2020-09-21T00:00:00"/>
    <m/>
    <d v="2020-09-30T00:00:00"/>
    <d v="2020-09-07T00:00:00"/>
    <s v="30/09/2020 @ 2pm with JP"/>
    <x v="3"/>
    <x v="30"/>
    <m/>
    <m/>
    <m/>
    <m/>
    <m/>
    <d v="1900-01-19T00:00:00"/>
    <d v="2020-09-01T00:00:00"/>
    <m/>
    <m/>
    <m/>
  </r>
  <r>
    <n v="30706"/>
    <n v="4121835017"/>
    <s v="Beth"/>
    <s v="Mitchell"/>
    <x v="5"/>
    <d v="2020-08-29T00:00:00"/>
    <s v="N/A"/>
    <s v="Ark Media Productions Ltd"/>
    <s v="phil@arkmedia.co.uk"/>
    <s v="beth@arkmedia.co.uk"/>
    <x v="0"/>
    <s v="ST0122"/>
    <d v="2020-09-14T00:00:00"/>
    <s v="N/A"/>
    <d v="2020-09-04T00:00:00"/>
    <d v="2020-09-04T00:00:00"/>
    <s v="Enda Crossan"/>
    <m/>
    <s v="Yes"/>
    <d v="2020-09-04T00:00:00"/>
    <d v="2020-09-14T00:00:00"/>
    <s v="A"/>
    <d v="2020-09-14T00:00:00"/>
    <d v="2020-09-17T00:00:00"/>
    <d v="2020-09-17T00:00:00"/>
    <d v="2020-09-17T00:00:00"/>
    <d v="2020-09-17T00:00:00"/>
    <m/>
    <d v="2020-09-30T00:00:00"/>
    <d v="2020-09-16T00:00:00"/>
    <s v="30/09/2020 @ 10am"/>
    <x v="3"/>
    <x v="30"/>
    <m/>
    <m/>
    <m/>
    <m/>
    <m/>
    <d v="1900-01-19T00:00:00"/>
    <d v="2020-09-01T00:00:00"/>
    <m/>
    <m/>
    <m/>
  </r>
  <r>
    <n v="8943"/>
    <n v="4958667317"/>
    <s v="Euan "/>
    <s v="Chick"/>
    <x v="1"/>
    <d v="2020-02-25T00:00:00"/>
    <s v="BCAL-PO03223"/>
    <s v="BT Group Ltd"/>
    <s v="warren.richards@bt.com"/>
    <s v="euan.chick@bt.com"/>
    <x v="1"/>
    <s v="ST0125"/>
    <d v="2020-09-14T00:00:00"/>
    <d v="2020-09-07T00:00:00"/>
    <d v="2020-09-07T00:00:00"/>
    <d v="2020-09-07T00:00:00"/>
    <s v="Andy Nunn"/>
    <s v="Yes"/>
    <s v="Yes"/>
    <d v="2020-09-07T00:00:00"/>
    <d v="2020-09-14T00:00:00"/>
    <s v="A"/>
    <d v="2020-09-14T00:00:00"/>
    <d v="2020-09-16T00:00:00"/>
    <d v="2020-09-16T00:00:00"/>
    <d v="2020-09-16T00:00:00"/>
    <d v="2020-09-16T00:00:00"/>
    <m/>
    <d v="2020-10-01T00:00:00"/>
    <d v="2020-09-17T00:00:00"/>
    <s v="01/10/2020 @ 2pm"/>
    <x v="3"/>
    <x v="30"/>
    <m/>
    <m/>
    <m/>
    <m/>
    <m/>
    <d v="1900-01-19T00:00:00"/>
    <d v="2020-09-01T00:00:00"/>
    <m/>
    <m/>
    <s v="JP confirmed ok to do this interview a day after the 10 days due to the number of interviews"/>
  </r>
  <r>
    <n v="9044"/>
    <n v="1901497703"/>
    <s v="Kelcy"/>
    <s v="Magombedze"/>
    <x v="1"/>
    <d v="2020-04-28T00:00:00"/>
    <s v="BCAL-PO03125"/>
    <s v="Munich RE Underwriting"/>
    <s v="anclark@munichre.com"/>
    <s v="kelcy.magombedze@hotmail.co.uk"/>
    <x v="0"/>
    <s v="ST0122"/>
    <d v="2020-09-14T00:00:00"/>
    <s v="N/A"/>
    <d v="2020-09-07T00:00:00"/>
    <d v="2020-09-07T00:00:00"/>
    <s v="Enda Crossan"/>
    <m/>
    <s v="Yes"/>
    <d v="2020-09-07T00:00:00"/>
    <d v="2020-09-14T00:00:00"/>
    <s v="A"/>
    <d v="2020-09-14T00:00:00"/>
    <d v="2020-09-17T00:00:00"/>
    <d v="2020-09-17T00:00:00"/>
    <d v="2020-09-17T00:00:00"/>
    <d v="2020-09-17T00:00:00"/>
    <m/>
    <d v="2020-09-29T00:00:00"/>
    <d v="2020-09-16T00:00:00"/>
    <s v="29/09/2020 @ 1.30pm"/>
    <x v="3"/>
    <x v="30"/>
    <m/>
    <m/>
    <m/>
    <m/>
    <m/>
    <d v="1900-01-19T00:00:00"/>
    <d v="2020-09-01T00:00:00"/>
    <m/>
    <m/>
    <m/>
  </r>
  <r>
    <n v="9218"/>
    <n v="3605688585"/>
    <s v="Beth"/>
    <s v="Bond"/>
    <x v="1"/>
    <d v="2020-10-29T00:00:00"/>
    <s v="BCAL-PO03290"/>
    <s v="Servest"/>
    <s v="peter.curson@atalianworld.com"/>
    <s v="beth.bond@atalianworld.com"/>
    <x v="3"/>
    <s v="ST0118"/>
    <d v="2020-09-14T00:00:00"/>
    <s v="N/A"/>
    <d v="2020-09-07T00:00:00"/>
    <d v="2020-09-07T00:00:00"/>
    <s v="Andy Brown"/>
    <m/>
    <s v="Yes"/>
    <d v="2020-09-07T00:00:00"/>
    <d v="2020-09-14T00:00:00"/>
    <m/>
    <d v="2020-09-14T00:00:00"/>
    <d v="2020-09-18T00:00:00"/>
    <d v="2020-09-18T00:00:00"/>
    <d v="2020-09-18T00:00:00"/>
    <d v="2020-09-18T00:00:00"/>
    <m/>
    <d v="2020-09-23T00:00:00"/>
    <d v="2020-09-08T00:00:00"/>
    <s v="23/09/2020 @ 2pm"/>
    <x v="3"/>
    <x v="30"/>
    <m/>
    <m/>
    <m/>
    <m/>
    <m/>
    <d v="1900-01-19T00:00:00"/>
    <d v="2020-09-01T00:00:00"/>
    <m/>
    <m/>
    <m/>
  </r>
  <r>
    <n v="7772"/>
    <n v="3164088980"/>
    <s v="Alexandra"/>
    <s v="Trueman"/>
    <x v="3"/>
    <d v="2020-11-02T00:00:00"/>
    <n v="3164088980"/>
    <s v="Sky PLC"/>
    <s v="gabriella.monnington@sky.uk"/>
    <s v="alexandra.trueman@sky.uk"/>
    <x v="0"/>
    <s v="ST0122"/>
    <d v="2020-09-24T00:00:00"/>
    <s v="N/A"/>
    <d v="2020-09-07T00:00:00"/>
    <d v="2020-09-07T00:00:00"/>
    <s v="Enda Crossan"/>
    <m/>
    <s v="Yes"/>
    <d v="2020-09-07T00:00:00"/>
    <d v="2020-09-24T00:00:00"/>
    <m/>
    <m/>
    <d v="2020-09-29T00:00:00"/>
    <m/>
    <m/>
    <m/>
    <m/>
    <d v="2020-10-06T00:00:00"/>
    <d v="2020-09-15T00:00:00"/>
    <s v="06/10/2020 @ 10am"/>
    <x v="3"/>
    <x v="30"/>
    <m/>
    <m/>
    <m/>
    <m/>
    <m/>
    <d v="1900-01-19T00:00:00"/>
    <d v="2020-09-01T00:00:00"/>
    <m/>
    <m/>
    <m/>
  </r>
  <r>
    <n v="33080"/>
    <n v="6962348915"/>
    <s v="Vitor Hugo Pereira "/>
    <s v="De Sousa"/>
    <x v="4"/>
    <d v="2020-09-21T00:00:00"/>
    <n v="6962348915"/>
    <s v="RK Wholesale Ltd"/>
    <s v="adrian@rkwltd.com"/>
    <s v="sousamultisys@gmail.com / victor.sousa@rkwltd.com"/>
    <x v="1"/>
    <s v="ST0125"/>
    <d v="2020-09-21T00:00:00"/>
    <d v="2020-09-08T00:00:00"/>
    <d v="2020-09-08T00:00:00"/>
    <d v="2020-09-08T00:00:00"/>
    <s v="Andy Nunn"/>
    <m/>
    <s v="Yes"/>
    <d v="2020-09-08T00:00:00"/>
    <d v="2020-09-21T00:00:00"/>
    <m/>
    <d v="2020-09-21T00:00:00"/>
    <d v="2020-09-23T00:00:00"/>
    <m/>
    <m/>
    <m/>
    <m/>
    <d v="2020-10-07T00:00:00"/>
    <d v="2020-09-21T00:00:00"/>
    <s v="07/10/2020 @ 2pm"/>
    <x v="3"/>
    <x v="30"/>
    <m/>
    <m/>
    <m/>
    <m/>
    <m/>
    <d v="1900-01-19T00:00:00"/>
    <d v="2020-09-01T00:00:00"/>
    <m/>
    <s v="Home"/>
    <s v="Email confirmation in EP that learner is starting his project from home"/>
  </r>
  <r>
    <n v="9001"/>
    <n v="7962364687"/>
    <s v="Callum"/>
    <s v="Napier"/>
    <x v="1"/>
    <d v="2020-03-16T00:00:00"/>
    <s v="AVUK-PO03276"/>
    <s v="Ark Schools"/>
    <s v="connor.davis@arkonline.org"/>
    <s v="callum.napier@arkonline.org / callumn179@gmail.com"/>
    <x v="1"/>
    <s v="ST0125"/>
    <d v="2020-10-05T00:00:00"/>
    <d v="2020-09-08T00:00:00"/>
    <d v="2020-09-08T00:00:00"/>
    <d v="2020-09-08T00:00:00"/>
    <s v="Andy Nunn"/>
    <m/>
    <s v="Yes"/>
    <d v="2020-09-08T00:00:00"/>
    <d v="2020-10-05T00:00:00"/>
    <s v="A"/>
    <m/>
    <d v="2020-10-07T00:00:00"/>
    <m/>
    <m/>
    <m/>
    <m/>
    <m/>
    <m/>
    <m/>
    <x v="3"/>
    <x v="30"/>
    <m/>
    <m/>
    <m/>
    <m/>
    <m/>
    <d v="1900-01-19T00:00:00"/>
    <d v="2020-09-01T00:00:00"/>
    <m/>
    <m/>
    <s v="additional maths evidence uploaded to shared documents section on ACE360"/>
  </r>
  <r>
    <n v="32818"/>
    <n v="6997670430"/>
    <s v="Hannah"/>
    <s v="Hargrave"/>
    <x v="0"/>
    <d v="2020-04-24T00:00:00"/>
    <s v="ITQ-1920-1072"/>
    <s v="Vape Tube"/>
    <s v="hello@vape-tube.com"/>
    <s v="hannah@vape-tube.com"/>
    <x v="0"/>
    <s v="ST0122"/>
    <d v="2020-09-09T00:00:00"/>
    <s v="N/A"/>
    <d v="2020-09-09T00:00:00"/>
    <d v="2020-09-03T00:00:00"/>
    <s v="Enda Crossan"/>
    <m/>
    <s v="Yes"/>
    <d v="2020-09-03T00:00:00"/>
    <d v="2020-09-09T00:00:00"/>
    <s v="A"/>
    <d v="2020-09-09T00:00:00"/>
    <d v="2020-09-15T00:00:00"/>
    <d v="2020-09-15T00:00:00"/>
    <d v="2020-09-15T00:00:00"/>
    <d v="2020-09-15T00:00:00"/>
    <m/>
    <d v="2020-09-25T00:00:00"/>
    <d v="2020-09-10T00:00:00"/>
    <s v="25/09/2020 @ 2pm"/>
    <x v="3"/>
    <x v="30"/>
    <m/>
    <m/>
    <m/>
    <m/>
    <m/>
    <d v="1900-01-19T00:00:00"/>
    <d v="2020-09-01T00:00:00"/>
    <m/>
    <m/>
    <s v="SP 9th / 10th / 14th and 15th"/>
  </r>
  <r>
    <n v="32916"/>
    <n v="4450066277"/>
    <s v="Simon"/>
    <s v="Ryder"/>
    <x v="0"/>
    <d v="2020-09-16T00:00:00"/>
    <s v="ITQ-1920-1072"/>
    <s v="Storm Technologies"/>
    <s v="chris.gill@storm-technologies.com"/>
    <s v="simon.ryder@storm-technologies.com"/>
    <x v="1"/>
    <s v="ST0125"/>
    <d v="2020-09-14T00:00:00"/>
    <d v="2020-09-09T00:00:00"/>
    <d v="2020-09-09T00:00:00"/>
    <d v="2020-09-09T00:00:00"/>
    <s v="Andy Nunn"/>
    <s v="Yes"/>
    <s v="Yes"/>
    <d v="2020-09-09T00:00:00"/>
    <d v="2020-09-14T00:00:00"/>
    <m/>
    <d v="2020-09-14T00:00:00"/>
    <d v="2020-09-16T00:00:00"/>
    <d v="2020-09-16T00:00:00"/>
    <d v="2020-09-16T00:00:00"/>
    <d v="2020-09-16T00:00:00"/>
    <m/>
    <d v="2020-09-28T00:00:00"/>
    <d v="2020-09-11T00:00:00"/>
    <s v="28/09/2020 @ 2pm"/>
    <x v="3"/>
    <x v="30"/>
    <m/>
    <m/>
    <m/>
    <m/>
    <m/>
    <d v="1900-01-19T00:00:00"/>
    <d v="2020-09-01T00:00:00"/>
    <m/>
    <m/>
    <m/>
  </r>
  <r>
    <n v="33168"/>
    <n v="5338659211"/>
    <s v="Thomas"/>
    <s v="Wallworth"/>
    <x v="0"/>
    <d v="2019-12-06T00:00:00"/>
    <s v="ITQ-1920-1072"/>
    <s v="Telesis Communications"/>
    <s v="gjarvis@telesiscomms.com"/>
    <s v="twallworth@telesiscomms.com"/>
    <x v="0"/>
    <s v="ST0122"/>
    <d v="2020-09-15T00:00:00"/>
    <s v="N/A"/>
    <d v="2020-09-09T00:00:00"/>
    <d v="2020-09-09T00:00:00"/>
    <s v="Enda Crossan"/>
    <m/>
    <s v="Yes"/>
    <d v="2020-09-09T00:00:00"/>
    <d v="2020-09-15T00:00:00"/>
    <s v="A"/>
    <d v="2020-09-15T00:00:00"/>
    <d v="2020-09-18T00:00:00"/>
    <d v="2020-09-18T00:00:00"/>
    <d v="2020-09-18T00:00:00"/>
    <d v="2020-09-18T00:00:00"/>
    <m/>
    <d v="2020-09-28T00:00:00"/>
    <d v="2020-09-14T00:00:00"/>
    <s v="28/08/2020 @10am"/>
    <x v="3"/>
    <x v="30"/>
    <m/>
    <m/>
    <m/>
    <m/>
    <m/>
    <d v="1900-01-19T00:00:00"/>
    <d v="2020-09-01T00:00:00"/>
    <m/>
    <m/>
    <m/>
  </r>
  <r>
    <n v="33045"/>
    <n v="7532542032"/>
    <s v="Alex"/>
    <s v="Hopwood"/>
    <x v="0"/>
    <d v="2019-11-25T00:00:00"/>
    <s v="ITQ-1920-1072"/>
    <s v="Bibliotheca"/>
    <s v="R.Richardson@bibliotheca.com"/>
    <s v="a.hopwood@bibliotheca.com"/>
    <x v="6"/>
    <s v="ST0115"/>
    <d v="2020-09-22T00:00:00"/>
    <s v="N/A"/>
    <d v="2020-09-09T00:00:00"/>
    <d v="2020-09-09T00:00:00"/>
    <s v="John Pritchard"/>
    <m/>
    <s v="Yes"/>
    <d v="2020-09-09T00:00:00"/>
    <d v="2020-09-22T00:00:00"/>
    <s v="C"/>
    <d v="2020-09-22T00:00:00"/>
    <d v="2020-09-24T00:00:00"/>
    <m/>
    <m/>
    <m/>
    <m/>
    <d v="2020-09-29T00:00:00"/>
    <d v="2020-09-10T00:00:00"/>
    <s v="29/09/2020 @ 2pm with JP"/>
    <x v="3"/>
    <x v="30"/>
    <m/>
    <m/>
    <m/>
    <m/>
    <m/>
    <d v="1900-01-19T00:00:00"/>
    <d v="2020-09-01T00:00:00"/>
    <m/>
    <m/>
    <m/>
  </r>
  <r>
    <n v="32914"/>
    <n v="4218138612"/>
    <s v="Bradley"/>
    <s v="Shaw"/>
    <x v="0"/>
    <d v="2020-10-10T00:00:00"/>
    <s v="ITQ-1920-1072"/>
    <s v="Storm Technologies"/>
    <s v="chris.gill@storm-technologies.com"/>
    <s v="bradley.shaw@storm-technologies.com"/>
    <x v="1"/>
    <s v="ST0125"/>
    <d v="2020-09-23T00:00:00"/>
    <d v="2020-09-09T00:00:00"/>
    <d v="2020-09-09T00:00:00"/>
    <d v="2020-09-09T00:00:00"/>
    <s v="Andy Nunn"/>
    <s v="Yes"/>
    <s v="Yes"/>
    <d v="2020-09-09T00:00:00"/>
    <d v="2020-09-22T00:00:00"/>
    <s v="A"/>
    <d v="2020-09-22T00:00:00"/>
    <d v="2020-09-24T00:00:00"/>
    <m/>
    <m/>
    <m/>
    <m/>
    <d v="2020-09-30T00:00:00"/>
    <d v="2020-09-09T00:00:00"/>
    <s v="30/09/2020 @ 2pm"/>
    <x v="3"/>
    <x v="30"/>
    <s v="KM4 missing"/>
    <m/>
    <m/>
    <m/>
    <m/>
    <e v="#VALUE!"/>
    <d v="2020-09-01T00:00:00"/>
    <m/>
    <m/>
    <m/>
  </r>
  <r>
    <n v="8949"/>
    <n v="9629206934"/>
    <s v="Sohail"/>
    <s v="Seediqi"/>
    <x v="1"/>
    <d v="2020-05-25T00:00:00"/>
    <s v="BCAL-PO03192"/>
    <s v="DPD"/>
    <m/>
    <s v="sohailseediqi@gmail.com"/>
    <x v="3"/>
    <s v="ST0118"/>
    <d v="2020-09-21T00:00:00"/>
    <s v="N/A"/>
    <d v="2020-09-10T00:00:00"/>
    <d v="2020-09-10T00:00:00"/>
    <s v="Andy Brown"/>
    <m/>
    <s v="Yes"/>
    <d v="2020-09-10T00:00:00"/>
    <d v="2020-09-21T00:00:00"/>
    <s v="A"/>
    <d v="2020-09-21T00:00:00"/>
    <d v="2020-09-25T00:00:00"/>
    <m/>
    <m/>
    <m/>
    <m/>
    <d v="2020-10-08T00:00:00"/>
    <d v="2020-09-22T00:00:00"/>
    <s v="08/10/2020 @ 2pm"/>
    <x v="3"/>
    <x v="30"/>
    <s v="KM1 missing"/>
    <m/>
    <m/>
    <m/>
    <m/>
    <e v="#VALUE!"/>
    <d v="2020-09-01T00:00:00"/>
    <m/>
    <m/>
    <m/>
  </r>
  <r>
    <n v="33170"/>
    <n v="7847829745"/>
    <s v="Dylan"/>
    <s v="Bennion-Bradley"/>
    <x v="0"/>
    <d v="2019-12-23T00:00:00"/>
    <s v="ITQ-1920-1072"/>
    <s v="Skills Forward"/>
    <s v="liam@skillsforward.co.uk"/>
    <s v="dylan@skillsforward.co.uk"/>
    <x v="4"/>
    <s v="ST0116"/>
    <d v="2020-09-14T00:00:00"/>
    <s v="N/A"/>
    <d v="2020-09-10T00:00:00"/>
    <d v="2020-09-10T00:00:00"/>
    <s v="Enda Crossan"/>
    <m/>
    <s v="Yes"/>
    <d v="2020-09-10T00:00:00"/>
    <d v="2020-09-14T00:00:00"/>
    <s v="C"/>
    <d v="2020-09-14T00:00:00"/>
    <d v="2020-09-18T00:00:00"/>
    <d v="2020-09-18T00:00:00"/>
    <d v="2020-09-18T00:00:00"/>
    <d v="2020-09-18T00:00:00"/>
    <m/>
    <d v="2020-09-24T00:00:00"/>
    <d v="2020-09-15T00:00:00"/>
    <s v="24/09/2020 @ 10am"/>
    <x v="3"/>
    <x v="30"/>
    <s v="check that we have additional evidence for surname difference on cert"/>
    <m/>
    <m/>
    <m/>
    <m/>
    <e v="#VALUE!"/>
    <d v="2020-09-01T00:00:00"/>
    <m/>
    <m/>
    <m/>
  </r>
  <r>
    <n v="31801"/>
    <n v="9553229556"/>
    <s v="Darrin"/>
    <s v="Tucker"/>
    <x v="0"/>
    <d v="2020-08-07T00:00:00"/>
    <s v="ITQ-1920-1072"/>
    <s v="National deals LTD"/>
    <s v="nav.mohammed@nationaldeals.co.uk"/>
    <s v="dazzwba@hotmail.com"/>
    <x v="0"/>
    <s v="ST0122"/>
    <d v="2020-09-14T00:00:00"/>
    <s v="N/A"/>
    <d v="2020-09-10T00:00:00"/>
    <d v="2020-09-10T00:00:00"/>
    <s v="Enda Crossan"/>
    <m/>
    <s v="Yes"/>
    <d v="2020-09-10T00:00:00"/>
    <d v="2020-09-14T00:00:00"/>
    <s v="B"/>
    <d v="2020-09-14T00:00:00"/>
    <d v="2020-09-17T00:00:00"/>
    <d v="2020-09-17T00:00:00"/>
    <d v="2020-09-17T00:00:00"/>
    <d v="2020-09-17T00:00:00"/>
    <m/>
    <d v="2020-09-25T00:00:00"/>
    <d v="2020-09-11T00:00:00"/>
    <s v="25/09/2020 @ 10am"/>
    <x v="3"/>
    <x v="30"/>
    <m/>
    <m/>
    <m/>
    <m/>
    <m/>
    <d v="1900-01-19T00:00:00"/>
    <d v="2020-09-01T00:00:00"/>
    <m/>
    <m/>
    <m/>
  </r>
  <r>
    <n v="33179"/>
    <n v="2822788994"/>
    <s v="Joshua "/>
    <s v="Wells"/>
    <x v="0"/>
    <d v="2019-12-27T00:00:00"/>
    <s v="ITQ-1920-1072"/>
    <s v="Absolute Technology UK"/>
    <s v="martin@absolute-tech.co.uk"/>
    <s v="josh@absolute-tech.co.uk"/>
    <x v="1"/>
    <s v="ST0125"/>
    <d v="2020-09-16T00:00:00"/>
    <d v="2020-09-10T00:00:00"/>
    <d v="2020-09-10T00:00:00"/>
    <d v="2020-09-10T00:00:00"/>
    <s v="Andy Nunn"/>
    <s v="Yes"/>
    <s v="Yes"/>
    <d v="2020-09-10T00:00:00"/>
    <d v="2020-09-16T00:00:00"/>
    <m/>
    <d v="2020-09-16T00:00:00"/>
    <d v="2020-09-18T00:00:00"/>
    <d v="2020-09-18T00:00:00"/>
    <d v="2020-09-18T00:00:00"/>
    <d v="2020-09-18T00:00:00"/>
    <m/>
    <d v="2020-09-24T00:00:00"/>
    <d v="2020-09-11T00:00:00"/>
    <s v="24/09/2020 @ 10am"/>
    <x v="3"/>
    <x v="30"/>
    <m/>
    <m/>
    <m/>
    <m/>
    <m/>
    <d v="1900-01-19T00:00:00"/>
    <d v="2020-09-01T00:00:00"/>
    <m/>
    <m/>
    <m/>
  </r>
  <r>
    <n v="33171"/>
    <n v="1366006649"/>
    <s v="Curtis "/>
    <s v="Cannon"/>
    <x v="0"/>
    <d v="2020-10-29T00:00:00"/>
    <s v="ITQ-1920-1072"/>
    <s v="ADM Computer Services"/>
    <s v="linda.sinclair@adm-computing.co.uk"/>
    <s v="curtis.cannon@adm-computing.co.uk"/>
    <x v="1"/>
    <s v="ST0125"/>
    <d v="2020-09-16T00:00:00"/>
    <d v="2020-09-10T00:00:00"/>
    <d v="2020-09-10T00:00:00"/>
    <d v="2020-09-10T00:00:00"/>
    <s v="Andy Nunn"/>
    <s v="Yes"/>
    <s v="Yes"/>
    <d v="2020-09-10T00:00:00"/>
    <d v="2020-09-16T00:00:00"/>
    <m/>
    <d v="2020-09-16T00:00:00"/>
    <d v="2020-09-18T00:00:00"/>
    <d v="2020-09-18T00:00:00"/>
    <d v="2020-09-18T00:00:00"/>
    <d v="2020-09-18T00:00:00"/>
    <m/>
    <d v="2020-09-22T00:00:00"/>
    <d v="2020-09-11T00:00:00"/>
    <s v="22/09/2020 @ 10am"/>
    <x v="3"/>
    <x v="30"/>
    <m/>
    <m/>
    <m/>
    <m/>
    <m/>
    <d v="1900-01-19T00:00:00"/>
    <d v="2020-09-01T00:00:00"/>
    <m/>
    <s v="Home"/>
    <m/>
  </r>
  <r>
    <n v="33214"/>
    <n v="4114810764"/>
    <s v="Cameron"/>
    <s v="Sidebottom"/>
    <x v="4"/>
    <d v="2020-09-21T00:00:00"/>
    <n v="4114810764"/>
    <s v="Countrywide Healthcare Supplies"/>
    <s v="paul.gilpin@countrywidehealthcare.co.uk"/>
    <s v="cameron.sidebottom@countrywidehealthcare.co.uk / cameronsidebottom57@gmail.com"/>
    <x v="1"/>
    <s v="ST0125"/>
    <d v="2020-09-21T00:00:00"/>
    <d v="2020-09-11T00:00:00"/>
    <d v="2020-09-11T00:00:00"/>
    <d v="2020-09-11T00:00:00"/>
    <s v="Andy Nunn"/>
    <m/>
    <s v="Yes"/>
    <d v="2020-09-11T00:00:00"/>
    <d v="2020-09-21T00:00:00"/>
    <m/>
    <d v="2020-09-21T00:00:00"/>
    <d v="2020-09-23T00:00:00"/>
    <d v="2020-09-23T00:00:00"/>
    <d v="2020-09-23T00:00:00"/>
    <d v="2020-09-23T00:00:00"/>
    <m/>
    <d v="2020-10-05T00:00:00"/>
    <d v="2020-09-21T00:00:00"/>
    <s v="05/10/2020 @ 10am"/>
    <x v="3"/>
    <x v="30"/>
    <m/>
    <m/>
    <m/>
    <m/>
    <m/>
    <d v="1900-01-19T00:00:00"/>
    <d v="2020-09-01T00:00:00"/>
    <m/>
    <m/>
    <m/>
  </r>
  <r>
    <n v="15706"/>
    <n v="6449145977"/>
    <s v="Raeesah"/>
    <s v="Hymabaccus"/>
    <x v="1"/>
    <d v="2020-12-23T00:00:00"/>
    <s v="BCAL-PO03208"/>
    <s v="British Airways"/>
    <s v="paul.sitch@ba.com "/>
    <s v="raeesah.hymabaccus@ba.com"/>
    <x v="3"/>
    <s v="ST0118"/>
    <d v="2020-09-21T00:00:00"/>
    <s v="N/A"/>
    <d v="2020-09-11T00:00:00"/>
    <d v="2020-09-11T00:00:00"/>
    <s v="Andy Brown"/>
    <m/>
    <s v="Yes"/>
    <d v="2020-09-11T00:00:00"/>
    <d v="2020-09-21T00:00:00"/>
    <m/>
    <d v="2020-09-21T00:00:00"/>
    <d v="2020-09-25T00:00:00"/>
    <m/>
    <m/>
    <m/>
    <m/>
    <d v="2020-10-07T00:00:00"/>
    <d v="2020-09-22T00:00:00"/>
    <s v="07/10/2020 @ 2pm"/>
    <x v="3"/>
    <x v="30"/>
    <m/>
    <m/>
    <m/>
    <m/>
    <m/>
    <d v="1900-01-19T00:00:00"/>
    <d v="2020-09-01T00:00:00"/>
    <m/>
    <m/>
    <m/>
  </r>
  <r>
    <n v="33207"/>
    <n v="9594194714"/>
    <s v="Joshua "/>
    <s v="Broadbent"/>
    <x v="0"/>
    <d v="2020-03-17T00:00:00"/>
    <s v="ITQ-1920-1072"/>
    <s v="Phoenix Software Ltd"/>
    <s v="ben-murden@phoenixs.co.uk"/>
    <s v="josh-broadbent@phoenixs.co.uk"/>
    <x v="1"/>
    <s v="ST0125"/>
    <d v="2020-09-16T00:00:00"/>
    <d v="2020-09-10T00:00:00"/>
    <d v="2020-09-11T00:00:00"/>
    <d v="2020-09-11T00:00:00"/>
    <s v="Andy Nunn"/>
    <s v="Yes"/>
    <s v="Yes"/>
    <d v="2020-09-11T00:00:00"/>
    <d v="2020-09-16T00:00:00"/>
    <m/>
    <d v="2020-09-16T00:00:00"/>
    <d v="2020-09-18T00:00:00"/>
    <d v="2020-09-18T00:00:00"/>
    <d v="2020-09-18T00:00:00"/>
    <d v="2020-09-18T00:00:00"/>
    <m/>
    <d v="2020-09-25T00:00:00"/>
    <d v="2020-09-15T00:00:00"/>
    <s v="25/09/2020 @ 10am"/>
    <x v="3"/>
    <x v="30"/>
    <m/>
    <m/>
    <m/>
    <m/>
    <m/>
    <d v="1900-01-19T00:00:00"/>
    <d v="2020-09-01T00:00:00"/>
    <m/>
    <m/>
    <m/>
  </r>
  <r>
    <n v="3329"/>
    <n v="8094768648"/>
    <s v="Tommy "/>
    <s v="Gleadow"/>
    <x v="4"/>
    <d v="2020-09-21T00:00:00"/>
    <n v="8094768648"/>
    <s v="Think Cloud"/>
    <s v="dean@think-cloud.co.uk"/>
    <s v="tommy@think-cloud.co.uk  / gleadowtommy@gmail.com  /  tommygleadow@hotmail.com "/>
    <x v="1"/>
    <s v="ST0125"/>
    <d v="2020-09-21T00:00:00"/>
    <d v="2020-09-14T00:00:00"/>
    <d v="2020-09-14T00:00:00"/>
    <d v="2020-09-14T00:00:00"/>
    <s v="Andy Nunn"/>
    <m/>
    <s v="Yes"/>
    <d v="2020-09-14T00:00:00"/>
    <d v="2020-09-21T00:00:00"/>
    <m/>
    <d v="2020-09-21T00:00:00"/>
    <d v="2020-09-23T00:00:00"/>
    <d v="2020-09-23T00:00:00"/>
    <d v="2020-09-23T00:00:00"/>
    <d v="2020-09-23T00:00:00"/>
    <m/>
    <d v="2020-10-06T00:00:00"/>
    <d v="2020-09-22T00:00:00"/>
    <s v="06/10/2020 @ 10am"/>
    <x v="3"/>
    <x v="30"/>
    <m/>
    <m/>
    <m/>
    <m/>
    <m/>
    <d v="1900-01-19T00:00:00"/>
    <d v="2020-09-01T00:00:00"/>
    <m/>
    <m/>
    <m/>
  </r>
  <r>
    <n v="10795"/>
    <n v="7805413648"/>
    <s v="Thomas "/>
    <s v="Lowry"/>
    <x v="1"/>
    <d v="2019-12-24T00:00:00"/>
    <s v="BCAL-PO03216"/>
    <s v="University Hospitals Leicester"/>
    <s v="kerry.musson@uhl-tr.nhs.uk"/>
    <s v="thomas.lowry@uhl-tr.nhs.uk"/>
    <x v="3"/>
    <s v="ST0118"/>
    <d v="2020-09-21T00:00:00"/>
    <s v="N/A"/>
    <d v="2020-09-14T00:00:00"/>
    <d v="2020-09-14T00:00:00"/>
    <s v="Andy Brown"/>
    <m/>
    <s v="Yes"/>
    <d v="2020-09-14T00:00:00"/>
    <d v="2020-09-21T00:00:00"/>
    <s v="A"/>
    <d v="2020-09-21T00:00:00"/>
    <d v="2020-09-25T00:00:00"/>
    <m/>
    <m/>
    <m/>
    <m/>
    <m/>
    <m/>
    <m/>
    <x v="3"/>
    <x v="30"/>
    <m/>
    <m/>
    <m/>
    <m/>
    <m/>
    <d v="1900-01-19T00:00:00"/>
    <d v="2020-09-01T00:00:00"/>
    <m/>
    <m/>
    <m/>
  </r>
  <r>
    <n v="9137"/>
    <n v="9198560378"/>
    <s v="Matthew"/>
    <s v="Nugent"/>
    <x v="1"/>
    <d v="2020-10-29T00:00:00"/>
    <s v="BCAL-PO03230"/>
    <s v="Computershare Investor Services LLC"/>
    <s v="andy.melhuish@computershare.co.uk"/>
    <s v="matthew.nugent5@gmail.com"/>
    <x v="3"/>
    <s v="ST0118"/>
    <d v="2020-09-21T00:00:00"/>
    <s v="N/A"/>
    <d v="2020-09-14T00:00:00"/>
    <d v="2020-09-14T00:00:00"/>
    <s v="Andy Brown"/>
    <m/>
    <s v="Yes"/>
    <d v="2020-09-14T00:00:00"/>
    <d v="2020-09-21T00:00:00"/>
    <s v="A"/>
    <d v="2020-09-21T00:00:00"/>
    <d v="2020-09-25T00:00:00"/>
    <m/>
    <m/>
    <m/>
    <m/>
    <d v="2020-10-07T00:00:00"/>
    <d v="2020-09-22T00:00:00"/>
    <s v="07/10/2020 @ 10am"/>
    <x v="3"/>
    <x v="30"/>
    <m/>
    <m/>
    <m/>
    <m/>
    <m/>
    <d v="1900-01-19T00:00:00"/>
    <d v="2020-09-01T00:00:00"/>
    <m/>
    <m/>
    <m/>
  </r>
  <r>
    <n v="9224"/>
    <n v="9219658908"/>
    <s v="Jared"/>
    <s v="Davies"/>
    <x v="1"/>
    <d v="2020-10-29T00:00:00"/>
    <s v="AVUK-PO03288"/>
    <s v="Computershare"/>
    <s v="andy.melhuish@computershare.co.uk"/>
    <s v="jareddavies99@gmail.com"/>
    <x v="3"/>
    <s v="ST0118"/>
    <d v="2020-09-21T00:00:00"/>
    <s v="N/A"/>
    <d v="2020-09-14T00:00:00"/>
    <d v="2020-09-14T00:00:00"/>
    <s v="Andy Brown"/>
    <m/>
    <s v="Yes"/>
    <d v="2020-09-14T00:00:00"/>
    <d v="2020-09-21T00:00:00"/>
    <s v="A"/>
    <d v="2020-09-21T00:00:00"/>
    <d v="2020-09-25T00:00:00"/>
    <m/>
    <m/>
    <m/>
    <m/>
    <d v="2020-10-06T00:00:00"/>
    <d v="2020-09-22T00:00:00"/>
    <s v="06/10/2020 @ 2pm"/>
    <x v="3"/>
    <x v="30"/>
    <m/>
    <m/>
    <m/>
    <m/>
    <m/>
    <d v="1900-01-19T00:00:00"/>
    <d v="2020-09-01T00:00:00"/>
    <m/>
    <m/>
    <m/>
  </r>
  <r>
    <n v="9362"/>
    <n v="1560045026"/>
    <s v="Ryan"/>
    <s v="Clements"/>
    <x v="1"/>
    <d v="2020-10-28T00:00:00"/>
    <s v="BCAL-PO03260"/>
    <s v="LV="/>
    <s v="anthony.gribbon@lv.co.uk"/>
    <s v="ryan.clements@lv.com"/>
    <x v="3"/>
    <s v="ST0118"/>
    <d v="2020-09-21T00:00:00"/>
    <s v="N/A"/>
    <d v="2020-09-14T00:00:00"/>
    <d v="2020-09-14T00:00:00"/>
    <s v="Andy Brown"/>
    <m/>
    <s v="Yes"/>
    <d v="2020-09-14T00:00:00"/>
    <d v="2020-09-21T00:00:00"/>
    <s v="A"/>
    <d v="2020-09-21T00:00:00"/>
    <d v="2020-09-25T00:00:00"/>
    <m/>
    <m/>
    <m/>
    <m/>
    <d v="2020-10-20T00:00:00"/>
    <d v="2020-09-21T00:00:00"/>
    <s v="20/10/2020 @ 10am"/>
    <x v="3"/>
    <x v="30"/>
    <m/>
    <m/>
    <m/>
    <m/>
    <m/>
    <d v="1900-01-19T00:00:00"/>
    <d v="2020-09-01T00:00:00"/>
    <m/>
    <m/>
    <s v="Learner will not be back from hols until w/c 19/10 so requested Interview this week"/>
  </r>
  <r>
    <n v="33223"/>
    <n v="9006985499"/>
    <s v="Daniel "/>
    <s v="Lem"/>
    <x v="0"/>
    <d v="2020-10-14T00:00:00"/>
    <s v="ITQ-1920-1072"/>
    <s v="TL Martin Ltd"/>
    <s v="tristan@tlmartin.ltd.uk"/>
    <s v="daniel@tlmartin.ltd.uk "/>
    <x v="1"/>
    <s v="ST0125"/>
    <d v="2020-09-17T00:00:00"/>
    <d v="2020-09-11T00:00:00"/>
    <d v="2020-09-14T00:00:00"/>
    <d v="2020-09-14T00:00:00"/>
    <s v="Andy Nunn"/>
    <m/>
    <s v="Yes"/>
    <d v="2020-09-14T00:00:00"/>
    <d v="2020-09-17T00:00:00"/>
    <m/>
    <d v="2020-09-17T00:00:00"/>
    <d v="2020-09-21T00:00:00"/>
    <d v="2020-09-21T00:00:00"/>
    <d v="2020-09-21T00:00:00"/>
    <d v="2020-09-21T00:00:00"/>
    <m/>
    <d v="2020-09-29T00:00:00"/>
    <d v="2020-09-14T00:00:00"/>
    <s v="29/09/2020 @ 10am"/>
    <x v="3"/>
    <x v="30"/>
    <s v="KM4 missing"/>
    <m/>
    <m/>
    <m/>
    <m/>
    <e v="#VALUE!"/>
    <d v="2020-09-01T00:00:00"/>
    <m/>
    <m/>
    <m/>
  </r>
  <r>
    <n v="33381"/>
    <n v="1140135561"/>
    <s v="George "/>
    <s v="Parker"/>
    <x v="0"/>
    <d v="2020-03-17T00:00:00"/>
    <s v="ITQ-1920-1072"/>
    <s v="Phoenix Software Ltd"/>
    <s v="ben-murden@phoenix.co.uk "/>
    <s v="george-parker@phoenixs.co.uk"/>
    <x v="1"/>
    <s v="ST0125"/>
    <d v="2020-09-16T00:00:00"/>
    <s v="Yes"/>
    <d v="2020-09-15T00:00:00"/>
    <d v="2020-09-15T00:00:00"/>
    <s v="Andy Brown"/>
    <s v="Yes"/>
    <s v="Yes"/>
    <d v="2020-09-15T00:00:00"/>
    <d v="2020-09-16T00:00:00"/>
    <m/>
    <d v="2020-09-16T00:00:00"/>
    <d v="2020-09-18T00:00:00"/>
    <d v="2020-09-18T00:00:00"/>
    <d v="2020-09-18T00:00:00"/>
    <d v="2020-09-18T00:00:00"/>
    <m/>
    <d v="2020-09-22T00:00:00"/>
    <d v="2020-09-16T00:00:00"/>
    <s v="22/09/2020 @ 10am"/>
    <x v="3"/>
    <x v="30"/>
    <s v="check for confirmation of different surname plus evidence"/>
    <m/>
    <m/>
    <m/>
    <m/>
    <e v="#VALUE!"/>
    <d v="2020-09-01T00:00:00"/>
    <m/>
    <m/>
    <m/>
  </r>
  <r>
    <n v="33355"/>
    <n v="2676389040"/>
    <s v="James "/>
    <s v="Kelly"/>
    <x v="0"/>
    <d v="2020-05-27T00:00:00"/>
    <s v="ITQ-1920-1072"/>
    <s v="Luxome Ltd"/>
    <s v="info@luxome.co.uk"/>
    <s v="jamesphillipkelly@gmail.com "/>
    <x v="0"/>
    <s v="ST0122"/>
    <d v="2020-09-22T00:00:00"/>
    <s v="N/A"/>
    <d v="2020-09-15T00:00:00"/>
    <d v="2020-09-15T00:00:00"/>
    <s v="Enda Crossan"/>
    <m/>
    <s v="Yes"/>
    <d v="2020-09-15T00:00:00"/>
    <d v="2020-09-22T00:00:00"/>
    <s v="B"/>
    <d v="2020-09-22T00:00:00"/>
    <d v="2020-09-25T00:00:00"/>
    <m/>
    <m/>
    <m/>
    <m/>
    <d v="2020-09-30T00:00:00"/>
    <d v="2020-09-15T00:00:00"/>
    <s v="30/09/2020 @2pm"/>
    <x v="3"/>
    <x v="30"/>
    <m/>
    <m/>
    <m/>
    <m/>
    <m/>
    <d v="1900-01-19T00:00:00"/>
    <d v="2020-09-01T00:00:00"/>
    <m/>
    <m/>
    <m/>
  </r>
  <r>
    <n v="9004"/>
    <n v="7614892053"/>
    <s v="Ty "/>
    <s v="Jackson"/>
    <x v="1"/>
    <d v="2020-03-16T00:00:00"/>
    <s v="BCAL-PO04881"/>
    <s v="Ark Schools"/>
    <s v="connor.davis@arkonline.org"/>
    <s v="ty.jackson@arkonline.org"/>
    <x v="1"/>
    <s v="ST0125"/>
    <d v="2020-09-28T00:00:00"/>
    <d v="2020-09-16T00:00:00"/>
    <d v="2020-09-16T00:00:00"/>
    <d v="2020-09-16T00:00:00"/>
    <s v="Andy Nunn"/>
    <m/>
    <s v="Yes"/>
    <d v="2020-09-16T00:00:00"/>
    <d v="2020-09-28T00:00:00"/>
    <m/>
    <m/>
    <d v="2020-09-30T00:00:00"/>
    <m/>
    <m/>
    <m/>
    <m/>
    <m/>
    <m/>
    <m/>
    <x v="3"/>
    <x v="30"/>
    <m/>
    <m/>
    <m/>
    <m/>
    <m/>
    <d v="1900-01-19T00:00:00"/>
    <d v="2020-09-01T00:00:00"/>
    <m/>
    <m/>
    <m/>
  </r>
  <r>
    <n v="33384"/>
    <n v="3389199593"/>
    <s v="Mark"/>
    <s v="Maloney"/>
    <x v="0"/>
    <d v="2020-02-06T00:00:00"/>
    <s v="ITQ-1920-1072"/>
    <s v="Auto Integrate Ltd"/>
    <s v="david.foster@autointegrate.com"/>
    <s v="mark.maloney@autointegrate.com  "/>
    <x v="1"/>
    <s v="ST0125"/>
    <d v="2020-09-17T00:00:00"/>
    <d v="2020-09-16T00:00:00"/>
    <d v="2020-09-16T00:00:00"/>
    <d v="2020-09-16T00:00:00"/>
    <s v="Andy Nunn"/>
    <s v="Yes"/>
    <s v="Yes"/>
    <d v="2020-09-16T00:00:00"/>
    <d v="2020-09-17T00:00:00"/>
    <m/>
    <d v="2020-09-17T00:00:00"/>
    <d v="2020-09-22T00:00:00"/>
    <d v="2020-09-22T00:00:00"/>
    <d v="2020-09-22T00:00:00"/>
    <d v="2020-09-22T00:00:00"/>
    <m/>
    <d v="2020-09-30T00:00:00"/>
    <d v="2020-09-16T00:00:00"/>
    <s v="30/09/2020 @ 10am"/>
    <x v="3"/>
    <x v="30"/>
    <m/>
    <m/>
    <m/>
    <m/>
    <m/>
    <d v="1900-01-19T00:00:00"/>
    <d v="2020-09-01T00:00:00"/>
    <m/>
    <m/>
    <s v="Already used PT, SP due 17th/18th and 22nd"/>
  </r>
  <r>
    <n v="33383"/>
    <n v="8112912997"/>
    <s v="James"/>
    <s v="Russell"/>
    <x v="0"/>
    <d v="2020-10-25T00:00:00"/>
    <s v="ITQ-1920-1072"/>
    <s v="Akita Systems Ltd"/>
    <s v="anna@akita.co.uk"/>
    <s v="james.russell@akita.co.uk / kemsjay@gmail.com"/>
    <x v="1"/>
    <s v="ST0125"/>
    <d v="2020-09-21T00:00:00"/>
    <d v="2020-09-16T00:00:00"/>
    <d v="2020-09-17T00:00:00"/>
    <d v="2020-09-17T00:00:00"/>
    <s v="Andy Nunn"/>
    <m/>
    <s v="Yes"/>
    <d v="2020-09-17T00:00:00"/>
    <d v="2020-09-21T00:00:00"/>
    <m/>
    <d v="2020-09-21T00:00:00"/>
    <d v="2020-09-23T00:00:00"/>
    <d v="2020-09-23T00:00:00"/>
    <d v="2020-09-23T00:00:00"/>
    <d v="2020-09-23T00:00:00"/>
    <m/>
    <d v="2020-10-02T00:00:00"/>
    <d v="2020-09-23T00:00:00"/>
    <s v="02/10/2020 @ 2pm"/>
    <x v="3"/>
    <x v="30"/>
    <m/>
    <m/>
    <m/>
    <m/>
    <m/>
    <d v="1900-01-19T00:00:00"/>
    <d v="2020-09-01T00:00:00"/>
    <m/>
    <m/>
    <s v="SP returned after 1 day, gave the option to update and return at a later date"/>
  </r>
  <r>
    <n v="30037"/>
    <n v="5276921317"/>
    <s v="Mohammed Qadeer"/>
    <s v="Abass"/>
    <x v="0"/>
    <d v="2020-03-08T00:00:00"/>
    <s v="ITQ-1920-1072"/>
    <s v="Littlefish Ltd"/>
    <s v="natasha.philips@littlefish.co.uk"/>
    <s v="qadeer.abass98@gmail.com / qadeer.abass@littlefish.co.uk"/>
    <x v="1"/>
    <s v="ST0125"/>
    <d v="2020-07-03T00:00:00"/>
    <m/>
    <m/>
    <m/>
    <m/>
    <m/>
    <m/>
    <m/>
    <m/>
    <m/>
    <m/>
    <m/>
    <m/>
    <m/>
    <m/>
    <m/>
    <d v="2020-09-08T00:00:00"/>
    <m/>
    <s v="08/09/2020 @ 2pm"/>
    <x v="0"/>
    <x v="51"/>
    <d v="2020-09-09T00:00:00"/>
    <d v="2020-09-09T00:00:00"/>
    <m/>
    <m/>
    <m/>
    <d v="2020-09-29T00:00:00"/>
    <d v="2020-09-01T00:00:00"/>
    <m/>
    <m/>
    <m/>
  </r>
  <r>
    <n v="32578"/>
    <n v="1670126918"/>
    <s v="Jacob"/>
    <s v="Winterbottom"/>
    <x v="4"/>
    <d v="2020-09-07T00:00:00"/>
    <n v="1670126918"/>
    <s v="Myson Consulting t/a Myson Pages"/>
    <s v="david@mysonpages.com "/>
    <s v="jake@mysonpages.com"/>
    <x v="1"/>
    <s v="ST0125"/>
    <d v="2020-10-05T00:00:00"/>
    <d v="2020-09-18T00:00:00"/>
    <d v="2020-09-18T00:00:00"/>
    <d v="2020-09-18T00:00:00"/>
    <s v="Andy Nunn"/>
    <m/>
    <s v="Yes"/>
    <d v="2020-09-18T00:00:00"/>
    <d v="2020-10-05T00:00:00"/>
    <m/>
    <m/>
    <d v="2020-10-07T00:00:00"/>
    <m/>
    <m/>
    <m/>
    <m/>
    <m/>
    <m/>
    <m/>
    <x v="3"/>
    <x v="30"/>
    <m/>
    <m/>
    <m/>
    <m/>
    <m/>
    <d v="1900-01-19T00:00:00"/>
    <d v="2020-09-01T00:00:00"/>
    <m/>
    <m/>
    <m/>
  </r>
  <r>
    <n v="33444"/>
    <n v="7151203518"/>
    <s v="Ciaran"/>
    <s v="Ashworth"/>
    <x v="4"/>
    <d v="2020-09-28T00:00:00"/>
    <n v="7151203518"/>
    <s v="Workstation Specialists"/>
    <s v="s.scanlon@wksmail.com "/>
    <s v="ciaranashworth@gmail.com"/>
    <x v="1"/>
    <s v="ST0125"/>
    <d v="2020-09-28T00:00:00"/>
    <d v="2020-09-18T00:00:00"/>
    <d v="2020-09-18T00:00:00"/>
    <d v="2020-09-18T00:00:00"/>
    <s v="Andy Nunn"/>
    <m/>
    <s v="Yes"/>
    <d v="2020-09-18T00:00:00"/>
    <d v="2020-09-28T00:00:00"/>
    <m/>
    <m/>
    <d v="2020-09-30T00:00:00"/>
    <m/>
    <m/>
    <m/>
    <m/>
    <m/>
    <m/>
    <m/>
    <x v="3"/>
    <x v="30"/>
    <m/>
    <m/>
    <m/>
    <m/>
    <m/>
    <d v="1900-01-19T00:00:00"/>
    <d v="2020-09-01T00:00:00"/>
    <m/>
    <m/>
    <m/>
  </r>
  <r>
    <n v="13779"/>
    <n v="7036198477"/>
    <s v="Ahson"/>
    <s v="Nawaz"/>
    <x v="1"/>
    <d v="2020-09-28T00:00:00"/>
    <n v="7036198477"/>
    <s v="Net-A-Porter"/>
    <s v="vijay.harsiani@ynap.com "/>
    <s v="ahson.nawaz@ynap.com"/>
    <x v="1"/>
    <s v="ST0125"/>
    <d v="2020-09-28T00:00:00"/>
    <d v="2020-09-18T00:00:00"/>
    <d v="2020-09-18T00:00:00"/>
    <d v="2020-09-18T00:00:00"/>
    <s v="Andy Nunn"/>
    <m/>
    <s v="Yes"/>
    <d v="2020-09-18T00:00:00"/>
    <d v="2020-09-28T00:00:00"/>
    <m/>
    <m/>
    <d v="2020-09-30T00:00:00"/>
    <m/>
    <m/>
    <m/>
    <m/>
    <m/>
    <m/>
    <m/>
    <x v="3"/>
    <x v="30"/>
    <m/>
    <m/>
    <m/>
    <m/>
    <m/>
    <d v="1900-01-19T00:00:00"/>
    <d v="2020-09-01T00:00:00"/>
    <m/>
    <m/>
    <m/>
  </r>
  <r>
    <n v="33432"/>
    <n v="4928358383"/>
    <s v="George"/>
    <s v="Whitehead"/>
    <x v="4"/>
    <d v="2020-09-28T00:00:00"/>
    <n v="4928358383"/>
    <s v="Dolphin ICT"/>
    <s v="david@dolphinict.co.uk "/>
    <s v="harry@dolphinict.co.uk"/>
    <x v="1"/>
    <s v="ST0125"/>
    <d v="2020-09-28T00:00:00"/>
    <d v="2020-09-18T00:00:00"/>
    <d v="2020-09-18T00:00:00"/>
    <d v="2020-09-18T00:00:00"/>
    <s v="Andy Nunn"/>
    <m/>
    <s v="Yes  "/>
    <d v="2020-09-18T00:00:00"/>
    <d v="2020-09-28T00:00:00"/>
    <m/>
    <m/>
    <d v="2020-09-30T00:00:00"/>
    <m/>
    <m/>
    <m/>
    <m/>
    <m/>
    <m/>
    <m/>
    <x v="3"/>
    <x v="30"/>
    <m/>
    <m/>
    <m/>
    <m/>
    <m/>
    <d v="1900-01-19T00:00:00"/>
    <d v="2020-09-01T00:00:00"/>
    <m/>
    <m/>
    <m/>
  </r>
  <r>
    <n v="9457"/>
    <n v="2422160882"/>
    <s v="Nicky"/>
    <s v="Quintrell-Davies"/>
    <x v="1"/>
    <d v="2020-10-29T00:00:00"/>
    <s v="BCAL-PO03226"/>
    <s v="Computershare Investor Services LLC"/>
    <m/>
    <s v="nicky.davies@computershare.com"/>
    <x v="3"/>
    <s v="ST0118"/>
    <d v="2020-09-28T00:00:00"/>
    <s v="N/A"/>
    <d v="2020-09-22T00:00:00"/>
    <d v="2020-09-22T00:00:00"/>
    <s v="Andy Brown"/>
    <m/>
    <s v="Yes"/>
    <d v="2020-09-22T00:00:00"/>
    <d v="2020-09-28T00:00:00"/>
    <s v="A"/>
    <m/>
    <d v="2020-10-02T00:00:00"/>
    <m/>
    <m/>
    <m/>
    <m/>
    <m/>
    <m/>
    <m/>
    <x v="3"/>
    <x v="30"/>
    <m/>
    <m/>
    <m/>
    <m/>
    <m/>
    <d v="1900-01-19T00:00:00"/>
    <d v="2020-09-01T00:00:00"/>
    <m/>
    <m/>
    <m/>
  </r>
  <r>
    <n v="33391"/>
    <n v="6145148968"/>
    <s v="David "/>
    <s v="Robertson"/>
    <x v="1"/>
    <d v="2021-06-25T00:00:00"/>
    <s v="BCAL-PO05161"/>
    <s v="Liverpool Victoria"/>
    <s v="tom.dudfield@lv.com "/>
    <s v="david.robertson@lv.com"/>
    <x v="4"/>
    <m/>
    <d v="2020-10-05T00:00:00"/>
    <s v="N/A"/>
    <d v="2020-09-22T00:00:00"/>
    <d v="2020-09-22T00:00:00"/>
    <s v="Enda Crossan"/>
    <m/>
    <s v="Yes"/>
    <d v="2020-09-22T00:00:00"/>
    <d v="2020-10-05T00:00:00"/>
    <m/>
    <m/>
    <d v="2020-10-09T00:00:00"/>
    <m/>
    <m/>
    <m/>
    <m/>
    <m/>
    <m/>
    <m/>
    <x v="3"/>
    <x v="30"/>
    <m/>
    <m/>
    <m/>
    <m/>
    <m/>
    <d v="1900-01-19T00:00:00"/>
    <m/>
    <m/>
    <m/>
    <m/>
  </r>
  <r>
    <n v="7770"/>
    <n v="1577860364"/>
    <s v="Ellis"/>
    <s v="Hawkins"/>
    <x v="3"/>
    <d v="2020-11-02T00:00:00"/>
    <n v="1577860364"/>
    <s v="Sky PLC"/>
    <s v="neil.redrup@sky.uk "/>
    <s v="ellis.hawkins@sky.uk"/>
    <x v="0"/>
    <s v="ST0122"/>
    <d v="2020-10-08T00:00:00"/>
    <s v="N/A"/>
    <d v="2020-09-23T00:00:00"/>
    <d v="2020-09-23T00:00:00"/>
    <s v="Enda Crossan"/>
    <m/>
    <s v="Yes"/>
    <d v="2020-09-23T00:00:00"/>
    <d v="2020-10-08T00:00:00"/>
    <s v="A"/>
    <m/>
    <d v="2020-10-13T00:00:00"/>
    <m/>
    <m/>
    <m/>
    <m/>
    <m/>
    <m/>
    <m/>
    <x v="3"/>
    <x v="30"/>
    <m/>
    <m/>
    <m/>
    <m/>
    <m/>
    <d v="1900-01-19T00:00:0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E2249-D1E7-46C4-B345-2AD54B04E13B}" name="PivotTable1" cacheId="189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48:E172" firstHeaderRow="0" firstDataRow="1" firstDataCol="1"/>
  <pivotFields count="14">
    <pivotField showAll="0"/>
    <pivotField showAll="0"/>
    <pivotField showAll="0"/>
    <pivotField showAll="0"/>
    <pivotField showAll="0"/>
    <pivotField dataField="1" numFmtId="14" showAll="0"/>
    <pivotField numFmtId="1" showAll="0"/>
    <pivotField numFmtId="1" showAll="0"/>
    <pivotField dataField="1" numFmtId="1" showAll="0"/>
    <pivotField showAll="0"/>
    <pivotField showAll="0"/>
    <pivotField showAll="0"/>
    <pivotField axis="axisRow" multipleItemSelectionAllowed="1" showAll="0">
      <items count="10">
        <item x="0"/>
        <item x="1"/>
        <item m="1" x="7"/>
        <item x="3"/>
        <item m="1" x="8"/>
        <item m="1" x="6"/>
        <item x="2"/>
        <item x="5"/>
        <item x="4"/>
        <item t="default"/>
      </items>
    </pivotField>
    <pivotField axis="axisRow" showAll="0">
      <items count="7">
        <item x="0"/>
        <item x="1"/>
        <item x="2"/>
        <item x="3"/>
        <item m="1" x="5"/>
        <item x="4"/>
        <item t="default"/>
      </items>
    </pivotField>
  </pivotFields>
  <rowFields count="2">
    <field x="13"/>
    <field x="12"/>
  </rowFields>
  <rowItems count="24">
    <i>
      <x/>
    </i>
    <i r="1">
      <x/>
    </i>
    <i r="1">
      <x v="1"/>
    </i>
    <i r="1">
      <x v="6"/>
    </i>
    <i>
      <x v="1"/>
    </i>
    <i r="1">
      <x/>
    </i>
    <i r="1">
      <x v="1"/>
    </i>
    <i r="1">
      <x v="6"/>
    </i>
    <i>
      <x v="2"/>
    </i>
    <i r="1">
      <x/>
    </i>
    <i r="1">
      <x v="1"/>
    </i>
    <i r="1">
      <x v="6"/>
    </i>
    <i>
      <x v="3"/>
    </i>
    <i r="1">
      <x/>
    </i>
    <i r="1">
      <x v="1"/>
    </i>
    <i r="1">
      <x v="3"/>
    </i>
    <i r="1">
      <x v="6"/>
    </i>
    <i>
      <x v="5"/>
    </i>
    <i r="1">
      <x/>
    </i>
    <i r="1">
      <x v="1"/>
    </i>
    <i r="1">
      <x v="3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e of EPA" fld="5" subtotal="count" baseField="0" baseItem="0"/>
    <dataField name="Sum of Total" fld="8" baseField="0" baseItem="0" numFmtId="3"/>
  </dataFields>
  <formats count="2">
    <format dxfId="7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5052ED-D755-48E3-BF43-9ABF581B5281}" name="PivotTable4" cacheId="189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7">
  <location ref="B67:C73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m="1" x="5"/>
        <item t="default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8" baseField="12" baseItem="0"/>
  </dataFields>
  <chartFormats count="1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E4AE5-4A87-4E35-8A01-9ABE1D354A1F}" name="PivotTable3" cacheId="1896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compact="0" compactData="0" gridDropZones="1" multipleFieldFilters="0" chartFormat="95">
  <location ref="A30:E37" firstHeaderRow="1" firstDataRow="2" firstDataCol="1" rowPageCount="1" colPageCount="1"/>
  <pivotFields count="43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9">
        <item x="3"/>
        <item x="0"/>
        <item x="2"/>
        <item x="4"/>
        <item x="1"/>
        <item x="5"/>
        <item m="1" x="7"/>
        <item x="6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Col" dataField="1" compact="0" outline="0" subtotalTop="0" showAll="0">
      <items count="6">
        <item x="1"/>
        <item x="0"/>
        <item h="1" x="3"/>
        <item h="1" m="1" x="4"/>
        <item x="2"/>
        <item t="default"/>
      </items>
    </pivotField>
    <pivotField name="Date" axis="axisPage" compact="0" outline="0" subtotalTop="0" multipleItemSelectionAllowed="1" showAll="0">
      <items count="55">
        <item x="1"/>
        <item x="0"/>
        <item x="3"/>
        <item x="4"/>
        <item x="2"/>
        <item x="5"/>
        <item x="7"/>
        <item x="6"/>
        <item x="8"/>
        <item x="9"/>
        <item x="11"/>
        <item x="30"/>
        <item x="10"/>
        <item x="12"/>
        <item x="15"/>
        <item x="14"/>
        <item x="16"/>
        <item x="13"/>
        <item x="19"/>
        <item x="17"/>
        <item x="24"/>
        <item x="18"/>
        <item x="21"/>
        <item x="25"/>
        <item x="20"/>
        <item x="23"/>
        <item x="22"/>
        <item x="26"/>
        <item x="28"/>
        <item x="27"/>
        <item x="34"/>
        <item m="1" x="52"/>
        <item x="31"/>
        <item x="38"/>
        <item x="35"/>
        <item x="40"/>
        <item m="1" x="53"/>
        <item x="36"/>
        <item x="41"/>
        <item x="33"/>
        <item x="29"/>
        <item x="46"/>
        <item x="37"/>
        <item x="39"/>
        <item x="42"/>
        <item x="51"/>
        <item x="43"/>
        <item x="45"/>
        <item x="47"/>
        <item x="44"/>
        <item x="48"/>
        <item x="32"/>
        <item x="50"/>
        <item x="49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numFmtId="164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31"/>
  </colFields>
  <colItems count="4">
    <i>
      <x/>
    </i>
    <i>
      <x v="1"/>
    </i>
    <i>
      <x v="4"/>
    </i>
    <i t="grand">
      <x/>
    </i>
  </colItems>
  <pageFields count="1">
    <pageField fld="32" hier="-1"/>
  </pageFields>
  <dataFields count="1">
    <dataField name="Count of Grading Received from IA" fld="31" subtotal="count" baseField="0" baseItem="0"/>
  </dataFields>
  <formats count="1">
    <format dxfId="73">
      <pivotArea grandCol="1" outline="0" collapsedLevelsAreSubtotals="1" fieldPosition="0"/>
    </format>
  </formats>
  <chartFormats count="24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20" format="2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20" format="2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39" format="2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39" format="2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40" format="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40" format="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45" format="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45" format="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46" format="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46" format="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60" format="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60" format="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61" format="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61" format="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40" format="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79" format="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79" format="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79" format="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80" format="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80" format="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80" format="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E04CE-7512-40F0-83A7-BEFA0809CEB4}" name="PivotTable2" cacheId="189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8">
  <location ref="B78:C85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0">
        <item x="0"/>
        <item x="1"/>
        <item m="1" x="7"/>
        <item h="1" m="1" x="8"/>
        <item h="1" m="1" x="6"/>
        <item x="3"/>
        <item x="2"/>
        <item x="4"/>
        <item x="5"/>
        <item t="default"/>
      </items>
    </pivotField>
    <pivotField showAll="0"/>
  </pivotFields>
  <rowFields count="1">
    <field x="12"/>
  </rowFields>
  <rowItems count="7">
    <i>
      <x/>
    </i>
    <i>
      <x v="1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" fld="8" baseField="12" baseItem="0"/>
  </dataFields>
  <chartFormats count="3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9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9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49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49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6D1C8-C5CF-4AC2-A2F9-F4B9A04B2E75}" name="PivotTable1" cacheId="189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91">
  <location ref="A4:I24" firstHeaderRow="1" firstDataRow="2" firstDataCol="2" rowPageCount="1" colPageCount="1"/>
  <pivotFields count="43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1"/>
        <item x="0"/>
        <item m="1" x="9"/>
        <item m="1" x="6"/>
        <item m="1" x="8"/>
        <item x="3"/>
        <item x="2"/>
        <item m="1" x="7"/>
        <item x="5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9">
        <item x="3"/>
        <item x="0"/>
        <item x="2"/>
        <item x="4"/>
        <item x="1"/>
        <item x="5"/>
        <item m="1" x="7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defaultSubtotal="0">
      <items count="5">
        <item x="1"/>
        <item x="0"/>
        <item h="1" x="3"/>
        <item h="1" m="1" x="4"/>
        <item x="2"/>
      </items>
    </pivotField>
    <pivotField name="Date" axis="axisPage" compact="0" outline="0" multipleItemSelectionAllowed="1" showAll="0">
      <items count="55">
        <item x="1"/>
        <item x="0"/>
        <item x="3"/>
        <item x="4"/>
        <item x="2"/>
        <item x="5"/>
        <item x="7"/>
        <item x="6"/>
        <item x="8"/>
        <item x="9"/>
        <item x="11"/>
        <item x="30"/>
        <item x="10"/>
        <item x="12"/>
        <item x="15"/>
        <item x="14"/>
        <item x="16"/>
        <item x="13"/>
        <item x="19"/>
        <item x="17"/>
        <item x="24"/>
        <item x="18"/>
        <item x="21"/>
        <item x="25"/>
        <item x="20"/>
        <item x="23"/>
        <item x="22"/>
        <item x="26"/>
        <item x="28"/>
        <item x="27"/>
        <item x="34"/>
        <item m="1" x="52"/>
        <item x="31"/>
        <item x="38"/>
        <item x="35"/>
        <item x="40"/>
        <item m="1" x="53"/>
        <item x="36"/>
        <item x="41"/>
        <item x="33"/>
        <item x="29"/>
        <item x="46"/>
        <item x="37"/>
        <item x="39"/>
        <item x="42"/>
        <item x="51"/>
        <item x="43"/>
        <item x="45"/>
        <item x="47"/>
        <item x="44"/>
        <item x="48"/>
        <item x="32"/>
        <item x="50"/>
        <item x="4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4"/>
    <field x="31"/>
  </rowFields>
  <rowItems count="19">
    <i>
      <x/>
      <x/>
    </i>
    <i r="1">
      <x v="1"/>
    </i>
    <i t="default">
      <x/>
    </i>
    <i>
      <x v="1"/>
      <x/>
    </i>
    <i r="1">
      <x v="1"/>
    </i>
    <i r="1">
      <x v="4"/>
    </i>
    <i t="default">
      <x v="1"/>
    </i>
    <i>
      <x v="5"/>
      <x/>
    </i>
    <i r="1">
      <x v="1"/>
    </i>
    <i t="default">
      <x v="5"/>
    </i>
    <i>
      <x v="6"/>
      <x/>
    </i>
    <i r="1">
      <x v="1"/>
    </i>
    <i r="1">
      <x v="4"/>
    </i>
    <i t="default">
      <x v="6"/>
    </i>
    <i>
      <x v="8"/>
      <x/>
    </i>
    <i t="default">
      <x v="8"/>
    </i>
    <i>
      <x v="9"/>
      <x v="1"/>
    </i>
    <i t="default">
      <x v="9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32" hier="-1"/>
  </pageFields>
  <dataFields count="1">
    <dataField name="Count of Grading Received from IA" fld="31" subtotal="count" baseField="0" baseItem="0"/>
  </dataFields>
  <chartFormats count="47">
    <chartFormat chart="20" format="2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20" format="2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39" format="2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39" format="2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51" format="3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51" format="3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52" format="3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52" format="3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69" format="3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69" format="4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69" format="4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70" format="4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70" format="4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70" format="4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31" count="1" selected="0">
            <x v="1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31" count="1" selected="0">
            <x v="4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31" count="1" selected="0">
            <x v="0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31" count="1" selected="0">
            <x v="1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31" count="1" selected="0">
            <x v="0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31" count="1" selected="0">
            <x v="1"/>
          </reference>
        </references>
      </pivotArea>
    </chartFormat>
    <chartFormat chart="1" format="6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31" count="1" selected="0">
            <x v="4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31" count="1" selected="0">
            <x v="0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31" count="1" selected="0">
            <x v="1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6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0" count="1" selected="0">
            <x v="1"/>
          </reference>
        </references>
      </pivotArea>
    </chartFormat>
    <chartFormat chart="1" format="7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0" count="1" selected="0">
            <x v="2"/>
          </reference>
        </references>
      </pivotArea>
    </chartFormat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0" count="1" selected="0">
            <x v="4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10" count="1" selected="0">
            <x v="0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10" count="1" selected="0">
            <x v="1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10" count="1" selected="0">
            <x v="2"/>
          </reference>
        </references>
      </pivotArea>
    </chartFormat>
    <chartFormat chart="1" format="7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10" count="1" selected="0">
            <x v="4"/>
          </reference>
        </references>
      </pivotArea>
    </chartFormat>
    <chartFormat chart="1" format="7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10" count="1" selected="0">
            <x v="1"/>
          </reference>
        </references>
      </pivotArea>
    </chartFormat>
    <chartFormat chart="1" format="7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10" count="1" selected="0">
            <x v="4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B86D55-9AC1-4176-9E5B-42615BD378E2}" name="Table3" displayName="Table3" ref="A1:N144" totalsRowShown="0" headerRowDxfId="72" dataDxfId="71">
  <autoFilter ref="A1:N144" xr:uid="{17279355-9F65-42C2-AEAC-2816660FB6B1}"/>
  <sortState xmlns:xlrd2="http://schemas.microsoft.com/office/spreadsheetml/2017/richdata2" ref="A2:N96">
    <sortCondition descending="1" ref="N1:N96"/>
  </sortState>
  <tableColumns count="14">
    <tableColumn id="1" xr3:uid="{30F73C83-D324-4592-B5AD-32FF7415EC49}" name="ULN" dataDxfId="70"/>
    <tableColumn id="2" xr3:uid="{7DD66215-FF9A-403F-996F-9DD00B63088A}" name="ACE Number" dataDxfId="69"/>
    <tableColumn id="4" xr3:uid="{8E9CC1C6-183A-4CB4-AE27-A43184A7983C}" name="Last Name" dataDxfId="68"/>
    <tableColumn id="7" xr3:uid="{79F65690-01E5-4191-A468-19DDAA1FAF91}" name="Standard Name" dataDxfId="67"/>
    <tableColumn id="10" xr3:uid="{E34F11A4-D245-4D2E-A49C-189AE69AFBFB}" name="PO Number" dataDxfId="66"/>
    <tableColumn id="9" xr3:uid="{DDF33D2B-F3C1-4FE1-963A-F256D976E93E}" name="Date of EPA" dataDxfId="65"/>
    <tableColumn id="3" xr3:uid="{57F399C7-F808-432D-9EB8-02399D2C228E}" name="Registration Fee" dataDxfId="64"/>
    <tableColumn id="5" xr3:uid="{E65D09AC-907A-4720-93B7-B3179F0D6023}" name="EPA" dataDxfId="63"/>
    <tableColumn id="12" xr3:uid="{D4341E67-ED3F-46F9-8074-D035DD167675}" name="Total" dataDxfId="62"/>
    <tableColumn id="11" xr3:uid="{9B3D6266-0FAB-4334-9211-E10F39C043F4}" name="Invoice Number " dataDxfId="61"/>
    <tableColumn id="13" xr3:uid="{5EEBC10A-CCA4-4592-A0F4-7505E0ECC242}" name="Date Raised" dataDxfId="60"/>
    <tableColumn id="14" xr3:uid="{1ECAC745-8FA4-4848-8999-D5C9002401A1}" name="Date Paid" dataDxfId="59"/>
    <tableColumn id="6" xr3:uid="{D1D900DC-7C38-4A12-94A0-FF1FCD8918CB}" name="Training Provider " dataDxfId="58"/>
    <tableColumn id="8" xr3:uid="{852C3560-F0C2-457F-955D-5A0113048486}" name="Month Invoiced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771075-64B9-49C8-93E8-A4BCCEBF1703}" name="Table4" displayName="Table4" ref="C2:L14" totalsRowShown="0" headerRowDxfId="56" tableBorderDxfId="55">
  <autoFilter ref="C2:L14" xr:uid="{C814D273-1802-4F08-8A2C-CC4C0677046D}"/>
  <tableColumns count="10">
    <tableColumn id="1" xr3:uid="{96E45619-BD5D-4330-A0A3-E26970B8B681}" name="Standard Name" dataDxfId="54"/>
    <tableColumn id="10" xr3:uid="{6EA10F37-A0DD-45B2-962B-4569B0E61C8D}" name="Cost" dataDxfId="53"/>
    <tableColumn id="2" xr3:uid="{DF6DB3B6-9963-45DB-B8DF-5710F72918BD}" name="Standard Code" dataDxfId="52"/>
    <tableColumn id="3" xr3:uid="{694305AB-9163-48E0-8FCD-1FCDAB96D4CC}" name="Standard Code2" dataDxfId="51"/>
    <tableColumn id="4" xr3:uid="{F21274EA-EBDA-4BFC-8BC8-88D4A3873061}" name="Result" dataDxfId="50"/>
    <tableColumn id="5" xr3:uid="{54F50653-93D0-4BC7-80F7-C836EDE2E251}" name="Assessor Names" dataDxfId="49"/>
    <tableColumn id="6" xr3:uid="{C8E106FC-9653-4569-8396-BE4F5E517454}" name="Teams" dataDxfId="48"/>
    <tableColumn id="7" xr3:uid="{F92C0490-3BF8-44A1-889B-52F1EE0B98FD}" name="Training Providers " dataDxfId="47"/>
    <tableColumn id="8" xr3:uid="{969AEDD7-9E2E-45AE-9340-BF268B46331C}" name="Invoice Sent To" dataDxfId="46"/>
    <tableColumn id="9" xr3:uid="{1FB2CBE3-9DDC-4636-987C-555DDBBEA82E}" name="Costs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41E714-7889-4157-97B7-CD243D086E6A}" name="Table1" displayName="Table1" ref="A1:AQ149" totalsRowShown="0" headerRowDxfId="44" dataDxfId="43">
  <autoFilter ref="A1:AQ149" xr:uid="{98EB1EB2-1A5F-4D50-BEED-3DB4C362A8D0}">
    <filterColumn colId="3">
      <filters>
        <filter val="Ashworth"/>
        <filter val="Jackson"/>
        <filter val="McAuley-Clegg"/>
        <filter val="Nawaz"/>
        <filter val="Quintrell-Davies"/>
        <filter val="Whitehead"/>
      </filters>
    </filterColumn>
  </autoFilter>
  <tableColumns count="43">
    <tableColumn id="1" xr3:uid="{E454F0C0-9D0C-4DF0-BFD1-1F560AC75700}" name="ACE ID" dataDxfId="42"/>
    <tableColumn id="2" xr3:uid="{22C26243-7356-46A0-97F5-96D5F890691B}" name="ULN" dataDxfId="41"/>
    <tableColumn id="3" xr3:uid="{20CB994D-C3D4-41D5-A3F6-8AF42AFA935B}" name="First Name" dataDxfId="40"/>
    <tableColumn id="4" xr3:uid="{6B30D0CF-FB8F-4214-88F4-0A13417C8269}" name="Last Name" dataDxfId="39"/>
    <tableColumn id="5" xr3:uid="{91240BD5-FD3C-47A6-8E77-A69A1CF86839}" name="Training Provider " dataDxfId="38"/>
    <tableColumn id="6" xr3:uid="{C249C2EB-A612-421E-9F29-7199DA5E90FA}" name="Expected End Date" dataDxfId="37"/>
    <tableColumn id="7" xr3:uid="{F5469CEF-9315-4C32-8BC3-A148C5B384A7}" name="PO Number" dataDxfId="36"/>
    <tableColumn id="8" xr3:uid="{793D6562-E4B9-464B-AD61-4001AB59C10A}" name="Employer Name" dataDxfId="35"/>
    <tableColumn id="9" xr3:uid="{60823CDD-7139-478D-94EC-128AA8BEBB21}" name="Employer Address" dataDxfId="34"/>
    <tableColumn id="10" xr3:uid="{55F11724-8F41-40CE-87E5-878F85E3B9BB}" name="Learner Email" dataDxfId="33"/>
    <tableColumn id="11" xr3:uid="{39668C3E-1DFF-4D41-BD57-25479374B5E2}" name="Standard Name" dataDxfId="32"/>
    <tableColumn id="12" xr3:uid="{66B3C1D5-AD92-4076-8A19-A43F7C2BB35D}" name="Standard Code" dataDxfId="31"/>
    <tableColumn id="13" xr3:uid="{117A307A-0E71-48B2-B707-3F3C42B6B22C}" name="Date of EPA (from Gateway Form)" dataDxfId="30"/>
    <tableColumn id="14" xr3:uid="{D6963DDC-0B28-48E9-A59F-FC704EDB39A6}" name="Register with Packet Tracer" dataDxfId="29"/>
    <tableColumn id="15" xr3:uid="{99862ED0-A236-46D0-8852-39CEBC0CE218}" name="Gateway Evidence Checked" dataDxfId="28"/>
    <tableColumn id="16" xr3:uid="{97A8B36E-6BB7-4C4D-A517-98F9ABD4C1CC}" name="Gateway Approved and Assessor Assigned" dataDxfId="27"/>
    <tableColumn id="17" xr3:uid="{53DEB346-D719-47EC-A2A5-8D84147AAAFE}" name="Assessor Name Including COI Checks etc" dataDxfId="26"/>
    <tableColumn id="18" xr3:uid="{8AFFFD4D-83A5-4C5F-9257-870FF00ACBF2}" name="Confirm Packet Tracer Intro Completed" dataDxfId="25"/>
    <tableColumn id="19" xr3:uid="{9002549A-9B65-4D2A-884C-D02302430EA7}" name="Reasonable Adjustments Checked" dataDxfId="24"/>
    <tableColumn id="20" xr3:uid="{FB9277E4-02E5-4BC3-8012-76FDE067113D}" name="1st Email: _x000a_Confirmation and SP Date" dataDxfId="23"/>
    <tableColumn id="21" xr3:uid="{F967B746-975A-4616-BB8B-5BE4570A486B}" name="Date Requested for SP" dataDxfId="22"/>
    <tableColumn id="44" xr3:uid="{8AFAFF6D-6E27-402F-824F-4E12FFD5C450}" name="SP Choice" dataDxfId="21"/>
    <tableColumn id="22" xr3:uid="{64D4E12B-CFF9-4025-940E-BD124D268268}" name="2nd Email:_x000a_SP Details and Documents Sent" dataDxfId="20"/>
    <tableColumn id="23" xr3:uid="{070AEAAE-DA13-462D-8533-851635C16215}" name="Expected Date of SP Back" dataDxfId="19"/>
    <tableColumn id="24" xr3:uid="{363E815B-5F37-4CF0-852A-1D23C6920A92}" name="Date SP Received Back from Appentice" dataDxfId="18"/>
    <tableColumn id="25" xr3:uid="{29710D84-B241-4C56-AFF6-BBB56AB47739}" name="Date SP uploaded to ACE 360 and IA informed" dataDxfId="17"/>
    <tableColumn id="26" xr3:uid="{AA4ADCF0-C159-4A88-AE35-AA474E403D6E}" name="3rd Email:_x000a_Confirmation SP Received" dataDxfId="16"/>
    <tableColumn id="27" xr3:uid="{75C28D20-F289-4517-B29C-446F802CD0F4}" name="Date unenrolled from course  " dataDxfId="15"/>
    <tableColumn id="28" xr3:uid="{448F0E2D-2013-4276-99C6-02D299A18DA7}" name="Dates agreed with TP and IA" dataDxfId="14"/>
    <tableColumn id="29" xr3:uid="{56643E03-8016-43DD-9E82-E7CD626F5044}" name="4th Email:_x000a_Interview Date &amp; Links" dataDxfId="13"/>
    <tableColumn id="30" xr3:uid="{B8E8A797-B74F-4E71-903D-73EDDB237B40}" name="Interview Date &amp; Time" dataDxfId="12"/>
    <tableColumn id="31" xr3:uid="{3D4CA777-1CF2-4497-B171-66D3CF184142}" name="Grading Received from IA" dataDxfId="11"/>
    <tableColumn id="32" xr3:uid="{8640CD24-5946-4C1B-A6BE-CB55F37B3F1E}" name="Moderation Completed" dataDxfId="10"/>
    <tableColumn id="33" xr3:uid="{8D1D2322-E696-4F1D-B7FE-9953D6C18473}" name="5th Email: Grade sent to TP" dataDxfId="9"/>
    <tableColumn id="34" xr3:uid="{2EB38D1E-FCA5-4F51-A999-F0D38ADFB952}" name="Result to be Updated on ACE360" dataDxfId="8"/>
    <tableColumn id="36" xr3:uid="{C740405D-B266-4E56-9850-F7D5ADE8F1B4}" name="6th Email:_x000a_Survey to Apprentice" dataDxfId="7"/>
    <tableColumn id="37" xr3:uid="{C66B82EE-5FA1-4067-B28E-B4A9F2CFAA2E}" name="ACE 360 Closed and Certificate Claim (certificate number)" dataDxfId="6"/>
    <tableColumn id="38" xr3:uid="{DC9DB189-5A7C-4E77-AD46-320E3E228668}" name="Surveys Received" dataDxfId="5"/>
    <tableColumn id="39" xr3:uid="{9BA3EBA3-55E3-486F-8ED4-B508B054D064}" name="RITTech Email to be Sent" dataDxfId="4">
      <calculatedColumnFormula>AH2+20</calculatedColumnFormula>
    </tableColumn>
    <tableColumn id="40" xr3:uid="{C1FC5544-0660-445A-A742-4C62BF4FBC6F}" name="Invoice Sent" dataDxfId="3"/>
    <tableColumn id="41" xr3:uid="{8C089E8F-406F-42E7-9801-0A9089899FBF}" name="Payment Received " dataDxfId="2"/>
    <tableColumn id="42" xr3:uid="{B6C724E2-7851-4993-8457-9E7FF8D82880}" name="COVID CHECK" dataDxfId="1"/>
    <tableColumn id="43" xr3:uid="{54330897-B7F9-42A1-9BE1-6A4DAC75E413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1" dT="2020-06-02T15:34:38.07" personId="{F2CCB8B1-44E1-4C26-80A9-6094EFF3C250}" id="{8B870D84-86B7-48A5-9A94-FA86CF76E091}">
    <text>Once grading document has been uploaded on ACE360</text>
  </threadedComment>
  <threadedComment ref="M8" dT="2020-05-22T16:08:55.88" personId="{C703F0C2-32AE-4B37-B353-9EE732425A14}" id="{FD728383-9FD7-41E7-BAF5-B030A0702A8A}">
    <text xml:space="preserve">Change requested to 1st June
</text>
  </threadedComment>
  <threadedComment ref="W9" dT="2020-06-01T16:39:35.05" personId="{F2CCB8B1-44E1-4C26-80A9-6094EFF3C250}" id="{F7CCF508-79A9-4ED4-B58A-CFA214666B66}">
    <text>Sent again on the 01/06 to be revised to the 08/06</text>
  </threadedComment>
  <threadedComment ref="M10" dT="2020-05-22T16:09:11.74" personId="{C703F0C2-32AE-4B37-B353-9EE732425A14}" id="{42A7FE39-EA49-4CC0-99B2-5CE1A58EDF2C}">
    <text xml:space="preserve">Change requested to 1st June
</text>
  </threadedComment>
  <threadedComment ref="U13" dT="2020-06-01T13:48:48.66" personId="{F2CCB8B1-44E1-4C26-80A9-6094EFF3C250}" id="{4AB346BE-3CE8-44DF-91BC-A95968585680}">
    <text>Requested to move - awaiting confirmation</text>
  </threadedComment>
  <threadedComment ref="Q14" dT="2020-06-08T10:34:21.64" personId="{F2CCB8B1-44E1-4C26-80A9-6094EFF3C250}" id="{7D7F96DC-8F6E-4B4D-B990-E3A43171A149}">
    <text>Reallocated from AB due to holiday</text>
  </threadedComment>
  <threadedComment ref="O15" dT="2020-06-02T15:08:07.91" personId="{F2CCB8B1-44E1-4C26-80A9-6094EFF3C250}" id="{5C709196-B8C0-41D9-AE80-C464568573A3}">
    <text>Awaiting Coding and Logic certificate</text>
  </threadedComment>
  <threadedComment ref="AK18" dT="2020-07-02T13:36:16.12" personId="{003B6D05-A6D8-4B9A-8C74-7CAC643574F7}" id="{900FA12A-22A6-4352-ABB9-E2B1CBBC7404}">
    <text>Certificate number already entered was for the IT apprenticeship previously completed by the learner - he was switched over from BCS for the NE apprenticeship</text>
  </threadedComment>
  <threadedComment ref="O20" dT="2020-06-11T20:33:08.18" personId="{F2CCB8B1-44E1-4C26-80A9-6094EFF3C250}" id="{F63A43FA-DE39-4447-AA0A-A2B97AF6AAA4}">
    <text>KM2 is a provisional result so grading not to be done until receive this</text>
  </threadedComment>
  <threadedComment ref="AF30" personId="{97D6D617-CFCE-4A6D-81E8-4155F8E60A8B}" id="{03C528AE-652C-4CED-B201-1B72E561E7C5}">
    <text>Awaiting KM1 after gateway - do not send out grading until we have this</text>
  </threadedComment>
  <threadedComment ref="AF30" dT="2020-07-02T15:25:14.49" personId="{003B6D05-A6D8-4B9A-8C74-7CAC643574F7}" id="{0F4ACD22-F0F2-4A84-B9A0-D70B321A5D76}" parentId="{03C528AE-652C-4CED-B201-1B72E561E7C5}">
    <text xml:space="preserve">Planned for week 16th July, Nile will confirm once it comes through
</text>
  </threadedComment>
  <threadedComment ref="AF43" dT="2020-07-28T08:51:05.16" personId="{F2CCB8B1-44E1-4C26-80A9-6094EFF3C250}" id="{51D2F53B-BD6E-4FA3-A7D5-08557C1FBAF3}">
    <text>Need English Certs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le.smith@intequal.co.uk" TargetMode="External"/><Relationship Id="rId2" Type="http://schemas.openxmlformats.org/officeDocument/2006/relationships/hyperlink" Target="mailto:nile.smith@intequal.co.uk" TargetMode="External"/><Relationship Id="rId1" Type="http://schemas.openxmlformats.org/officeDocument/2006/relationships/hyperlink" Target="mailto:nile.smith@intequal.co.uk" TargetMode="External"/><Relationship Id="rId6" Type="http://schemas.openxmlformats.org/officeDocument/2006/relationships/hyperlink" Target="mailto:nile.smith@intequal.co.uk" TargetMode="External"/><Relationship Id="rId5" Type="http://schemas.openxmlformats.org/officeDocument/2006/relationships/hyperlink" Target="mailto:nile.smith@intequal.co.uk" TargetMode="External"/><Relationship Id="rId4" Type="http://schemas.openxmlformats.org/officeDocument/2006/relationships/hyperlink" Target="mailto:nile.smith@intequal.co.u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harley.pitcher@intequal.co.uk" TargetMode="External"/><Relationship Id="rId2" Type="http://schemas.openxmlformats.org/officeDocument/2006/relationships/hyperlink" Target="mailto:finance@tdm.co.uk" TargetMode="External"/><Relationship Id="rId1" Type="http://schemas.openxmlformats.org/officeDocument/2006/relationships/hyperlink" Target="mailto:standards@archapprentices.co.uk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gkashyap@manninggottliebomd.com" TargetMode="External"/><Relationship Id="rId21" Type="http://schemas.openxmlformats.org/officeDocument/2006/relationships/hyperlink" Target="mailto:richard.giddings@telent.com" TargetMode="External"/><Relationship Id="rId63" Type="http://schemas.openxmlformats.org/officeDocument/2006/relationships/hyperlink" Target="mailto:sales@paragoncarslondon.co.uk" TargetMode="External"/><Relationship Id="rId159" Type="http://schemas.openxmlformats.org/officeDocument/2006/relationships/hyperlink" Target="mailto:Marcin.szczygiel@airband.co.uk" TargetMode="External"/><Relationship Id="rId170" Type="http://schemas.openxmlformats.org/officeDocument/2006/relationships/hyperlink" Target="mailto:Sam.Williams2@sanctuary-housing.co.uk" TargetMode="External"/><Relationship Id="rId226" Type="http://schemas.openxmlformats.org/officeDocument/2006/relationships/hyperlink" Target="mailto:paul.gilpin@countrywidehealthcare.co.uk" TargetMode="External"/><Relationship Id="rId268" Type="http://schemas.openxmlformats.org/officeDocument/2006/relationships/hyperlink" Target="mailto:tom.dudfield@lv.com" TargetMode="External"/><Relationship Id="rId32" Type="http://schemas.openxmlformats.org/officeDocument/2006/relationships/hyperlink" Target="mailto:ewan.flaherty@workingitsolutions.co.uk" TargetMode="External"/><Relationship Id="rId74" Type="http://schemas.openxmlformats.org/officeDocument/2006/relationships/hyperlink" Target="mailto:linda.sinclair@adm-computing.co.uk" TargetMode="External"/><Relationship Id="rId128" Type="http://schemas.openxmlformats.org/officeDocument/2006/relationships/hyperlink" Target="mailto:brian.chow@kantarmedia.com" TargetMode="External"/><Relationship Id="rId5" Type="http://schemas.openxmlformats.org/officeDocument/2006/relationships/hyperlink" Target="mailto:Ruth@select-research.com" TargetMode="External"/><Relationship Id="rId181" Type="http://schemas.openxmlformats.org/officeDocument/2006/relationships/hyperlink" Target="mailto:adod@sky.com%20/%20alasdair.odonnell@opusenergy.com" TargetMode="External"/><Relationship Id="rId237" Type="http://schemas.openxmlformats.org/officeDocument/2006/relationships/hyperlink" Target="mailto:andy.melhuish@computershare.co.uk" TargetMode="External"/><Relationship Id="rId279" Type="http://schemas.openxmlformats.org/officeDocument/2006/relationships/hyperlink" Target="mailto:jack.walsh@technologywithin.com" TargetMode="External"/><Relationship Id="rId43" Type="http://schemas.openxmlformats.org/officeDocument/2006/relationships/hyperlink" Target="mailto:mattjones@lnpsound.com" TargetMode="External"/><Relationship Id="rId139" Type="http://schemas.openxmlformats.org/officeDocument/2006/relationships/hyperlink" Target="mailto:kayleighdennis@hotmail.co.uk" TargetMode="External"/><Relationship Id="rId85" Type="http://schemas.openxmlformats.org/officeDocument/2006/relationships/hyperlink" Target="mailto:calumsmythe@lioncourthomes.com" TargetMode="External"/><Relationship Id="rId150" Type="http://schemas.openxmlformats.org/officeDocument/2006/relationships/hyperlink" Target="mailto:amy@allcocksoutdoorstore.co.uk" TargetMode="External"/><Relationship Id="rId171" Type="http://schemas.openxmlformats.org/officeDocument/2006/relationships/hyperlink" Target="mailto:Joe.Stowell@sanctuary-housing.co.uk" TargetMode="External"/><Relationship Id="rId192" Type="http://schemas.openxmlformats.org/officeDocument/2006/relationships/hyperlink" Target="mailto:nathan-martin97@hotmail.com" TargetMode="External"/><Relationship Id="rId206" Type="http://schemas.openxmlformats.org/officeDocument/2006/relationships/hyperlink" Target="mailto:natasha.philips@littlefish.co.uk" TargetMode="External"/><Relationship Id="rId227" Type="http://schemas.openxmlformats.org/officeDocument/2006/relationships/hyperlink" Target="mailto:cameron.sidebottom@countrywidehealthcare.co.uk%20/%20cameronsidebottom57@gmail.com" TargetMode="External"/><Relationship Id="rId248" Type="http://schemas.openxmlformats.org/officeDocument/2006/relationships/hyperlink" Target="mailto:ty.jackson@arkonline.org" TargetMode="External"/><Relationship Id="rId269" Type="http://schemas.openxmlformats.org/officeDocument/2006/relationships/hyperlink" Target="mailto:david.robertson@lv.com" TargetMode="External"/><Relationship Id="rId12" Type="http://schemas.openxmlformats.org/officeDocument/2006/relationships/hyperlink" Target="mailto:raj.b@fiverivers.net" TargetMode="External"/><Relationship Id="rId33" Type="http://schemas.openxmlformats.org/officeDocument/2006/relationships/hyperlink" Target="mailto:ian@workingitsolutions.co.uk" TargetMode="External"/><Relationship Id="rId108" Type="http://schemas.openxmlformats.org/officeDocument/2006/relationships/hyperlink" Target="mailto:alistair.smith@ft.com" TargetMode="External"/><Relationship Id="rId129" Type="http://schemas.openxmlformats.org/officeDocument/2006/relationships/hyperlink" Target="mailto:Craig@seeyousocial.co.uk" TargetMode="External"/><Relationship Id="rId280" Type="http://schemas.openxmlformats.org/officeDocument/2006/relationships/printerSettings" Target="../printerSettings/printerSettings3.bin"/><Relationship Id="rId54" Type="http://schemas.openxmlformats.org/officeDocument/2006/relationships/hyperlink" Target="mailto:t-zupate@microsoft.com" TargetMode="External"/><Relationship Id="rId75" Type="http://schemas.openxmlformats.org/officeDocument/2006/relationships/hyperlink" Target="mailto:omar.tizaghouin@adm-computing.co.uk" TargetMode="External"/><Relationship Id="rId96" Type="http://schemas.openxmlformats.org/officeDocument/2006/relationships/hyperlink" Target="mailto:saphil@microsoft.com" TargetMode="External"/><Relationship Id="rId140" Type="http://schemas.openxmlformats.org/officeDocument/2006/relationships/hyperlink" Target="mailto:josh.chi@omnicommediagroup.com" TargetMode="External"/><Relationship Id="rId161" Type="http://schemas.openxmlformats.org/officeDocument/2006/relationships/hyperlink" Target="mailto:nick.stone@navaho.co.uk" TargetMode="External"/><Relationship Id="rId182" Type="http://schemas.openxmlformats.org/officeDocument/2006/relationships/hyperlink" Target="mailto:paul.jancomb@stmgroupltd.com" TargetMode="External"/><Relationship Id="rId217" Type="http://schemas.openxmlformats.org/officeDocument/2006/relationships/hyperlink" Target="mailto:josh@absolute-tech.co.uk" TargetMode="External"/><Relationship Id="rId6" Type="http://schemas.openxmlformats.org/officeDocument/2006/relationships/hyperlink" Target="mailto:info@wilmingtonplc.com" TargetMode="External"/><Relationship Id="rId238" Type="http://schemas.openxmlformats.org/officeDocument/2006/relationships/hyperlink" Target="mailto:jareddavies99@gmail.com" TargetMode="External"/><Relationship Id="rId259" Type="http://schemas.openxmlformats.org/officeDocument/2006/relationships/hyperlink" Target="mailto:thora.vitou@unilever.com" TargetMode="External"/><Relationship Id="rId23" Type="http://schemas.openxmlformats.org/officeDocument/2006/relationships/hyperlink" Target="mailto:ben.irons@microsoft.com" TargetMode="External"/><Relationship Id="rId119" Type="http://schemas.openxmlformats.org/officeDocument/2006/relationships/hyperlink" Target="mailto:aaron.morris@phdmedia.com" TargetMode="External"/><Relationship Id="rId270" Type="http://schemas.openxmlformats.org/officeDocument/2006/relationships/hyperlink" Target="mailto:neil.redrup@sky.uk" TargetMode="External"/><Relationship Id="rId44" Type="http://schemas.openxmlformats.org/officeDocument/2006/relationships/hyperlink" Target="mailto:paulspicer@lnpsound.com" TargetMode="External"/><Relationship Id="rId65" Type="http://schemas.openxmlformats.org/officeDocument/2006/relationships/hyperlink" Target="mailto:natasha.philips@littlefish.co.uk" TargetMode="External"/><Relationship Id="rId86" Type="http://schemas.openxmlformats.org/officeDocument/2006/relationships/hyperlink" Target="mailto:Kjones@afblakemore.co.uk" TargetMode="External"/><Relationship Id="rId130" Type="http://schemas.openxmlformats.org/officeDocument/2006/relationships/hyperlink" Target="mailto:masonjsmith1996@gmail.com" TargetMode="External"/><Relationship Id="rId151" Type="http://schemas.openxmlformats.org/officeDocument/2006/relationships/hyperlink" Target="mailto:david.bird@philips.com" TargetMode="External"/><Relationship Id="rId172" Type="http://schemas.openxmlformats.org/officeDocument/2006/relationships/hyperlink" Target="mailto:chris@togethertrust.org.uk" TargetMode="External"/><Relationship Id="rId193" Type="http://schemas.openxmlformats.org/officeDocument/2006/relationships/hyperlink" Target="mailto:phil@arkmedia.co.uk" TargetMode="External"/><Relationship Id="rId207" Type="http://schemas.openxmlformats.org/officeDocument/2006/relationships/hyperlink" Target="mailto:qadeer.abass98@gmail.com%20/%20qadeer.abass@littlefish.co.uk" TargetMode="External"/><Relationship Id="rId228" Type="http://schemas.openxmlformats.org/officeDocument/2006/relationships/hyperlink" Target="mailto:ben-murden@phoenixs.co.uk" TargetMode="External"/><Relationship Id="rId249" Type="http://schemas.openxmlformats.org/officeDocument/2006/relationships/hyperlink" Target="mailto:david.foster@autointegrate.com" TargetMode="External"/><Relationship Id="rId13" Type="http://schemas.openxmlformats.org/officeDocument/2006/relationships/hyperlink" Target="mailto:tobias.e@fiverivers.net" TargetMode="External"/><Relationship Id="rId109" Type="http://schemas.openxmlformats.org/officeDocument/2006/relationships/hyperlink" Target="mailto:christian.ditch@ft.com" TargetMode="External"/><Relationship Id="rId260" Type="http://schemas.openxmlformats.org/officeDocument/2006/relationships/hyperlink" Target="mailto:warren.richards@bt.com" TargetMode="External"/><Relationship Id="rId281" Type="http://schemas.openxmlformats.org/officeDocument/2006/relationships/vmlDrawing" Target="../drawings/vmlDrawing1.vml"/><Relationship Id="rId34" Type="http://schemas.openxmlformats.org/officeDocument/2006/relationships/hyperlink" Target="mailto:t-imjame@microsoft.com" TargetMode="External"/><Relationship Id="rId55" Type="http://schemas.openxmlformats.org/officeDocument/2006/relationships/hyperlink" Target="mailto:pamela.beckford-jones@mckesson.uk" TargetMode="External"/><Relationship Id="rId76" Type="http://schemas.openxmlformats.org/officeDocument/2006/relationships/hyperlink" Target="mailto:djsavro@gmail.com" TargetMode="External"/><Relationship Id="rId97" Type="http://schemas.openxmlformats.org/officeDocument/2006/relationships/hyperlink" Target="mailto:%20daniel.burford@linten.co.uk" TargetMode="External"/><Relationship Id="rId120" Type="http://schemas.openxmlformats.org/officeDocument/2006/relationships/hyperlink" Target="mailto:sahil2910@gmail.com" TargetMode="External"/><Relationship Id="rId141" Type="http://schemas.openxmlformats.org/officeDocument/2006/relationships/hyperlink" Target="mailto:saffana.monajed@omnicommediagroup.com" TargetMode="External"/><Relationship Id="rId7" Type="http://schemas.openxmlformats.org/officeDocument/2006/relationships/hyperlink" Target="mailto:anisha.bhopal@int-comp.com" TargetMode="External"/><Relationship Id="rId162" Type="http://schemas.openxmlformats.org/officeDocument/2006/relationships/hyperlink" Target="mailto:reece.fisher@navaho.co.uk" TargetMode="External"/><Relationship Id="rId183" Type="http://schemas.openxmlformats.org/officeDocument/2006/relationships/hyperlink" Target="mailto:arevika@stmgroupltd.com" TargetMode="External"/><Relationship Id="rId218" Type="http://schemas.openxmlformats.org/officeDocument/2006/relationships/hyperlink" Target="mailto:liam@skillsforward.co.uk" TargetMode="External"/><Relationship Id="rId239" Type="http://schemas.openxmlformats.org/officeDocument/2006/relationships/hyperlink" Target="mailto:anthony.gribbon@lv.co.uk" TargetMode="External"/><Relationship Id="rId250" Type="http://schemas.openxmlformats.org/officeDocument/2006/relationships/hyperlink" Target="mailto:mark.maloney@autointegrate.com" TargetMode="External"/><Relationship Id="rId271" Type="http://schemas.openxmlformats.org/officeDocument/2006/relationships/hyperlink" Target="mailto:ellis.hawkins@sky.uk" TargetMode="External"/><Relationship Id="rId24" Type="http://schemas.openxmlformats.org/officeDocument/2006/relationships/hyperlink" Target="mailto:t-adauco@microsoft.com" TargetMode="External"/><Relationship Id="rId45" Type="http://schemas.openxmlformats.org/officeDocument/2006/relationships/hyperlink" Target="mailto:Dominic.roberts@moduleit.co.uk" TargetMode="External"/><Relationship Id="rId66" Type="http://schemas.openxmlformats.org/officeDocument/2006/relationships/hyperlink" Target="mailto:kishan_19@hotmail.co.uk" TargetMode="External"/><Relationship Id="rId87" Type="http://schemas.openxmlformats.org/officeDocument/2006/relationships/hyperlink" Target="mailto:ebolla@afblakemore.co.uk" TargetMode="External"/><Relationship Id="rId110" Type="http://schemas.openxmlformats.org/officeDocument/2006/relationships/hyperlink" Target="mailto:sian.horsley@phdmedia.com" TargetMode="External"/><Relationship Id="rId131" Type="http://schemas.openxmlformats.org/officeDocument/2006/relationships/hyperlink" Target="mailto:AbigailR@HWChamber.co.uk" TargetMode="External"/><Relationship Id="rId152" Type="http://schemas.openxmlformats.org/officeDocument/2006/relationships/hyperlink" Target="mailto:goncalo.carvalho@philips.com" TargetMode="External"/><Relationship Id="rId173" Type="http://schemas.openxmlformats.org/officeDocument/2006/relationships/hyperlink" Target="mailto:nazim.maandouche@togethertrust.org.uk" TargetMode="External"/><Relationship Id="rId194" Type="http://schemas.openxmlformats.org/officeDocument/2006/relationships/hyperlink" Target="mailto:beth@arkmedia.co.uk" TargetMode="External"/><Relationship Id="rId208" Type="http://schemas.openxmlformats.org/officeDocument/2006/relationships/hyperlink" Target="mailto:chris.gill@storm-technologies.com" TargetMode="External"/><Relationship Id="rId229" Type="http://schemas.openxmlformats.org/officeDocument/2006/relationships/hyperlink" Target="mailto:josh-broadbent@phoenixs.co.uk" TargetMode="External"/><Relationship Id="rId240" Type="http://schemas.openxmlformats.org/officeDocument/2006/relationships/hyperlink" Target="mailto:ryan.clements@lv.com" TargetMode="External"/><Relationship Id="rId261" Type="http://schemas.openxmlformats.org/officeDocument/2006/relationships/hyperlink" Target="mailto:anclark@munichre.com" TargetMode="External"/><Relationship Id="rId14" Type="http://schemas.openxmlformats.org/officeDocument/2006/relationships/hyperlink" Target="mailto:dadow@microsoft.com" TargetMode="External"/><Relationship Id="rId35" Type="http://schemas.openxmlformats.org/officeDocument/2006/relationships/hyperlink" Target="mailto:kirk@promuscleproduct.com" TargetMode="External"/><Relationship Id="rId56" Type="http://schemas.openxmlformats.org/officeDocument/2006/relationships/hyperlink" Target="mailto:nathan.steel@mckesson.uk" TargetMode="External"/><Relationship Id="rId77" Type="http://schemas.openxmlformats.org/officeDocument/2006/relationships/hyperlink" Target="mailto:dhammond@afblakemore.co.uk" TargetMode="External"/><Relationship Id="rId100" Type="http://schemas.openxmlformats.org/officeDocument/2006/relationships/hyperlink" Target="mailto:&#160;Mary.Hodgkiss@jameshall.co.uk" TargetMode="External"/><Relationship Id="rId282" Type="http://schemas.openxmlformats.org/officeDocument/2006/relationships/table" Target="../tables/table3.xml"/><Relationship Id="rId8" Type="http://schemas.openxmlformats.org/officeDocument/2006/relationships/hyperlink" Target="mailto:thomas@chrisruddsolicitors.co.uk" TargetMode="External"/><Relationship Id="rId98" Type="http://schemas.openxmlformats.org/officeDocument/2006/relationships/hyperlink" Target="mailto:scott.kirk@arkonline.org" TargetMode="External"/><Relationship Id="rId121" Type="http://schemas.openxmlformats.org/officeDocument/2006/relationships/hyperlink" Target="mailto:andrew.plimmer@yougov.com" TargetMode="External"/><Relationship Id="rId142" Type="http://schemas.openxmlformats.org/officeDocument/2006/relationships/hyperlink" Target="mailto:jada.lien@kantarmedia.com" TargetMode="External"/><Relationship Id="rId163" Type="http://schemas.openxmlformats.org/officeDocument/2006/relationships/hyperlink" Target="mailto:padfieldd@clsg.org.uk" TargetMode="External"/><Relationship Id="rId184" Type="http://schemas.openxmlformats.org/officeDocument/2006/relationships/hyperlink" Target="mailto:nick@websitesuccess.co.uk" TargetMode="External"/><Relationship Id="rId219" Type="http://schemas.openxmlformats.org/officeDocument/2006/relationships/hyperlink" Target="mailto:dylan@skillsforward.co.uk" TargetMode="External"/><Relationship Id="rId230" Type="http://schemas.openxmlformats.org/officeDocument/2006/relationships/hyperlink" Target="mailto:tristan@tlmartin.ltd.uk" TargetMode="External"/><Relationship Id="rId251" Type="http://schemas.openxmlformats.org/officeDocument/2006/relationships/hyperlink" Target="mailto:anna@akita.co.uk" TargetMode="External"/><Relationship Id="rId25" Type="http://schemas.openxmlformats.org/officeDocument/2006/relationships/hyperlink" Target="mailto:t-mojaco@microsoft.com" TargetMode="External"/><Relationship Id="rId46" Type="http://schemas.openxmlformats.org/officeDocument/2006/relationships/hyperlink" Target="mailto:Chris.eburne@moduleit.co.uk" TargetMode="External"/><Relationship Id="rId67" Type="http://schemas.openxmlformats.org/officeDocument/2006/relationships/hyperlink" Target="mailto:ian.maclean@macleandata.co.uk" TargetMode="External"/><Relationship Id="rId272" Type="http://schemas.openxmlformats.org/officeDocument/2006/relationships/hyperlink" Target="mailto:ihtisham.anwar@agepartnership.com" TargetMode="External"/><Relationship Id="rId88" Type="http://schemas.openxmlformats.org/officeDocument/2006/relationships/hyperlink" Target="mailto:rebecca.evans@kantar.com%20/%20UKeditor@kantar.com" TargetMode="External"/><Relationship Id="rId111" Type="http://schemas.openxmlformats.org/officeDocument/2006/relationships/hyperlink" Target="mailto:maxf_6@hotmail.co.uk" TargetMode="External"/><Relationship Id="rId132" Type="http://schemas.openxmlformats.org/officeDocument/2006/relationships/hyperlink" Target="mailto:hannahg@hwchamber.co.uk" TargetMode="External"/><Relationship Id="rId153" Type="http://schemas.openxmlformats.org/officeDocument/2006/relationships/hyperlink" Target="mailto:tk@thirdbridge.com" TargetMode="External"/><Relationship Id="rId174" Type="http://schemas.openxmlformats.org/officeDocument/2006/relationships/hyperlink" Target="mailto:freddy.clapson@mindshareworld.com" TargetMode="External"/><Relationship Id="rId195" Type="http://schemas.openxmlformats.org/officeDocument/2006/relationships/hyperlink" Target="mailto:jack.nunn@unilever.com" TargetMode="External"/><Relationship Id="rId209" Type="http://schemas.openxmlformats.org/officeDocument/2006/relationships/hyperlink" Target="mailto:simon.ryder@storm-technologies.com" TargetMode="External"/><Relationship Id="rId220" Type="http://schemas.openxmlformats.org/officeDocument/2006/relationships/hyperlink" Target="mailto:nav.mohammed@nationaldeals.co.uk" TargetMode="External"/><Relationship Id="rId241" Type="http://schemas.openxmlformats.org/officeDocument/2006/relationships/hyperlink" Target="mailto:dean@think-cloud.co.uk" TargetMode="External"/><Relationship Id="rId15" Type="http://schemas.openxmlformats.org/officeDocument/2006/relationships/hyperlink" Target="mailto:ben@unit36.co.uk" TargetMode="External"/><Relationship Id="rId36" Type="http://schemas.openxmlformats.org/officeDocument/2006/relationships/hyperlink" Target="mailto:ameliagillespie163008@gmail.com" TargetMode="External"/><Relationship Id="rId57" Type="http://schemas.openxmlformats.org/officeDocument/2006/relationships/hyperlink" Target="mailto:jfrench527@gmail.com" TargetMode="External"/><Relationship Id="rId262" Type="http://schemas.openxmlformats.org/officeDocument/2006/relationships/hyperlink" Target="mailto:peter.curson@atalianworld.com" TargetMode="External"/><Relationship Id="rId283" Type="http://schemas.openxmlformats.org/officeDocument/2006/relationships/comments" Target="../comments1.xml"/><Relationship Id="rId78" Type="http://schemas.openxmlformats.org/officeDocument/2006/relationships/hyperlink" Target="mailto:radams@afblakemore.co.uk" TargetMode="External"/><Relationship Id="rId99" Type="http://schemas.openxmlformats.org/officeDocument/2006/relationships/hyperlink" Target="mailto:%20chloe.prockter@affiliatefuture.co.uk" TargetMode="External"/><Relationship Id="rId101" Type="http://schemas.openxmlformats.org/officeDocument/2006/relationships/hyperlink" Target="mailto:&#160;Alex.Crisp@omnicommediagroup.com" TargetMode="External"/><Relationship Id="rId122" Type="http://schemas.openxmlformats.org/officeDocument/2006/relationships/hyperlink" Target="mailto:patricia.minck@carlislesupportservices.com" TargetMode="External"/><Relationship Id="rId143" Type="http://schemas.openxmlformats.org/officeDocument/2006/relationships/hyperlink" Target="mailto:aruna.birthi@swinton.co.uk" TargetMode="External"/><Relationship Id="rId164" Type="http://schemas.openxmlformats.org/officeDocument/2006/relationships/hyperlink" Target="mailto:anders@boxchilli.com" TargetMode="External"/><Relationship Id="rId185" Type="http://schemas.openxmlformats.org/officeDocument/2006/relationships/hyperlink" Target="mailto:oscar@websitesuccess.co.uk" TargetMode="External"/><Relationship Id="rId9" Type="http://schemas.openxmlformats.org/officeDocument/2006/relationships/hyperlink" Target="mailto:fadi.ali@tarmac.com" TargetMode="External"/><Relationship Id="rId210" Type="http://schemas.openxmlformats.org/officeDocument/2006/relationships/hyperlink" Target="mailto:chris.gill@storm-technologies.com" TargetMode="External"/><Relationship Id="rId26" Type="http://schemas.openxmlformats.org/officeDocument/2006/relationships/hyperlink" Target="mailto:Theo.Theodorou@microsoft.com" TargetMode="External"/><Relationship Id="rId231" Type="http://schemas.openxmlformats.org/officeDocument/2006/relationships/hyperlink" Target="mailto:dan@proyamyam.com%20/%20daniel@tlmartin.ltd.uk" TargetMode="External"/><Relationship Id="rId252" Type="http://schemas.openxmlformats.org/officeDocument/2006/relationships/hyperlink" Target="mailto:james.russell@akita.co.uk%20/%20kemsjay@gmail.com" TargetMode="External"/><Relationship Id="rId273" Type="http://schemas.openxmlformats.org/officeDocument/2006/relationships/hyperlink" Target="mailto:keith.maphosa@agepartnership.com%20/%20maphosak01@yahoo.co.uk" TargetMode="External"/><Relationship Id="rId47" Type="http://schemas.openxmlformats.org/officeDocument/2006/relationships/hyperlink" Target="mailto:dylan.moreton.07@gmail.com" TargetMode="External"/><Relationship Id="rId68" Type="http://schemas.openxmlformats.org/officeDocument/2006/relationships/hyperlink" Target="mailto:zakir.chowdhary@icloud.com" TargetMode="External"/><Relationship Id="rId89" Type="http://schemas.openxmlformats.org/officeDocument/2006/relationships/hyperlink" Target="mailto:gary.parks@kantar.com" TargetMode="External"/><Relationship Id="rId112" Type="http://schemas.openxmlformats.org/officeDocument/2006/relationships/hyperlink" Target="mailto:danieljtravers@gmail.com" TargetMode="External"/><Relationship Id="rId133" Type="http://schemas.openxmlformats.org/officeDocument/2006/relationships/hyperlink" Target="mailto:Rebecca.bradley@waterdale.co.uk" TargetMode="External"/><Relationship Id="rId154" Type="http://schemas.openxmlformats.org/officeDocument/2006/relationships/hyperlink" Target="mailto:ioannis.gkrillas@thirdbridge.com" TargetMode="External"/><Relationship Id="rId175" Type="http://schemas.openxmlformats.org/officeDocument/2006/relationships/hyperlink" Target="mailto:jmcauleyclegg@yahoo.co.uk" TargetMode="External"/><Relationship Id="rId196" Type="http://schemas.openxmlformats.org/officeDocument/2006/relationships/hyperlink" Target="mailto:glynn.morgan@sicl.com" TargetMode="External"/><Relationship Id="rId200" Type="http://schemas.openxmlformats.org/officeDocument/2006/relationships/hyperlink" Target="mailto:euan.chick@bt.com" TargetMode="External"/><Relationship Id="rId16" Type="http://schemas.openxmlformats.org/officeDocument/2006/relationships/hyperlink" Target="mailto:harrison@unit36.co.uk" TargetMode="External"/><Relationship Id="rId221" Type="http://schemas.openxmlformats.org/officeDocument/2006/relationships/hyperlink" Target="mailto:dazzwba@hotmail.com" TargetMode="External"/><Relationship Id="rId242" Type="http://schemas.openxmlformats.org/officeDocument/2006/relationships/hyperlink" Target="mailto:tommy@think-cloud.co.uk%20%20/%20gleadowtommy@gmail.com%20%20/%20%20tommygleadow@hotmail.com" TargetMode="External"/><Relationship Id="rId263" Type="http://schemas.openxmlformats.org/officeDocument/2006/relationships/hyperlink" Target="mailto:connor.davis@arkonline.org" TargetMode="External"/><Relationship Id="rId284" Type="http://schemas.microsoft.com/office/2017/10/relationships/threadedComment" Target="../threadedComments/threadedComment1.xml"/><Relationship Id="rId37" Type="http://schemas.openxmlformats.org/officeDocument/2006/relationships/hyperlink" Target="mailto:stefan_reeve@hotmail.com%0astefan.reeve@superfast-it.com" TargetMode="External"/><Relationship Id="rId58" Type="http://schemas.openxmlformats.org/officeDocument/2006/relationships/hyperlink" Target="mailto:support@opsoftware.net" TargetMode="External"/><Relationship Id="rId79" Type="http://schemas.openxmlformats.org/officeDocument/2006/relationships/hyperlink" Target="mailto:jonathan.winchester@insight6.com" TargetMode="External"/><Relationship Id="rId102" Type="http://schemas.openxmlformats.org/officeDocument/2006/relationships/hyperlink" Target="mailto:natalie.kretzschmar@bt.com" TargetMode="External"/><Relationship Id="rId123" Type="http://schemas.openxmlformats.org/officeDocument/2006/relationships/hyperlink" Target="mailto:josh.nicholson@carlislesupportservices.com" TargetMode="External"/><Relationship Id="rId144" Type="http://schemas.openxmlformats.org/officeDocument/2006/relationships/hyperlink" Target="mailto:Alex.Clough@16i.co.uk" TargetMode="External"/><Relationship Id="rId90" Type="http://schemas.openxmlformats.org/officeDocument/2006/relationships/hyperlink" Target="mailto:litany.kato@bt.com" TargetMode="External"/><Relationship Id="rId165" Type="http://schemas.openxmlformats.org/officeDocument/2006/relationships/hyperlink" Target="mailto:kat@boxchilli.com" TargetMode="External"/><Relationship Id="rId186" Type="http://schemas.openxmlformats.org/officeDocument/2006/relationships/hyperlink" Target="mailto:libby.aldrich@dx.dance" TargetMode="External"/><Relationship Id="rId211" Type="http://schemas.openxmlformats.org/officeDocument/2006/relationships/hyperlink" Target="mailto:bradley.shaw@storm-technologies.com" TargetMode="External"/><Relationship Id="rId232" Type="http://schemas.openxmlformats.org/officeDocument/2006/relationships/hyperlink" Target="mailto:kerry.musson@uhl-tr.nhs.uk" TargetMode="External"/><Relationship Id="rId253" Type="http://schemas.openxmlformats.org/officeDocument/2006/relationships/hyperlink" Target="mailto:david@mysonpages.com" TargetMode="External"/><Relationship Id="rId274" Type="http://schemas.openxmlformats.org/officeDocument/2006/relationships/hyperlink" Target="mailto:lois.howard@witherslackgroup.co.uk" TargetMode="External"/><Relationship Id="rId27" Type="http://schemas.openxmlformats.org/officeDocument/2006/relationships/hyperlink" Target="mailto:nckwrd@hotmail.gr" TargetMode="External"/><Relationship Id="rId48" Type="http://schemas.openxmlformats.org/officeDocument/2006/relationships/hyperlink" Target="mailto:pens@theonlinepencompany.com" TargetMode="External"/><Relationship Id="rId69" Type="http://schemas.openxmlformats.org/officeDocument/2006/relationships/hyperlink" Target="mailto:chris.goodrich@mountbatten.hants.sch.uk" TargetMode="External"/><Relationship Id="rId113" Type="http://schemas.openxmlformats.org/officeDocument/2006/relationships/hyperlink" Target="mailto:l.a.towers90@gmail.com" TargetMode="External"/><Relationship Id="rId134" Type="http://schemas.openxmlformats.org/officeDocument/2006/relationships/hyperlink" Target="mailto:Ethan.Smart@cpio.co.uk" TargetMode="External"/><Relationship Id="rId80" Type="http://schemas.openxmlformats.org/officeDocument/2006/relationships/hyperlink" Target="mailto:zoe.field@jameshall.co.uk" TargetMode="External"/><Relationship Id="rId155" Type="http://schemas.openxmlformats.org/officeDocument/2006/relationships/hyperlink" Target="mailto:anna@akita.co.uk" TargetMode="External"/><Relationship Id="rId176" Type="http://schemas.openxmlformats.org/officeDocument/2006/relationships/hyperlink" Target="mailto:dbrothwell@toothillschool.co.uk" TargetMode="External"/><Relationship Id="rId197" Type="http://schemas.openxmlformats.org/officeDocument/2006/relationships/hyperlink" Target="mailto:fawn.goodwin@sicl.com" TargetMode="External"/><Relationship Id="rId201" Type="http://schemas.openxmlformats.org/officeDocument/2006/relationships/hyperlink" Target="mailto:kelcy.magombedze@hotmail.co.uk" TargetMode="External"/><Relationship Id="rId222" Type="http://schemas.openxmlformats.org/officeDocument/2006/relationships/hyperlink" Target="mailto:linda.sinclair@adm-computing.co.uk" TargetMode="External"/><Relationship Id="rId243" Type="http://schemas.openxmlformats.org/officeDocument/2006/relationships/hyperlink" Target="mailto:info@luxome.co.uk" TargetMode="External"/><Relationship Id="rId264" Type="http://schemas.openxmlformats.org/officeDocument/2006/relationships/hyperlink" Target="mailto:philip.horn@swinton.co.uk" TargetMode="External"/><Relationship Id="rId285" Type="http://schemas.microsoft.com/office/2019/04/relationships/namedSheetView" Target="../namedSheetViews/namedSheetView1.xml"/><Relationship Id="rId17" Type="http://schemas.openxmlformats.org/officeDocument/2006/relationships/hyperlink" Target="mailto:t-addavi@microsoft.com" TargetMode="External"/><Relationship Id="rId38" Type="http://schemas.openxmlformats.org/officeDocument/2006/relationships/hyperlink" Target="mailto:adam.cash@superfast-it.com" TargetMode="External"/><Relationship Id="rId59" Type="http://schemas.openxmlformats.org/officeDocument/2006/relationships/hyperlink" Target="mailto:fabio-57@live.co.uk" TargetMode="External"/><Relationship Id="rId103" Type="http://schemas.openxmlformats.org/officeDocument/2006/relationships/hyperlink" Target="mailto:jeremy.pounder@phdmedia.com" TargetMode="External"/><Relationship Id="rId124" Type="http://schemas.openxmlformats.org/officeDocument/2006/relationships/hyperlink" Target="mailto:ivy.chua@evelyngraceacademy.org" TargetMode="External"/><Relationship Id="rId70" Type="http://schemas.openxmlformats.org/officeDocument/2006/relationships/hyperlink" Target="mailto:jack.creber@bt.com" TargetMode="External"/><Relationship Id="rId91" Type="http://schemas.openxmlformats.org/officeDocument/2006/relationships/hyperlink" Target="mailto:richard.clarke@kantar.com" TargetMode="External"/><Relationship Id="rId145" Type="http://schemas.openxmlformats.org/officeDocument/2006/relationships/hyperlink" Target="mailto:gabby58@hotmail.co.uk" TargetMode="External"/><Relationship Id="rId166" Type="http://schemas.openxmlformats.org/officeDocument/2006/relationships/hyperlink" Target="mailto:claire.felkin@nhs.net" TargetMode="External"/><Relationship Id="rId187" Type="http://schemas.openxmlformats.org/officeDocument/2006/relationships/hyperlink" Target="mailto:shekjeffers97@gmail.com" TargetMode="External"/><Relationship Id="rId1" Type="http://schemas.openxmlformats.org/officeDocument/2006/relationships/hyperlink" Target="mailto:t-jadavi@microsoft.com" TargetMode="External"/><Relationship Id="rId212" Type="http://schemas.openxmlformats.org/officeDocument/2006/relationships/hyperlink" Target="mailto:gjarvis@telesiscomms.com" TargetMode="External"/><Relationship Id="rId233" Type="http://schemas.openxmlformats.org/officeDocument/2006/relationships/hyperlink" Target="mailto:thomas.lowry@uhl-tr.nhs.uk" TargetMode="External"/><Relationship Id="rId254" Type="http://schemas.openxmlformats.org/officeDocument/2006/relationships/hyperlink" Target="mailto:jake@mysonpages.com" TargetMode="External"/><Relationship Id="rId28" Type="http://schemas.openxmlformats.org/officeDocument/2006/relationships/hyperlink" Target="mailto:Larry.phillips@ogl.co.uk" TargetMode="External"/><Relationship Id="rId49" Type="http://schemas.openxmlformats.org/officeDocument/2006/relationships/hyperlink" Target="mailto:Ruben99@hotmail.co.uk" TargetMode="External"/><Relationship Id="rId114" Type="http://schemas.openxmlformats.org/officeDocument/2006/relationships/hyperlink" Target="mailto:aidan.rowell@kantarmedia.com" TargetMode="External"/><Relationship Id="rId275" Type="http://schemas.openxmlformats.org/officeDocument/2006/relationships/hyperlink" Target="mailto:matthew.mcguinn@witherslackgroup.co.uk%20/%20matthewmcguinn.mm@gmail.com" TargetMode="External"/><Relationship Id="rId60" Type="http://schemas.openxmlformats.org/officeDocument/2006/relationships/hyperlink" Target="mailto:Katrina@smartact.co.uk" TargetMode="External"/><Relationship Id="rId81" Type="http://schemas.openxmlformats.org/officeDocument/2006/relationships/hyperlink" Target="mailto:Ross.Galloway@omnicommediagroup.com" TargetMode="External"/><Relationship Id="rId135" Type="http://schemas.openxmlformats.org/officeDocument/2006/relationships/hyperlink" Target="mailto:mark.greig@kantar.com%0d%20/%20mark.greig@kantarmedia.com" TargetMode="External"/><Relationship Id="rId156" Type="http://schemas.openxmlformats.org/officeDocument/2006/relationships/hyperlink" Target="mailto:ben.rolph@akita.co.uk%20/%20ben.rolph@akitais.com" TargetMode="External"/><Relationship Id="rId177" Type="http://schemas.openxmlformats.org/officeDocument/2006/relationships/hyperlink" Target="mailto:hellis@toothillschool.co.uk" TargetMode="External"/><Relationship Id="rId198" Type="http://schemas.openxmlformats.org/officeDocument/2006/relationships/hyperlink" Target="mailto:gabriella.monnington@sky.uk" TargetMode="External"/><Relationship Id="rId202" Type="http://schemas.openxmlformats.org/officeDocument/2006/relationships/hyperlink" Target="mailto:beth.bond@atalianworld.com" TargetMode="External"/><Relationship Id="rId223" Type="http://schemas.openxmlformats.org/officeDocument/2006/relationships/hyperlink" Target="mailto:curtis.cannon@adm-computing.co.uk" TargetMode="External"/><Relationship Id="rId244" Type="http://schemas.openxmlformats.org/officeDocument/2006/relationships/hyperlink" Target="mailto:jamesphillipkelly@gmail.com" TargetMode="External"/><Relationship Id="rId18" Type="http://schemas.openxmlformats.org/officeDocument/2006/relationships/hyperlink" Target="mailto:kennie.roberts@telent.com" TargetMode="External"/><Relationship Id="rId39" Type="http://schemas.openxmlformats.org/officeDocument/2006/relationships/hyperlink" Target="mailto:alex.newton@superfast-it.com" TargetMode="External"/><Relationship Id="rId265" Type="http://schemas.openxmlformats.org/officeDocument/2006/relationships/hyperlink" Target="mailto:david@dolphinict.co.uk" TargetMode="External"/><Relationship Id="rId50" Type="http://schemas.openxmlformats.org/officeDocument/2006/relationships/hyperlink" Target="mailto:mike@novi.digital" TargetMode="External"/><Relationship Id="rId104" Type="http://schemas.openxmlformats.org/officeDocument/2006/relationships/hyperlink" Target="mailto:annadobson@hotmail.co.uk" TargetMode="External"/><Relationship Id="rId125" Type="http://schemas.openxmlformats.org/officeDocument/2006/relationships/hyperlink" Target="mailto:cstantonbennett@gmail.com" TargetMode="External"/><Relationship Id="rId146" Type="http://schemas.openxmlformats.org/officeDocument/2006/relationships/hyperlink" Target="mailto:kia.prescott@phdmedia.com" TargetMode="External"/><Relationship Id="rId167" Type="http://schemas.openxmlformats.org/officeDocument/2006/relationships/hyperlink" Target="mailto:victoria.scott24@nhs.net" TargetMode="External"/><Relationship Id="rId188" Type="http://schemas.openxmlformats.org/officeDocument/2006/relationships/hyperlink" Target="mailto:emily.girvan@careerready.org.uk" TargetMode="External"/><Relationship Id="rId71" Type="http://schemas.openxmlformats.org/officeDocument/2006/relationships/hyperlink" Target="mailto:zander.white@bt.com" TargetMode="External"/><Relationship Id="rId92" Type="http://schemas.openxmlformats.org/officeDocument/2006/relationships/hyperlink" Target="mailto:steve.mack@kantar.com" TargetMode="External"/><Relationship Id="rId213" Type="http://schemas.openxmlformats.org/officeDocument/2006/relationships/hyperlink" Target="mailto:twallworth@telesiscomms.com" TargetMode="External"/><Relationship Id="rId234" Type="http://schemas.openxmlformats.org/officeDocument/2006/relationships/hyperlink" Target="mailto:andy.melhuish@computershare.co.uk" TargetMode="External"/><Relationship Id="rId2" Type="http://schemas.openxmlformats.org/officeDocument/2006/relationships/hyperlink" Target="mailto:harryewinss@gmail.com" TargetMode="External"/><Relationship Id="rId29" Type="http://schemas.openxmlformats.org/officeDocument/2006/relationships/hyperlink" Target="mailto:enquiries@ogl.co.uk" TargetMode="External"/><Relationship Id="rId255" Type="http://schemas.openxmlformats.org/officeDocument/2006/relationships/hyperlink" Target="mailto:s.scanlon@wksmail.com" TargetMode="External"/><Relationship Id="rId276" Type="http://schemas.openxmlformats.org/officeDocument/2006/relationships/hyperlink" Target="mailto:chris.gill@storm-technologies.com" TargetMode="External"/><Relationship Id="rId40" Type="http://schemas.openxmlformats.org/officeDocument/2006/relationships/hyperlink" Target="mailto:hello@superfast-it.com" TargetMode="External"/><Relationship Id="rId115" Type="http://schemas.openxmlformats.org/officeDocument/2006/relationships/hyperlink" Target="mailto:david.bird@philips.com" TargetMode="External"/><Relationship Id="rId136" Type="http://schemas.openxmlformats.org/officeDocument/2006/relationships/hyperlink" Target="mailto:james.brearley@heritageinteractive.co.uk" TargetMode="External"/><Relationship Id="rId157" Type="http://schemas.openxmlformats.org/officeDocument/2006/relationships/hyperlink" Target="mailto:mthomas@blessededward.co.uk" TargetMode="External"/><Relationship Id="rId178" Type="http://schemas.openxmlformats.org/officeDocument/2006/relationships/hyperlink" Target="mailto:maria@computerdisposals.co.uk" TargetMode="External"/><Relationship Id="rId61" Type="http://schemas.openxmlformats.org/officeDocument/2006/relationships/hyperlink" Target="mailto:fabssgomes@gmail.com" TargetMode="External"/><Relationship Id="rId82" Type="http://schemas.openxmlformats.org/officeDocument/2006/relationships/hyperlink" Target="mailto:pawel.szuminski@nhs.net" TargetMode="External"/><Relationship Id="rId199" Type="http://schemas.openxmlformats.org/officeDocument/2006/relationships/hyperlink" Target="mailto:alexandra.trueman@sky.uk" TargetMode="External"/><Relationship Id="rId203" Type="http://schemas.openxmlformats.org/officeDocument/2006/relationships/hyperlink" Target="mailto:adrian@rkwltd.com" TargetMode="External"/><Relationship Id="rId19" Type="http://schemas.openxmlformats.org/officeDocument/2006/relationships/hyperlink" Target="mailto:richard.giddings@telent.com" TargetMode="External"/><Relationship Id="rId224" Type="http://schemas.openxmlformats.org/officeDocument/2006/relationships/hyperlink" Target="mailto:sohailseediqi@gmail.com" TargetMode="External"/><Relationship Id="rId245" Type="http://schemas.openxmlformats.org/officeDocument/2006/relationships/hyperlink" Target="mailto:ben-murden@phoenix.co.uk" TargetMode="External"/><Relationship Id="rId266" Type="http://schemas.openxmlformats.org/officeDocument/2006/relationships/hyperlink" Target="mailto:harry@dolphinict.co.uk" TargetMode="External"/><Relationship Id="rId30" Type="http://schemas.openxmlformats.org/officeDocument/2006/relationships/hyperlink" Target="mailto:Ben.Martin@netbuilder.com" TargetMode="External"/><Relationship Id="rId105" Type="http://schemas.openxmlformats.org/officeDocument/2006/relationships/hyperlink" Target="mailto:steve.chambers@codeworldwide.com" TargetMode="External"/><Relationship Id="rId126" Type="http://schemas.openxmlformats.org/officeDocument/2006/relationships/hyperlink" Target="mailto:alex.charkham@fuseint.com" TargetMode="External"/><Relationship Id="rId147" Type="http://schemas.openxmlformats.org/officeDocument/2006/relationships/hyperlink" Target="mailto:kiran.bassi@phdmedia.com" TargetMode="External"/><Relationship Id="rId168" Type="http://schemas.openxmlformats.org/officeDocument/2006/relationships/hyperlink" Target="mailto:ryan.cemal@gmail.com" TargetMode="External"/><Relationship Id="rId51" Type="http://schemas.openxmlformats.org/officeDocument/2006/relationships/hyperlink" Target="mailto:max@novi.digital" TargetMode="External"/><Relationship Id="rId72" Type="http://schemas.openxmlformats.org/officeDocument/2006/relationships/hyperlink" Target="mailto:gemma@wrm-media.com" TargetMode="External"/><Relationship Id="rId93" Type="http://schemas.openxmlformats.org/officeDocument/2006/relationships/hyperlink" Target="mailto:anharaba@microsoft.com" TargetMode="External"/><Relationship Id="rId189" Type="http://schemas.openxmlformats.org/officeDocument/2006/relationships/hyperlink" Target="mailto:tom.rippon@careerready.org.uk" TargetMode="External"/><Relationship Id="rId3" Type="http://schemas.openxmlformats.org/officeDocument/2006/relationships/hyperlink" Target="mailto:edward@valepianos.co.uk" TargetMode="External"/><Relationship Id="rId214" Type="http://schemas.openxmlformats.org/officeDocument/2006/relationships/hyperlink" Target="mailto:R.Richardson@bibliotheca.com" TargetMode="External"/><Relationship Id="rId235" Type="http://schemas.openxmlformats.org/officeDocument/2006/relationships/hyperlink" Target="mailto:matthew.nugent5@gmail.com" TargetMode="External"/><Relationship Id="rId256" Type="http://schemas.openxmlformats.org/officeDocument/2006/relationships/hyperlink" Target="mailto:ciaranashworth@gmail.com" TargetMode="External"/><Relationship Id="rId277" Type="http://schemas.openxmlformats.org/officeDocument/2006/relationships/hyperlink" Target="mailto:harrywass2001@gmail.com%20/%20harry.wass@storm-technologies.com" TargetMode="External"/><Relationship Id="rId116" Type="http://schemas.openxmlformats.org/officeDocument/2006/relationships/hyperlink" Target="mailto:jack.gander@philips.com" TargetMode="External"/><Relationship Id="rId137" Type="http://schemas.openxmlformats.org/officeDocument/2006/relationships/hyperlink" Target="mailto:spencer.green@heritageinteractive.co.uk" TargetMode="External"/><Relationship Id="rId158" Type="http://schemas.openxmlformats.org/officeDocument/2006/relationships/hyperlink" Target="mailto:ko11@blessededward.co.uk" TargetMode="External"/><Relationship Id="rId20" Type="http://schemas.openxmlformats.org/officeDocument/2006/relationships/hyperlink" Target="mailto:marcus.miles@telent.com" TargetMode="External"/><Relationship Id="rId41" Type="http://schemas.openxmlformats.org/officeDocument/2006/relationships/hyperlink" Target="mailto:tony.muscat@agileict.co.uk" TargetMode="External"/><Relationship Id="rId62" Type="http://schemas.openxmlformats.org/officeDocument/2006/relationships/hyperlink" Target="mailto:tommy_tank@btinternet.com" TargetMode="External"/><Relationship Id="rId83" Type="http://schemas.openxmlformats.org/officeDocument/2006/relationships/hyperlink" Target="mailto:sara@dmri.co.uk" TargetMode="External"/><Relationship Id="rId179" Type="http://schemas.openxmlformats.org/officeDocument/2006/relationships/hyperlink" Target="mailto:adamwardle@outlook.com" TargetMode="External"/><Relationship Id="rId190" Type="http://schemas.openxmlformats.org/officeDocument/2006/relationships/hyperlink" Target="mailto:hello@vape-tube.com" TargetMode="External"/><Relationship Id="rId204" Type="http://schemas.openxmlformats.org/officeDocument/2006/relationships/hyperlink" Target="mailto:sousamultisys@gmail.com%20/%20victor.sousa@rkwltd.com" TargetMode="External"/><Relationship Id="rId225" Type="http://schemas.openxmlformats.org/officeDocument/2006/relationships/hyperlink" Target="mailto:paul.sitch@ba.com" TargetMode="External"/><Relationship Id="rId246" Type="http://schemas.openxmlformats.org/officeDocument/2006/relationships/hyperlink" Target="mailto:george-parker@phoenixs.co.uk" TargetMode="External"/><Relationship Id="rId267" Type="http://schemas.openxmlformats.org/officeDocument/2006/relationships/hyperlink" Target="mailto:nicky.davies@computershare.com" TargetMode="External"/><Relationship Id="rId106" Type="http://schemas.openxmlformats.org/officeDocument/2006/relationships/hyperlink" Target="mailto:megan.paterson10@gmail.com" TargetMode="External"/><Relationship Id="rId127" Type="http://schemas.openxmlformats.org/officeDocument/2006/relationships/hyperlink" Target="mailto:STEF.KOUTROUMANIDIS@FUSEINT.COM" TargetMode="External"/><Relationship Id="rId10" Type="http://schemas.openxmlformats.org/officeDocument/2006/relationships/hyperlink" Target="mailto:willedwards1998@gmail.com" TargetMode="External"/><Relationship Id="rId31" Type="http://schemas.openxmlformats.org/officeDocument/2006/relationships/hyperlink" Target="mailto:enquiries@netbuilder.com" TargetMode="External"/><Relationship Id="rId52" Type="http://schemas.openxmlformats.org/officeDocument/2006/relationships/hyperlink" Target="mailto:kacie.fay@opusenergy.com" TargetMode="External"/><Relationship Id="rId73" Type="http://schemas.openxmlformats.org/officeDocument/2006/relationships/hyperlink" Target="mailto:amelia@wrm-media.com" TargetMode="External"/><Relationship Id="rId94" Type="http://schemas.openxmlformats.org/officeDocument/2006/relationships/hyperlink" Target="mailto:Chris.Francombe@dallmeier.com" TargetMode="External"/><Relationship Id="rId148" Type="http://schemas.openxmlformats.org/officeDocument/2006/relationships/hyperlink" Target="mailto:g.viney@bro.gdst.net" TargetMode="External"/><Relationship Id="rId169" Type="http://schemas.openxmlformats.org/officeDocument/2006/relationships/hyperlink" Target="mailto:fabian.koenig@os.uk" TargetMode="External"/><Relationship Id="rId4" Type="http://schemas.openxmlformats.org/officeDocument/2006/relationships/hyperlink" Target="mailto:info@valepianos.co.uk" TargetMode="External"/><Relationship Id="rId180" Type="http://schemas.openxmlformats.org/officeDocument/2006/relationships/hyperlink" Target="mailto:kacie.fay@opusenergy.com" TargetMode="External"/><Relationship Id="rId215" Type="http://schemas.openxmlformats.org/officeDocument/2006/relationships/hyperlink" Target="mailto:a.hopwood@bibliotheca.com" TargetMode="External"/><Relationship Id="rId236" Type="http://schemas.openxmlformats.org/officeDocument/2006/relationships/hyperlink" Target="mailto:raeesah.hymabaccus@ba.com" TargetMode="External"/><Relationship Id="rId257" Type="http://schemas.openxmlformats.org/officeDocument/2006/relationships/hyperlink" Target="mailto:vijay.harsiani@ynap.com" TargetMode="External"/><Relationship Id="rId278" Type="http://schemas.openxmlformats.org/officeDocument/2006/relationships/hyperlink" Target="mailto:adam.case@technologywithin.com" TargetMode="External"/><Relationship Id="rId42" Type="http://schemas.openxmlformats.org/officeDocument/2006/relationships/hyperlink" Target="mailto:richard.jones@agileict.co.uk" TargetMode="External"/><Relationship Id="rId84" Type="http://schemas.openxmlformats.org/officeDocument/2006/relationships/hyperlink" Target="mailto:caitlin@dmri.co.uk" TargetMode="External"/><Relationship Id="rId138" Type="http://schemas.openxmlformats.org/officeDocument/2006/relationships/hyperlink" Target="mailto:sam@headturnersearch.co.uk" TargetMode="External"/><Relationship Id="rId191" Type="http://schemas.openxmlformats.org/officeDocument/2006/relationships/hyperlink" Target="mailto:hannah@vape-tube.com" TargetMode="External"/><Relationship Id="rId205" Type="http://schemas.openxmlformats.org/officeDocument/2006/relationships/hyperlink" Target="mailto:callum.napier@arkonline.org%20/%20callumn179@gmail.com" TargetMode="External"/><Relationship Id="rId247" Type="http://schemas.openxmlformats.org/officeDocument/2006/relationships/hyperlink" Target="mailto:connor.davis@arkonline.org" TargetMode="External"/><Relationship Id="rId107" Type="http://schemas.openxmlformats.org/officeDocument/2006/relationships/hyperlink" Target="mailto:Emily_hendy76@hotmail.co.uk" TargetMode="External"/><Relationship Id="rId11" Type="http://schemas.openxmlformats.org/officeDocument/2006/relationships/hyperlink" Target="mailto:Chris@chrisruddsolicitors.co.uk" TargetMode="External"/><Relationship Id="rId53" Type="http://schemas.openxmlformats.org/officeDocument/2006/relationships/hyperlink" Target="mailto:oliver.west@opusenergy.com" TargetMode="External"/><Relationship Id="rId149" Type="http://schemas.openxmlformats.org/officeDocument/2006/relationships/hyperlink" Target="mailto:David@allcocksoutdoorstore.co.uk" TargetMode="External"/><Relationship Id="rId95" Type="http://schemas.openxmlformats.org/officeDocument/2006/relationships/hyperlink" Target="mailto:Duncan.terveen-Hockney@hl.co.uk" TargetMode="External"/><Relationship Id="rId160" Type="http://schemas.openxmlformats.org/officeDocument/2006/relationships/hyperlink" Target="mailto:jamie.york@airband.co.uk" TargetMode="External"/><Relationship Id="rId216" Type="http://schemas.openxmlformats.org/officeDocument/2006/relationships/hyperlink" Target="mailto:martin@absolute-tech.co.uk" TargetMode="External"/><Relationship Id="rId258" Type="http://schemas.openxmlformats.org/officeDocument/2006/relationships/hyperlink" Target="mailto:ahson.nawaz@ynap.com" TargetMode="External"/><Relationship Id="rId22" Type="http://schemas.openxmlformats.org/officeDocument/2006/relationships/hyperlink" Target="mailto:calmacauley@hotmail.com" TargetMode="External"/><Relationship Id="rId64" Type="http://schemas.openxmlformats.org/officeDocument/2006/relationships/hyperlink" Target="mailto:qadeer.abass98@gmail.com%20/%20qadeer.abass@littlefish.co.uk" TargetMode="External"/><Relationship Id="rId118" Type="http://schemas.openxmlformats.org/officeDocument/2006/relationships/hyperlink" Target="mailto:alexanderhyndman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aron.crudge@whitehat.org.uk" TargetMode="External"/><Relationship Id="rId13" Type="http://schemas.openxmlformats.org/officeDocument/2006/relationships/hyperlink" Target="mailto:aaron.crudge@whitehat.org.uk" TargetMode="External"/><Relationship Id="rId18" Type="http://schemas.openxmlformats.org/officeDocument/2006/relationships/hyperlink" Target="mailto:aaron.crudge@whitehat.org.uk" TargetMode="External"/><Relationship Id="rId3" Type="http://schemas.openxmlformats.org/officeDocument/2006/relationships/hyperlink" Target="mailto:aaron.crudge@whitehat.org.uk" TargetMode="External"/><Relationship Id="rId21" Type="http://schemas.openxmlformats.org/officeDocument/2006/relationships/hyperlink" Target="mailto:aaron.crudge@whitehat.org.uk" TargetMode="External"/><Relationship Id="rId7" Type="http://schemas.openxmlformats.org/officeDocument/2006/relationships/hyperlink" Target="mailto:aaron.crudge@whitehat.org.uk" TargetMode="External"/><Relationship Id="rId12" Type="http://schemas.openxmlformats.org/officeDocument/2006/relationships/hyperlink" Target="mailto:aaron.crudge@whitehat.org.uk" TargetMode="External"/><Relationship Id="rId17" Type="http://schemas.openxmlformats.org/officeDocument/2006/relationships/hyperlink" Target="mailto:aaron.crudge@whitehat.org.uk" TargetMode="External"/><Relationship Id="rId2" Type="http://schemas.openxmlformats.org/officeDocument/2006/relationships/hyperlink" Target="mailto:aaron.crudge@whitehat.org.uk" TargetMode="External"/><Relationship Id="rId16" Type="http://schemas.openxmlformats.org/officeDocument/2006/relationships/hyperlink" Target="mailto:aaron.crudge@whitehat.org.uk" TargetMode="External"/><Relationship Id="rId20" Type="http://schemas.openxmlformats.org/officeDocument/2006/relationships/hyperlink" Target="mailto:aaron.crudge@whitehat.org.uk" TargetMode="External"/><Relationship Id="rId1" Type="http://schemas.openxmlformats.org/officeDocument/2006/relationships/hyperlink" Target="mailto:aaron.crudge@whitehat.org.uk" TargetMode="External"/><Relationship Id="rId6" Type="http://schemas.openxmlformats.org/officeDocument/2006/relationships/hyperlink" Target="mailto:aaron.crudge@whitehat.org.uk" TargetMode="External"/><Relationship Id="rId11" Type="http://schemas.openxmlformats.org/officeDocument/2006/relationships/hyperlink" Target="mailto:aaron.crudge@whitehat.org.uk" TargetMode="External"/><Relationship Id="rId5" Type="http://schemas.openxmlformats.org/officeDocument/2006/relationships/hyperlink" Target="mailto:aaron.crudge@whitehat.org.uk" TargetMode="External"/><Relationship Id="rId15" Type="http://schemas.openxmlformats.org/officeDocument/2006/relationships/hyperlink" Target="mailto:aaron.crudge@whitehat.org.uk" TargetMode="External"/><Relationship Id="rId10" Type="http://schemas.openxmlformats.org/officeDocument/2006/relationships/hyperlink" Target="mailto:aaron.crudge@whitehat.org.uk" TargetMode="External"/><Relationship Id="rId19" Type="http://schemas.openxmlformats.org/officeDocument/2006/relationships/hyperlink" Target="mailto:aaron.crudge@whitehat.org.uk" TargetMode="External"/><Relationship Id="rId4" Type="http://schemas.openxmlformats.org/officeDocument/2006/relationships/hyperlink" Target="mailto:aaron.crudge@whitehat.org.uk" TargetMode="External"/><Relationship Id="rId9" Type="http://schemas.openxmlformats.org/officeDocument/2006/relationships/hyperlink" Target="mailto:aaron.crudge@whitehat.org.uk" TargetMode="External"/><Relationship Id="rId14" Type="http://schemas.openxmlformats.org/officeDocument/2006/relationships/hyperlink" Target="mailto:aaron.crudge@whitehat.org.uk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F646-B0B0-478E-8E81-60020CA86831}">
  <sheetPr codeName="Sheet5"/>
  <dimension ref="A2:I16"/>
  <sheetViews>
    <sheetView zoomScale="120" zoomScaleNormal="120" workbookViewId="0">
      <selection activeCell="D25" sqref="D25"/>
    </sheetView>
  </sheetViews>
  <sheetFormatPr defaultColWidth="25.140625" defaultRowHeight="15"/>
  <cols>
    <col min="1" max="1" width="13" style="21" bestFit="1" customWidth="1"/>
    <col min="2" max="2" width="12" style="21" bestFit="1" customWidth="1"/>
    <col min="3" max="3" width="19.42578125" bestFit="1" customWidth="1"/>
    <col min="4" max="4" width="31.140625" bestFit="1" customWidth="1"/>
    <col min="5" max="6" width="9.140625" bestFit="1" customWidth="1"/>
    <col min="7" max="7" width="13.42578125" style="20" bestFit="1" customWidth="1"/>
    <col min="8" max="8" width="12.28515625" customWidth="1"/>
    <col min="9" max="9" width="40.7109375" bestFit="1" customWidth="1"/>
  </cols>
  <sheetData>
    <row r="2" spans="1:9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19" t="s">
        <v>6</v>
      </c>
      <c r="H2" s="4" t="s">
        <v>7</v>
      </c>
      <c r="I2" s="6" t="s">
        <v>8</v>
      </c>
    </row>
    <row r="3" spans="1:9">
      <c r="A3" s="8">
        <v>3623758476</v>
      </c>
      <c r="B3" s="8">
        <f>VLOOKUP(A3,'All Invoices '!$A$1:$B$26,2,FALSE)</f>
        <v>9055</v>
      </c>
      <c r="C3" s="3" t="e">
        <f>VLOOKUP(A3,'All Invoices '!$A$1:$C$26,4,FALSE)</f>
        <v>#REF!</v>
      </c>
      <c r="D3" s="3">
        <f t="shared" ref="D3:D8" si="0">VLOOKUP(A3,invoice,6,FALSE)</f>
        <v>43971</v>
      </c>
      <c r="E3" s="3">
        <f>VLOOKUP(A3,'All Invoices '!$A$1:$M$26,7,FALSE)</f>
        <v>40</v>
      </c>
      <c r="F3" s="3">
        <f t="shared" ref="F3:F14" si="1">VLOOKUP(A3,invoice,10,FALSE)</f>
        <v>5637299079</v>
      </c>
      <c r="G3" s="7">
        <f>VLOOKUP(A3,'All Invoices '!A2:I27,9,FALSE)</f>
        <v>1240</v>
      </c>
      <c r="H3" s="1">
        <f t="shared" ref="H3:H8" si="2">VLOOKUP(A3,invoice,12,FALSE)</f>
        <v>0</v>
      </c>
      <c r="I3" s="1" t="e">
        <f>VLOOKUP(D3,'Data Lists'!$J$2:$K$14,2,FALSE)</f>
        <v>#N/A</v>
      </c>
    </row>
    <row r="4" spans="1:9">
      <c r="A4" s="8">
        <v>6440474366</v>
      </c>
      <c r="B4" s="8">
        <f>VLOOKUP(A4,'All Invoices '!$A$1:$B$26,2,FALSE)</f>
        <v>10796</v>
      </c>
      <c r="C4" s="3" t="e">
        <f>VLOOKUP(A4,'All Invoices '!$A$1:$C$26,4,FALSE)</f>
        <v>#REF!</v>
      </c>
      <c r="D4" s="3">
        <f t="shared" si="0"/>
        <v>43973</v>
      </c>
      <c r="E4" s="3">
        <f>VLOOKUP(A4,'All Invoices '!$A$1:$M$26,7,FALSE)</f>
        <v>40</v>
      </c>
      <c r="F4" s="3">
        <f t="shared" si="1"/>
        <v>5637299080</v>
      </c>
      <c r="G4" s="7" t="e">
        <f>VLOOKUP(A4,'All Invoices '!A5:I30,9,FALSE)</f>
        <v>#N/A</v>
      </c>
      <c r="H4" s="1">
        <f t="shared" si="2"/>
        <v>0</v>
      </c>
      <c r="I4" s="1" t="e">
        <f>VLOOKUP(D4,'Data Lists'!$J$2:$K$14,2,FALSE)</f>
        <v>#N/A</v>
      </c>
    </row>
    <row r="5" spans="1:9">
      <c r="A5" s="8">
        <v>3228863491</v>
      </c>
      <c r="B5" s="8">
        <f>VLOOKUP(A5,'All Invoices '!$A$1:$B$26,2,FALSE)</f>
        <v>9288</v>
      </c>
      <c r="C5" s="3" t="e">
        <f>VLOOKUP(A5,'All Invoices '!$A$1:$C$26,4,FALSE)</f>
        <v>#REF!</v>
      </c>
      <c r="D5" s="3">
        <f t="shared" si="0"/>
        <v>43977</v>
      </c>
      <c r="E5" s="3">
        <f>VLOOKUP(A5,'All Invoices '!$A$1:$M$26,7,FALSE)</f>
        <v>40</v>
      </c>
      <c r="F5" s="3">
        <f t="shared" si="1"/>
        <v>5637299080</v>
      </c>
      <c r="G5" s="7" t="e">
        <f>VLOOKUP(A5,'All Invoices '!A6:I31,9,FALSE)</f>
        <v>#N/A</v>
      </c>
      <c r="H5" s="1">
        <f t="shared" si="2"/>
        <v>0</v>
      </c>
      <c r="I5" s="1" t="e">
        <f>VLOOKUP(D5,'Data Lists'!$J$2:$K$14,2,FALSE)</f>
        <v>#N/A</v>
      </c>
    </row>
    <row r="6" spans="1:9">
      <c r="A6" s="8">
        <v>8579755831</v>
      </c>
      <c r="B6" s="8">
        <f>VLOOKUP(A6,'All Invoices '!$A$1:$B$26,2,FALSE)</f>
        <v>27851</v>
      </c>
      <c r="C6" s="3" t="e">
        <f>VLOOKUP(A6,'All Invoices '!$A$1:$C$26,4,FALSE)</f>
        <v>#REF!</v>
      </c>
      <c r="D6" s="3">
        <f t="shared" si="0"/>
        <v>43969</v>
      </c>
      <c r="E6" s="3">
        <f>VLOOKUP(A6,'All Invoices '!$A$1:$M$26,7,FALSE)</f>
        <v>40</v>
      </c>
      <c r="F6" s="3">
        <f t="shared" si="1"/>
        <v>5637299077</v>
      </c>
      <c r="G6" s="7">
        <f>VLOOKUP(A6,'All Invoices '!A1:I26,9,FALSE)</f>
        <v>1240</v>
      </c>
      <c r="H6" s="1">
        <f t="shared" si="2"/>
        <v>0</v>
      </c>
      <c r="I6" s="14" t="s">
        <v>9</v>
      </c>
    </row>
    <row r="7" spans="1:9">
      <c r="A7" s="8">
        <v>888684875</v>
      </c>
      <c r="B7" s="8">
        <f>VLOOKUP(A7,'All Invoices '!$A$1:$B$26,2,FALSE)</f>
        <v>27844</v>
      </c>
      <c r="C7" s="3" t="e">
        <f>VLOOKUP(A7,'All Invoices '!$A$1:$C$26,4,FALSE)</f>
        <v>#REF!</v>
      </c>
      <c r="D7" s="3">
        <f t="shared" si="0"/>
        <v>43977</v>
      </c>
      <c r="E7" s="3">
        <f>VLOOKUP(A7,'All Invoices '!$A$1:$M$26,7,FALSE)</f>
        <v>40</v>
      </c>
      <c r="F7" s="3">
        <f t="shared" si="1"/>
        <v>5637299077</v>
      </c>
      <c r="G7" s="7">
        <f>VLOOKUP(A7,'All Invoices '!A3:I28,9,FALSE)</f>
        <v>1240</v>
      </c>
      <c r="H7" s="1">
        <f t="shared" si="2"/>
        <v>0</v>
      </c>
      <c r="I7" s="14" t="s">
        <v>9</v>
      </c>
    </row>
    <row r="8" spans="1:9">
      <c r="A8" s="8">
        <v>9536116927</v>
      </c>
      <c r="B8" s="8">
        <f>VLOOKUP(A8,'All Invoices '!$A$1:$B$26,2,FALSE)</f>
        <v>27843</v>
      </c>
      <c r="C8" s="3" t="e">
        <f>VLOOKUP(A8,'All Invoices '!$A$1:$C$26,4,FALSE)</f>
        <v>#REF!</v>
      </c>
      <c r="D8" s="3">
        <f t="shared" si="0"/>
        <v>43977</v>
      </c>
      <c r="E8" s="3">
        <f>VLOOKUP(A8,'All Invoices '!$A$1:$M$26,7,FALSE)</f>
        <v>40</v>
      </c>
      <c r="F8" s="3">
        <f t="shared" si="1"/>
        <v>5637299077</v>
      </c>
      <c r="G8" s="7">
        <f>VLOOKUP(A8,'All Invoices '!A4:I29,9,FALSE)</f>
        <v>1240</v>
      </c>
      <c r="H8" s="1">
        <f t="shared" si="2"/>
        <v>0</v>
      </c>
      <c r="I8" s="14" t="s">
        <v>9</v>
      </c>
    </row>
    <row r="9" spans="1:9">
      <c r="A9" s="3">
        <v>9674455719</v>
      </c>
      <c r="B9" s="8">
        <v>28524</v>
      </c>
      <c r="C9" s="3" t="s">
        <v>10</v>
      </c>
      <c r="D9" s="3" t="s">
        <v>11</v>
      </c>
      <c r="E9" s="3" t="s">
        <v>12</v>
      </c>
      <c r="F9" s="3">
        <f t="shared" si="1"/>
        <v>5637299078</v>
      </c>
      <c r="G9" s="7">
        <f>VLOOKUP(A9,'All Invoices '!A8:I33,9,FALSE)</f>
        <v>1240</v>
      </c>
      <c r="H9" s="1">
        <v>1200</v>
      </c>
      <c r="I9" s="14" t="s">
        <v>9</v>
      </c>
    </row>
    <row r="10" spans="1:9">
      <c r="A10" s="3">
        <v>1850798310</v>
      </c>
      <c r="B10" s="8">
        <v>28523</v>
      </c>
      <c r="C10" s="3" t="s">
        <v>13</v>
      </c>
      <c r="D10" s="3" t="s">
        <v>11</v>
      </c>
      <c r="E10" s="3" t="s">
        <v>12</v>
      </c>
      <c r="F10" s="3">
        <f t="shared" si="1"/>
        <v>5637299078</v>
      </c>
      <c r="G10" s="7" t="e">
        <f>VLOOKUP(A10,'All Invoices '!A9:I34,9,FALSE)</f>
        <v>#N/A</v>
      </c>
      <c r="H10" s="1">
        <v>1200</v>
      </c>
      <c r="I10" s="14" t="s">
        <v>9</v>
      </c>
    </row>
    <row r="11" spans="1:9">
      <c r="A11" s="3">
        <v>4067959434</v>
      </c>
      <c r="B11" s="8">
        <v>28522</v>
      </c>
      <c r="C11" s="3" t="s">
        <v>13</v>
      </c>
      <c r="D11" s="3" t="s">
        <v>11</v>
      </c>
      <c r="E11" s="3" t="s">
        <v>14</v>
      </c>
      <c r="F11" s="3">
        <f t="shared" si="1"/>
        <v>5637299078</v>
      </c>
      <c r="G11" s="7">
        <f>VLOOKUP(A11,'All Invoices '!A10:I35,9,FALSE)</f>
        <v>1240</v>
      </c>
      <c r="H11" s="1">
        <f>VLOOKUP(A11,invoice,12,FALSE)</f>
        <v>0</v>
      </c>
      <c r="I11" s="14" t="s">
        <v>9</v>
      </c>
    </row>
    <row r="12" spans="1:9">
      <c r="A12" s="8">
        <v>9012756005</v>
      </c>
      <c r="B12" s="8">
        <f>VLOOKUP(A12,'All Invoices '!$A$1:$B$26,2,FALSE)</f>
        <v>4404</v>
      </c>
      <c r="C12" s="3" t="e">
        <f>VLOOKUP(A12,'All Invoices '!$A$1:$C$26,4,FALSE)</f>
        <v>#REF!</v>
      </c>
      <c r="D12" s="3">
        <f>VLOOKUP(A12,invoice,6,FALSE)</f>
        <v>43978</v>
      </c>
      <c r="E12" s="3">
        <f>VLOOKUP(A12,'All Invoices '!$A$1:$M$26,7,FALSE)</f>
        <v>40</v>
      </c>
      <c r="F12" s="3">
        <f t="shared" si="1"/>
        <v>5637299081</v>
      </c>
      <c r="G12" s="7">
        <f>VLOOKUP(A12,'All Invoices '!A7:I32,9,FALSE)</f>
        <v>1240</v>
      </c>
      <c r="H12" s="1">
        <f>VLOOKUP(A12,invoice,12,FALSE)</f>
        <v>0</v>
      </c>
      <c r="I12" s="1" t="e">
        <f>VLOOKUP(D12,'Data Lists'!$J$2:$K$14,2,FALSE)</f>
        <v>#N/A</v>
      </c>
    </row>
    <row r="13" spans="1:9">
      <c r="A13" s="17">
        <v>5030541178</v>
      </c>
      <c r="B13" s="8">
        <f>VLOOKUP(A13,'All Invoices '!$A$1:$B$26,2,FALSE)</f>
        <v>3408</v>
      </c>
      <c r="C13" s="3" t="e">
        <f>VLOOKUP(A13,'All Invoices '!$A$1:$C$26,4,FALSE)</f>
        <v>#REF!</v>
      </c>
      <c r="D13" s="3">
        <f>VLOOKUP(A13,invoice,6,FALSE)</f>
        <v>43983</v>
      </c>
      <c r="E13" s="3">
        <f>VLOOKUP(A13,'All Invoices '!$A$1:$M$26,7,FALSE)</f>
        <v>40</v>
      </c>
      <c r="F13" s="3">
        <f t="shared" si="1"/>
        <v>5637299082</v>
      </c>
      <c r="G13" s="7">
        <v>43983</v>
      </c>
      <c r="H13" s="1">
        <f>VLOOKUP(A13,invoice,12,FALSE)</f>
        <v>0</v>
      </c>
      <c r="I13" s="1" t="e">
        <f>VLOOKUP(D13,'Data Lists'!$J$2:$K$14,2,FALSE)</f>
        <v>#N/A</v>
      </c>
    </row>
    <row r="14" spans="1:9">
      <c r="A14" s="17">
        <v>3741229163</v>
      </c>
      <c r="B14" s="8">
        <f>VLOOKUP(A14,'All Invoices '!$A$1:$B$26,2,FALSE)</f>
        <v>4401</v>
      </c>
      <c r="C14" s="3" t="e">
        <f>VLOOKUP(A14,'All Invoices '!$A$1:$C$26,4,FALSE)</f>
        <v>#REF!</v>
      </c>
      <c r="D14" s="3">
        <f>VLOOKUP(A14,invoice,6,FALSE)</f>
        <v>43983</v>
      </c>
      <c r="E14" s="3">
        <f>VLOOKUP(A14,'All Invoices '!$A$1:$M$26,7,FALSE)</f>
        <v>40</v>
      </c>
      <c r="F14" s="3">
        <f t="shared" si="1"/>
        <v>5637299083</v>
      </c>
      <c r="G14" s="7">
        <v>43983</v>
      </c>
      <c r="H14" s="1">
        <f>VLOOKUP(A14,invoice,12,FALSE)</f>
        <v>0</v>
      </c>
      <c r="I14" s="1" t="e">
        <f>VLOOKUP(D14,'Data Lists'!$J$2:$K$14,2,FALSE)</f>
        <v>#N/A</v>
      </c>
    </row>
    <row r="16" spans="1:9">
      <c r="G16" s="20" t="s">
        <v>15</v>
      </c>
      <c r="H16">
        <v>14600</v>
      </c>
    </row>
  </sheetData>
  <autoFilter ref="A2:I14" xr:uid="{5A14D316-8706-496D-A4A9-8CDF7C623D21}">
    <sortState xmlns:xlrd2="http://schemas.microsoft.com/office/spreadsheetml/2017/richdata2" ref="A3:I14">
      <sortCondition ref="D2:D14"/>
    </sortState>
  </autoFilter>
  <hyperlinks>
    <hyperlink ref="I6" r:id="rId1" display="mailto:nile.smith@intequal.co.uk" xr:uid="{AAA4DA7B-C574-471A-B520-34491C8E1844}"/>
    <hyperlink ref="I7" r:id="rId2" display="mailto:nile.smith@intequal.co.uk" xr:uid="{ACA16BB2-CD72-4A0D-AA4C-78F18479EB99}"/>
    <hyperlink ref="I8" r:id="rId3" display="mailto:nile.smith@intequal.co.uk" xr:uid="{F19B6826-135B-4D36-A4FA-0BE591421E49}"/>
    <hyperlink ref="I9" r:id="rId4" display="mailto:nile.smith@intequal.co.uk" xr:uid="{13F42A9E-FC4B-433E-BEE4-46A0A6ADA355}"/>
    <hyperlink ref="I10" r:id="rId5" display="mailto:nile.smith@intequal.co.uk" xr:uid="{88FEE4FE-83C8-4A49-A7F4-2E9F0F76A9AF}"/>
    <hyperlink ref="I11" r:id="rId6" display="mailto:nile.smith@intequal.co.uk" xr:uid="{6150EC53-2832-4D17-AB3B-A466714F156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74"/>
  <sheetViews>
    <sheetView zoomScale="130" zoomScaleNormal="130" workbookViewId="0">
      <pane ySplit="1" topLeftCell="A107" activePane="bottomLeft" state="frozen"/>
      <selection pane="bottomLeft" activeCell="M2" sqref="M2:M4"/>
    </sheetView>
  </sheetViews>
  <sheetFormatPr defaultColWidth="18.28515625" defaultRowHeight="14.25"/>
  <cols>
    <col min="1" max="1" width="18.28515625" style="2"/>
    <col min="2" max="2" width="12.28515625" style="2" customWidth="1"/>
    <col min="3" max="3" width="20.140625" style="2" bestFit="1" customWidth="1"/>
    <col min="4" max="4" width="19.7109375" style="2" bestFit="1" customWidth="1"/>
    <col min="5" max="5" width="12.140625" style="185" bestFit="1" customWidth="1"/>
    <col min="6" max="6" width="20.85546875" style="2" bestFit="1" customWidth="1"/>
    <col min="7" max="7" width="20.85546875" style="101" customWidth="1"/>
    <col min="8" max="8" width="9.7109375" style="101" bestFit="1" customWidth="1"/>
    <col min="9" max="9" width="10.7109375" style="101" bestFit="1" customWidth="1"/>
    <col min="10" max="12" width="18.28515625" style="2"/>
    <col min="13" max="13" width="30.140625" style="2" bestFit="1" customWidth="1"/>
    <col min="14" max="14" width="19.28515625" style="2" bestFit="1" customWidth="1"/>
    <col min="15" max="15" width="28.85546875" style="2" customWidth="1"/>
    <col min="16" max="16" width="19" style="2" customWidth="1"/>
    <col min="17" max="16384" width="18.28515625" style="2"/>
  </cols>
  <sheetData>
    <row r="1" spans="1:15" s="159" customFormat="1" ht="30">
      <c r="A1" s="152" t="s">
        <v>0</v>
      </c>
      <c r="B1" s="153" t="s">
        <v>16</v>
      </c>
      <c r="C1" s="154" t="s">
        <v>17</v>
      </c>
      <c r="D1" s="154" t="s">
        <v>18</v>
      </c>
      <c r="E1" s="155" t="s">
        <v>5</v>
      </c>
      <c r="F1" s="156" t="s">
        <v>6</v>
      </c>
      <c r="G1" s="157" t="s">
        <v>19</v>
      </c>
      <c r="H1" s="158" t="s">
        <v>20</v>
      </c>
      <c r="I1" s="158" t="s">
        <v>21</v>
      </c>
      <c r="J1" s="155" t="s">
        <v>22</v>
      </c>
      <c r="K1" s="154" t="s">
        <v>23</v>
      </c>
      <c r="L1" s="154" t="s">
        <v>24</v>
      </c>
      <c r="M1" s="154" t="s">
        <v>25</v>
      </c>
      <c r="N1" s="155" t="s">
        <v>26</v>
      </c>
    </row>
    <row r="2" spans="1:15">
      <c r="A2" s="196">
        <v>3623758476</v>
      </c>
      <c r="B2" s="197">
        <v>9055</v>
      </c>
      <c r="C2" s="197" t="str">
        <f>VLOOKUP(A2,ULN,3,FALSE)</f>
        <v>Davis</v>
      </c>
      <c r="D2" s="197" t="str">
        <f>VLOOKUP(A2,'EPA Bookings'!$B$1:$K$26,10,FALSE)</f>
        <v xml:space="preserve">Infra Technician </v>
      </c>
      <c r="E2" s="198" t="str">
        <f>IFERROR(VLOOKUP(A2,'EPA Bookings'!$B$2:$G$23,6,FALSE),)</f>
        <v>BCAL PO000977</v>
      </c>
      <c r="F2" s="199">
        <v>43971</v>
      </c>
      <c r="G2" s="200">
        <v>40</v>
      </c>
      <c r="H2" s="200">
        <v>1200</v>
      </c>
      <c r="I2" s="200">
        <f>Table3[[#This Row],[Registration Fee]]+Table3[[#This Row],[EPA]]</f>
        <v>1240</v>
      </c>
      <c r="J2" s="197">
        <v>5637299079</v>
      </c>
      <c r="K2" s="199">
        <v>43986</v>
      </c>
      <c r="L2" s="197"/>
      <c r="M2" s="197" t="str">
        <f>VLOOKUP(A2,ULN,4,FALSE)</f>
        <v>BC Arch</v>
      </c>
      <c r="N2" s="201" t="s">
        <v>27</v>
      </c>
      <c r="O2" s="352" t="s">
        <v>28</v>
      </c>
    </row>
    <row r="3" spans="1:15">
      <c r="A3" s="196">
        <v>6440474366</v>
      </c>
      <c r="B3" s="197">
        <v>10796</v>
      </c>
      <c r="C3" s="197" t="s">
        <v>29</v>
      </c>
      <c r="D3" s="197" t="str">
        <f>VLOOKUP(A3,'EPA Bookings'!$B$1:$K$26,10,FALSE)</f>
        <v>Network Engineer</v>
      </c>
      <c r="E3" s="198" t="str">
        <f>IFERROR(VLOOKUP(A3,'EPA Bookings'!$B$2:$G$23,6,FALSE),)</f>
        <v>BCAL PO000980</v>
      </c>
      <c r="F3" s="199">
        <f>VLOOKUP(A3,'EPA Bookings'!$B$1:$U$25,20,FALSE)</f>
        <v>43973</v>
      </c>
      <c r="G3" s="200">
        <v>40</v>
      </c>
      <c r="H3" s="200">
        <v>1400</v>
      </c>
      <c r="I3" s="200">
        <f>Table3[[#This Row],[Registration Fee]]+Table3[[#This Row],[EPA]]</f>
        <v>1440</v>
      </c>
      <c r="J3" s="197">
        <v>5637299080</v>
      </c>
      <c r="K3" s="199">
        <v>43986</v>
      </c>
      <c r="L3" s="197"/>
      <c r="M3" s="197" t="s">
        <v>30</v>
      </c>
      <c r="N3" s="201" t="s">
        <v>27</v>
      </c>
      <c r="O3" s="352"/>
    </row>
    <row r="4" spans="1:15">
      <c r="A4" s="196">
        <v>3228863491</v>
      </c>
      <c r="B4" s="197">
        <v>9288</v>
      </c>
      <c r="C4" s="197" t="str">
        <f>VLOOKUP(A4,ULN,3,FALSE)</f>
        <v>Davis</v>
      </c>
      <c r="D4" s="197" t="str">
        <f>VLOOKUP(A4,'EPA Bookings'!$B$1:$K$26,10,FALSE)</f>
        <v xml:space="preserve">Infra Technician </v>
      </c>
      <c r="E4" s="198" t="str">
        <f>IFERROR(VLOOKUP(A4,'EPA Bookings'!$B$2:$G$23,6,FALSE),)</f>
        <v>BCAL PO000980</v>
      </c>
      <c r="F4" s="199">
        <f>VLOOKUP(A4,'EPA Bookings'!$B$1:$U$25,20,FALSE)</f>
        <v>43977</v>
      </c>
      <c r="G4" s="200">
        <v>40</v>
      </c>
      <c r="H4" s="200">
        <v>1200</v>
      </c>
      <c r="I4" s="200">
        <f>Table3[[#This Row],[Registration Fee]]+Table3[[#This Row],[EPA]]</f>
        <v>1240</v>
      </c>
      <c r="J4" s="197">
        <v>5637299080</v>
      </c>
      <c r="K4" s="199">
        <v>43986</v>
      </c>
      <c r="L4" s="197"/>
      <c r="M4" s="197" t="str">
        <f>VLOOKUP(A4,ULN,4,FALSE)</f>
        <v>BC Arch</v>
      </c>
      <c r="N4" s="201" t="s">
        <v>27</v>
      </c>
      <c r="O4" s="352"/>
    </row>
    <row r="5" spans="1:15">
      <c r="A5" s="196">
        <v>8579755831</v>
      </c>
      <c r="B5" s="197">
        <v>27851</v>
      </c>
      <c r="C5" s="197" t="str">
        <f>VLOOKUP(A5,ULN,3,FALSE)</f>
        <v>Lemon</v>
      </c>
      <c r="D5" s="197" t="str">
        <f>VLOOKUP(A5,'EPA Bookings'!$B$1:$K$26,10,FALSE)</f>
        <v>Digital Marketer</v>
      </c>
      <c r="E5" s="198" t="str">
        <f>IFERROR(VLOOKUP(A5,'EPA Bookings'!$B$2:$G$23,6,FALSE),)</f>
        <v>ITQ-1920-1064</v>
      </c>
      <c r="F5" s="199">
        <v>43969</v>
      </c>
      <c r="G5" s="200">
        <v>40</v>
      </c>
      <c r="H5" s="200">
        <v>1200</v>
      </c>
      <c r="I5" s="200">
        <f>Table3[[#This Row],[Registration Fee]]+Table3[[#This Row],[EPA]]</f>
        <v>1240</v>
      </c>
      <c r="J5" s="197">
        <v>5637299077</v>
      </c>
      <c r="K5" s="199">
        <v>43986</v>
      </c>
      <c r="L5" s="197"/>
      <c r="M5" s="197" t="str">
        <f>VLOOKUP(A5,ULN,4,FALSE)</f>
        <v>Intequal</v>
      </c>
      <c r="N5" s="201" t="s">
        <v>27</v>
      </c>
      <c r="O5" s="352"/>
    </row>
    <row r="6" spans="1:15">
      <c r="A6" s="196">
        <v>888684875</v>
      </c>
      <c r="B6" s="197">
        <v>27844</v>
      </c>
      <c r="C6" s="197" t="s">
        <v>31</v>
      </c>
      <c r="D6" s="197" t="str">
        <f>VLOOKUP(A6,'EPA Bookings'!$B$1:$K$26,10,FALSE)</f>
        <v xml:space="preserve">Infra Technician </v>
      </c>
      <c r="E6" s="198" t="str">
        <f>IFERROR(VLOOKUP(A6,'EPA Bookings'!$B$2:$G$23,6,FALSE),)</f>
        <v>ITQ-1920-1064</v>
      </c>
      <c r="F6" s="199">
        <f>VLOOKUP(A6,'EPA Bookings'!$B$1:$U$25,20,FALSE)</f>
        <v>43977</v>
      </c>
      <c r="G6" s="200">
        <v>40</v>
      </c>
      <c r="H6" s="200">
        <v>1200</v>
      </c>
      <c r="I6" s="200">
        <f>Table3[[#This Row],[Registration Fee]]+Table3[[#This Row],[EPA]]</f>
        <v>1240</v>
      </c>
      <c r="J6" s="197">
        <v>5637299077</v>
      </c>
      <c r="K6" s="199">
        <v>43986</v>
      </c>
      <c r="L6" s="197"/>
      <c r="M6" s="197" t="str">
        <f>VLOOKUP(A6,ULN,4,FALSE)</f>
        <v>Intequal</v>
      </c>
      <c r="N6" s="201" t="s">
        <v>27</v>
      </c>
      <c r="O6" s="352"/>
    </row>
    <row r="7" spans="1:15">
      <c r="A7" s="196">
        <v>9536116927</v>
      </c>
      <c r="B7" s="197">
        <v>27843</v>
      </c>
      <c r="C7" s="197" t="str">
        <f t="shared" ref="C7:C38" si="0">VLOOKUP(A7,ULN,3,FALSE)</f>
        <v>Roberts</v>
      </c>
      <c r="D7" s="197" t="str">
        <f>VLOOKUP(A7,'EPA Bookings'!$B$1:$K$26,10,FALSE)</f>
        <v xml:space="preserve">Infra Technician </v>
      </c>
      <c r="E7" s="198" t="str">
        <f>IFERROR(VLOOKUP(A7,'EPA Bookings'!$B$2:$G$23,6,FALSE),)</f>
        <v>ITQ-1920-1064</v>
      </c>
      <c r="F7" s="199">
        <f>VLOOKUP(A7,'EPA Bookings'!$B$1:$U$25,20,FALSE)</f>
        <v>43977</v>
      </c>
      <c r="G7" s="200">
        <v>40</v>
      </c>
      <c r="H7" s="200">
        <v>1200</v>
      </c>
      <c r="I7" s="200">
        <f>Table3[[#This Row],[Registration Fee]]+Table3[[#This Row],[EPA]]</f>
        <v>1240</v>
      </c>
      <c r="J7" s="197">
        <v>5637299077</v>
      </c>
      <c r="K7" s="199">
        <v>43986</v>
      </c>
      <c r="L7" s="197"/>
      <c r="M7" s="197" t="str">
        <f>VLOOKUP(A7,ULN,4,FALSE)</f>
        <v>Intequal</v>
      </c>
      <c r="N7" s="201" t="s">
        <v>27</v>
      </c>
      <c r="O7" s="352"/>
    </row>
    <row r="8" spans="1:15">
      <c r="A8" s="196">
        <v>1850798310</v>
      </c>
      <c r="B8" s="197">
        <v>28523</v>
      </c>
      <c r="C8" s="197" t="str">
        <f t="shared" si="0"/>
        <v>Edwards</v>
      </c>
      <c r="D8" s="197" t="str">
        <f>VLOOKUP(A8,'EPA Bookings'!$B$1:$K$26,10,FALSE)</f>
        <v xml:space="preserve">Infra Technician </v>
      </c>
      <c r="E8" s="198" t="str">
        <f>IFERROR(VLOOKUP(A8,'EPA Bookings'!$B$2:$G$23,6,FALSE),)</f>
        <v>ITQ-1920-1067</v>
      </c>
      <c r="F8" s="199">
        <f>VLOOKUP(A8,'EPA Bookings'!$B$1:$U$25,20,FALSE)</f>
        <v>43990</v>
      </c>
      <c r="G8" s="200">
        <v>40</v>
      </c>
      <c r="H8" s="200">
        <v>1200</v>
      </c>
      <c r="I8" s="200">
        <f>Table3[[#This Row],[Registration Fee]]+Table3[[#This Row],[EPA]]</f>
        <v>1240</v>
      </c>
      <c r="J8" s="201">
        <v>5637299078</v>
      </c>
      <c r="K8" s="199">
        <v>43986</v>
      </c>
      <c r="L8" s="197"/>
      <c r="M8" s="197" t="s">
        <v>11</v>
      </c>
      <c r="N8" s="201" t="s">
        <v>27</v>
      </c>
      <c r="O8" s="352"/>
    </row>
    <row r="9" spans="1:15">
      <c r="A9" s="196">
        <v>9674455719</v>
      </c>
      <c r="B9" s="197">
        <v>28524</v>
      </c>
      <c r="C9" s="197" t="str">
        <f t="shared" si="0"/>
        <v>Broady</v>
      </c>
      <c r="D9" s="197" t="str">
        <f>VLOOKUP(A9,'EPA Bookings'!$B$1:$K$26,10,FALSE)</f>
        <v>Digital Marketer</v>
      </c>
      <c r="E9" s="198" t="str">
        <f>IFERROR(VLOOKUP(A9,'EPA Bookings'!$B$2:$G$23,6,FALSE),)</f>
        <v>ITQ-1920-1067</v>
      </c>
      <c r="F9" s="199">
        <f>VLOOKUP(A9,'EPA Bookings'!$B$1:$U$25,20,FALSE)</f>
        <v>43990</v>
      </c>
      <c r="G9" s="200">
        <v>40</v>
      </c>
      <c r="H9" s="200">
        <v>1200</v>
      </c>
      <c r="I9" s="200">
        <f>Table3[[#This Row],[Registration Fee]]+Table3[[#This Row],[EPA]]</f>
        <v>1240</v>
      </c>
      <c r="J9" s="197">
        <v>5637299078</v>
      </c>
      <c r="K9" s="199">
        <v>43986</v>
      </c>
      <c r="L9" s="197"/>
      <c r="M9" s="197" t="s">
        <v>11</v>
      </c>
      <c r="N9" s="201" t="s">
        <v>27</v>
      </c>
      <c r="O9" s="352"/>
    </row>
    <row r="10" spans="1:15">
      <c r="A10" s="196">
        <v>4067959434</v>
      </c>
      <c r="B10" s="197">
        <v>28522</v>
      </c>
      <c r="C10" s="197" t="str">
        <f t="shared" si="0"/>
        <v>Edwards</v>
      </c>
      <c r="D10" s="197" t="str">
        <f>VLOOKUP(A10,'EPA Bookings'!$B$1:$K$26,10,FALSE)</f>
        <v>Digital Marketer</v>
      </c>
      <c r="E10" s="198" t="str">
        <f>IFERROR(VLOOKUP(A10,'EPA Bookings'!$B$2:$G$23,6,FALSE),)</f>
        <v>ITQ-1920-1067</v>
      </c>
      <c r="F10" s="199">
        <f>VLOOKUP(A10,'EPA Bookings'!$B$1:$U$25,20,FALSE)</f>
        <v>43991</v>
      </c>
      <c r="G10" s="200">
        <v>40</v>
      </c>
      <c r="H10" s="200">
        <v>1200</v>
      </c>
      <c r="I10" s="200">
        <f>Table3[[#This Row],[Registration Fee]]+Table3[[#This Row],[EPA]]</f>
        <v>1240</v>
      </c>
      <c r="J10" s="197">
        <v>5637299078</v>
      </c>
      <c r="K10" s="199">
        <v>43986</v>
      </c>
      <c r="L10" s="197"/>
      <c r="M10" s="197" t="s">
        <v>11</v>
      </c>
      <c r="N10" s="201" t="s">
        <v>27</v>
      </c>
      <c r="O10" s="352"/>
    </row>
    <row r="11" spans="1:15">
      <c r="A11" s="197">
        <v>9012756005</v>
      </c>
      <c r="B11" s="197">
        <v>4404</v>
      </c>
      <c r="C11" s="197" t="str">
        <f t="shared" si="0"/>
        <v>Lowe</v>
      </c>
      <c r="D11" s="197" t="str">
        <f>VLOOKUP(A11,'EPA Bookings'!$B$1:$K$26,10,FALSE)</f>
        <v>Digital Marketer</v>
      </c>
      <c r="E11" s="198" t="str">
        <f>IFERROR(VLOOKUP(A11,'EPA Bookings'!$B$2:$G$23,6,FALSE),)</f>
        <v>TDM180_x000D_</v>
      </c>
      <c r="F11" s="199">
        <f>VLOOKUP(A11,'EPA Bookings'!$B$1:$U$25,20,FALSE)</f>
        <v>43978</v>
      </c>
      <c r="G11" s="200">
        <v>40</v>
      </c>
      <c r="H11" s="200">
        <v>1200</v>
      </c>
      <c r="I11" s="200">
        <f>Table3[[#This Row],[Registration Fee]]+Table3[[#This Row],[EPA]]</f>
        <v>1240</v>
      </c>
      <c r="J11" s="197">
        <v>5637299081</v>
      </c>
      <c r="K11" s="199">
        <v>43986</v>
      </c>
      <c r="L11" s="197"/>
      <c r="M11" s="197" t="s">
        <v>32</v>
      </c>
      <c r="N11" s="201" t="s">
        <v>27</v>
      </c>
      <c r="O11" s="352"/>
    </row>
    <row r="12" spans="1:15">
      <c r="A12" s="197">
        <v>5030541178</v>
      </c>
      <c r="B12" s="197">
        <v>3408</v>
      </c>
      <c r="C12" s="197" t="str">
        <f t="shared" si="0"/>
        <v>Ewins</v>
      </c>
      <c r="D12" s="197" t="str">
        <f>VLOOKUP(A12,'EPA Bookings'!$B$1:$K$26,10,FALSE)</f>
        <v>Digital marketer</v>
      </c>
      <c r="E12" s="198" t="str">
        <f>IFERROR(VLOOKUP(A12,'EPA Bookings'!$B$2:$G$23,6,FALSE),)</f>
        <v>TDM136</v>
      </c>
      <c r="F12" s="199">
        <f>VLOOKUP(A12,'EPA Bookings'!$B$1:$U$25,20,FALSE)</f>
        <v>43983</v>
      </c>
      <c r="G12" s="200">
        <v>40</v>
      </c>
      <c r="H12" s="200">
        <v>1200</v>
      </c>
      <c r="I12" s="200">
        <f>Table3[[#This Row],[Registration Fee]]+Table3[[#This Row],[EPA]]</f>
        <v>1240</v>
      </c>
      <c r="J12" s="197">
        <v>5637299082</v>
      </c>
      <c r="K12" s="199">
        <v>43986</v>
      </c>
      <c r="L12" s="197"/>
      <c r="M12" s="197" t="s">
        <v>32</v>
      </c>
      <c r="N12" s="201" t="s">
        <v>27</v>
      </c>
      <c r="O12" s="352"/>
    </row>
    <row r="13" spans="1:15">
      <c r="A13" s="197">
        <v>3741229163</v>
      </c>
      <c r="B13" s="197">
        <v>4401</v>
      </c>
      <c r="C13" s="197" t="str">
        <f t="shared" si="0"/>
        <v>Bhopal</v>
      </c>
      <c r="D13" s="197" t="str">
        <f>VLOOKUP(A13,'EPA Bookings'!$B$1:$K$26,10,FALSE)</f>
        <v>Digital marketer</v>
      </c>
      <c r="E13" s="198" t="str">
        <f>IFERROR(VLOOKUP(A13,'EPA Bookings'!$B$2:$G$23,6,FALSE),)</f>
        <v>TDM166</v>
      </c>
      <c r="F13" s="199">
        <f>VLOOKUP(A13,'EPA Bookings'!$B$1:$U$25,20,FALSE)</f>
        <v>43983</v>
      </c>
      <c r="G13" s="200">
        <v>40</v>
      </c>
      <c r="H13" s="200">
        <v>1200</v>
      </c>
      <c r="I13" s="200">
        <f>Table3[[#This Row],[Registration Fee]]+Table3[[#This Row],[EPA]]</f>
        <v>1240</v>
      </c>
      <c r="J13" s="197">
        <v>5637299083</v>
      </c>
      <c r="K13" s="199">
        <v>43986</v>
      </c>
      <c r="L13" s="197"/>
      <c r="M13" s="197" t="s">
        <v>32</v>
      </c>
      <c r="N13" s="201" t="s">
        <v>27</v>
      </c>
      <c r="O13" s="352"/>
    </row>
    <row r="14" spans="1:15">
      <c r="A14" s="42">
        <v>4777628751</v>
      </c>
      <c r="B14" s="42">
        <v>9295</v>
      </c>
      <c r="C14" s="42" t="str">
        <f t="shared" si="0"/>
        <v>Aucock</v>
      </c>
      <c r="D14" s="42" t="str">
        <f t="shared" ref="D14:D45" si="1">VLOOKUP(A14,ULN,10,FALSE)</f>
        <v>Data Analyst</v>
      </c>
      <c r="E14" s="183" t="str">
        <f t="shared" ref="E14:E45" si="2">VLOOKUP(A14,ULN,6,FALSE)</f>
        <v xml:space="preserve">BCAL-PO001005 </v>
      </c>
      <c r="F14" s="43">
        <f>VLOOKUP(Table3[[#This Row],[ULN]],Table1[[#All],[ULN]:[Date Requested for SP]],20,FALSE)</f>
        <v>43992</v>
      </c>
      <c r="G14" s="90">
        <v>40</v>
      </c>
      <c r="H14" s="90">
        <f>VLOOKUP(Table3[[#This Row],[Standard Name]],Table4[[#All],[Standard Name]:[Cost]],2,FALSE)</f>
        <v>1400</v>
      </c>
      <c r="I14" s="90">
        <f>Table3[[#This Row],[Registration Fee]]+Table3[[#This Row],[EPA]]</f>
        <v>1440</v>
      </c>
      <c r="J14" s="42"/>
      <c r="K14" s="42"/>
      <c r="L14" s="42"/>
      <c r="M14" s="42" t="str">
        <f t="shared" ref="M14:M42" si="3">VLOOKUP(A14,ULN,4,FALSE)</f>
        <v>BC Arch</v>
      </c>
      <c r="N14" s="113" t="s">
        <v>33</v>
      </c>
      <c r="O14" s="352" t="s">
        <v>34</v>
      </c>
    </row>
    <row r="15" spans="1:15">
      <c r="A15" s="42">
        <v>7419214378</v>
      </c>
      <c r="B15" s="42">
        <v>9489</v>
      </c>
      <c r="C15" s="42" t="str">
        <f t="shared" si="0"/>
        <v>Jacob</v>
      </c>
      <c r="D15" s="42" t="str">
        <f t="shared" si="1"/>
        <v>Data Analyst</v>
      </c>
      <c r="E15" s="183" t="str">
        <f t="shared" si="2"/>
        <v xml:space="preserve">BCAL-PO001005 </v>
      </c>
      <c r="F15" s="43">
        <f>VLOOKUP(Table3[[#This Row],[ULN]],Table1[[#All],[ULN]:[Date Requested for SP]],20,FALSE)</f>
        <v>43997</v>
      </c>
      <c r="G15" s="90">
        <v>40</v>
      </c>
      <c r="H15" s="90">
        <f>VLOOKUP(Table3[[#This Row],[Standard Name]],Table4[[#All],[Standard Name]:[Cost]],2,FALSE)</f>
        <v>1400</v>
      </c>
      <c r="I15" s="90">
        <f>Table3[[#This Row],[Registration Fee]]+Table3[[#This Row],[EPA]]</f>
        <v>1440</v>
      </c>
      <c r="J15" s="42"/>
      <c r="K15" s="42"/>
      <c r="L15" s="42"/>
      <c r="M15" s="42" t="str">
        <f t="shared" si="3"/>
        <v>BC Arch</v>
      </c>
      <c r="N15" s="113" t="s">
        <v>33</v>
      </c>
      <c r="O15" s="352"/>
    </row>
    <row r="16" spans="1:15">
      <c r="A16" s="42">
        <v>4036187839</v>
      </c>
      <c r="B16" s="42">
        <v>9162</v>
      </c>
      <c r="C16" s="42" t="str">
        <f t="shared" si="0"/>
        <v>James</v>
      </c>
      <c r="D16" s="42" t="str">
        <f t="shared" si="1"/>
        <v>Data Analyst</v>
      </c>
      <c r="E16" s="183" t="str">
        <f t="shared" si="2"/>
        <v>BCAL-PO001025</v>
      </c>
      <c r="F16" s="43">
        <f>VLOOKUP(Table3[[#This Row],[ULN]],Table1[[#All],[ULN]:[Date Requested for SP]],20,FALSE)</f>
        <v>44004</v>
      </c>
      <c r="G16" s="90">
        <v>40</v>
      </c>
      <c r="H16" s="90">
        <f>VLOOKUP(Table3[[#This Row],[Standard Name]],Table4[[#All],[Standard Name]:[Cost]],2,FALSE)</f>
        <v>1400</v>
      </c>
      <c r="I16" s="90">
        <f>Table3[[#This Row],[Registration Fee]]+Table3[[#This Row],[EPA]]</f>
        <v>1440</v>
      </c>
      <c r="J16" s="42"/>
      <c r="K16" s="42"/>
      <c r="L16" s="42"/>
      <c r="M16" s="42" t="str">
        <f t="shared" si="3"/>
        <v>BC Arch</v>
      </c>
      <c r="N16" s="113" t="s">
        <v>33</v>
      </c>
      <c r="O16" s="352"/>
    </row>
    <row r="17" spans="1:15">
      <c r="A17" s="42">
        <v>8454706525</v>
      </c>
      <c r="B17" s="42">
        <v>9194</v>
      </c>
      <c r="C17" s="42" t="str">
        <f t="shared" si="0"/>
        <v>Patel</v>
      </c>
      <c r="D17" s="42" t="str">
        <f t="shared" si="1"/>
        <v>Data Analyst</v>
      </c>
      <c r="E17" s="183" t="str">
        <f t="shared" si="2"/>
        <v>BCAL-PO001028</v>
      </c>
      <c r="F17" s="43">
        <f>VLOOKUP(Table3[[#This Row],[ULN]],Table1[[#All],[ULN]:[Date Requested for SP]],20,FALSE)</f>
        <v>44011</v>
      </c>
      <c r="G17" s="90">
        <v>40</v>
      </c>
      <c r="H17" s="90">
        <f>VLOOKUP(Table3[[#This Row],[Standard Name]],Table4[[#All],[Standard Name]:[Cost]],2,FALSE)</f>
        <v>1400</v>
      </c>
      <c r="I17" s="90">
        <f>Table3[[#This Row],[Registration Fee]]+Table3[[#This Row],[EPA]]</f>
        <v>1440</v>
      </c>
      <c r="J17" s="42"/>
      <c r="K17" s="42"/>
      <c r="L17" s="42"/>
      <c r="M17" s="42" t="str">
        <f t="shared" si="3"/>
        <v>BC Arch</v>
      </c>
      <c r="N17" s="113" t="s">
        <v>33</v>
      </c>
      <c r="O17" s="352"/>
    </row>
    <row r="18" spans="1:15">
      <c r="A18" s="42">
        <v>2859088228</v>
      </c>
      <c r="B18" s="42">
        <v>9487</v>
      </c>
      <c r="C18" s="42" t="str">
        <f t="shared" si="0"/>
        <v>Flaherty</v>
      </c>
      <c r="D18" s="42" t="str">
        <f t="shared" si="1"/>
        <v>Network Engineer</v>
      </c>
      <c r="E18" s="183" t="str">
        <f t="shared" si="2"/>
        <v>BCAL-PO001017</v>
      </c>
      <c r="F18" s="43">
        <f>VLOOKUP(Table3[[#This Row],[ULN]],Table1[[#All],[ULN]:[Date Requested for SP]],20,FALSE)</f>
        <v>44018</v>
      </c>
      <c r="G18" s="90">
        <v>40</v>
      </c>
      <c r="H18" s="90">
        <f>VLOOKUP(Table3[[#This Row],[Standard Name]],Table4[[#All],[Standard Name]:[Cost]],2,FALSE)</f>
        <v>1400</v>
      </c>
      <c r="I18" s="90">
        <f>Table3[[#This Row],[Registration Fee]]+Table3[[#This Row],[EPA]]</f>
        <v>1440</v>
      </c>
      <c r="J18" s="42"/>
      <c r="K18" s="42"/>
      <c r="L18" s="42"/>
      <c r="M18" s="42" t="str">
        <f t="shared" si="3"/>
        <v>BC Arch</v>
      </c>
      <c r="N18" s="113" t="s">
        <v>33</v>
      </c>
      <c r="O18" s="352"/>
    </row>
    <row r="19" spans="1:15">
      <c r="A19" s="42">
        <v>8331697358</v>
      </c>
      <c r="B19" s="42">
        <v>9396</v>
      </c>
      <c r="C19" s="42" t="str">
        <f t="shared" si="0"/>
        <v>Ward</v>
      </c>
      <c r="D19" s="42" t="str">
        <f t="shared" si="1"/>
        <v xml:space="preserve">Infra Technician </v>
      </c>
      <c r="E19" s="183" t="str">
        <f t="shared" si="2"/>
        <v>BCAL-PO000980</v>
      </c>
      <c r="F19" s="43">
        <f>VLOOKUP(Table3[[#This Row],[ULN]],Table1[[#All],[ULN]:[Date Requested for SP]],20,FALSE)</f>
        <v>44025</v>
      </c>
      <c r="G19" s="90">
        <v>40</v>
      </c>
      <c r="H19" s="90">
        <f>VLOOKUP(Table3[[#This Row],[Standard Name]],Table4[[#All],[Standard Name]:[Cost]],2,FALSE)</f>
        <v>1200</v>
      </c>
      <c r="I19" s="90">
        <f>Table3[[#This Row],[Registration Fee]]+Table3[[#This Row],[EPA]]</f>
        <v>1240</v>
      </c>
      <c r="J19" s="42"/>
      <c r="K19" s="42"/>
      <c r="L19" s="42"/>
      <c r="M19" s="42" t="str">
        <f t="shared" si="3"/>
        <v>BC Arch</v>
      </c>
      <c r="N19" s="113" t="s">
        <v>33</v>
      </c>
      <c r="O19" s="352"/>
    </row>
    <row r="20" spans="1:15">
      <c r="A20" s="42">
        <v>3379613761</v>
      </c>
      <c r="B20" s="42">
        <v>28983</v>
      </c>
      <c r="C20" s="42" t="str">
        <f t="shared" si="0"/>
        <v>Muscat</v>
      </c>
      <c r="D20" s="42" t="str">
        <f t="shared" si="1"/>
        <v xml:space="preserve">Infra Technician </v>
      </c>
      <c r="E20" s="183" t="str">
        <f t="shared" si="2"/>
        <v>ITQ-1920-1072</v>
      </c>
      <c r="F20" s="43">
        <f>VLOOKUP(Table3[[#This Row],[ULN]],Table1[[#All],[ULN]:[Date Requested for SP]],20,FALSE)</f>
        <v>43997</v>
      </c>
      <c r="G20" s="90">
        <v>40</v>
      </c>
      <c r="H20" s="90">
        <f>VLOOKUP(Table3[[#This Row],[Standard Name]],Table4[[#All],[Standard Name]:[Cost]],2,FALSE)</f>
        <v>1200</v>
      </c>
      <c r="I20" s="90">
        <f>Table3[[#This Row],[Registration Fee]]+Table3[[#This Row],[EPA]]</f>
        <v>1240</v>
      </c>
      <c r="J20" s="42"/>
      <c r="K20" s="42"/>
      <c r="L20" s="42"/>
      <c r="M20" s="42" t="str">
        <f t="shared" si="3"/>
        <v>Intequal</v>
      </c>
      <c r="N20" s="113" t="s">
        <v>33</v>
      </c>
      <c r="O20" s="352"/>
    </row>
    <row r="21" spans="1:15">
      <c r="A21" s="42">
        <v>3821794398</v>
      </c>
      <c r="B21" s="42">
        <v>29170</v>
      </c>
      <c r="C21" s="42" t="str">
        <f t="shared" si="0"/>
        <v>Jones</v>
      </c>
      <c r="D21" s="42" t="str">
        <f t="shared" si="1"/>
        <v>Digital Marketer</v>
      </c>
      <c r="E21" s="183" t="str">
        <f t="shared" si="2"/>
        <v>ITQ-1920-1072</v>
      </c>
      <c r="F21" s="43">
        <f>VLOOKUP(Table3[[#This Row],[ULN]],Table1[[#All],[ULN]:[Date Requested for SP]],20,FALSE)</f>
        <v>43997</v>
      </c>
      <c r="G21" s="90">
        <v>40</v>
      </c>
      <c r="H21" s="90">
        <f>VLOOKUP(Table3[[#This Row],[Standard Name]],Table4[[#All],[Standard Name]:[Cost]],2,FALSE)</f>
        <v>1200</v>
      </c>
      <c r="I21" s="90">
        <f>Table3[[#This Row],[Registration Fee]]+Table3[[#This Row],[EPA]]</f>
        <v>1240</v>
      </c>
      <c r="J21" s="42"/>
      <c r="K21" s="42"/>
      <c r="L21" s="42"/>
      <c r="M21" s="42" t="str">
        <f t="shared" si="3"/>
        <v>Intequal</v>
      </c>
      <c r="N21" s="113" t="s">
        <v>33</v>
      </c>
      <c r="O21" s="352"/>
    </row>
    <row r="22" spans="1:15">
      <c r="A22" s="42">
        <v>9557869975</v>
      </c>
      <c r="B22" s="42">
        <v>28982</v>
      </c>
      <c r="C22" s="42" t="str">
        <f t="shared" si="0"/>
        <v>Gillespie</v>
      </c>
      <c r="D22" s="42" t="str">
        <f t="shared" si="1"/>
        <v>Digital Marketer</v>
      </c>
      <c r="E22" s="183" t="str">
        <f t="shared" si="2"/>
        <v>ITQ-1920-1072</v>
      </c>
      <c r="F22" s="43">
        <f>VLOOKUP(Table3[[#This Row],[ULN]],Table1[[#All],[ULN]:[Date Requested for SP]],20,FALSE)</f>
        <v>43998</v>
      </c>
      <c r="G22" s="90">
        <v>40</v>
      </c>
      <c r="H22" s="90">
        <f>VLOOKUP(Table3[[#This Row],[Standard Name]],Table4[[#All],[Standard Name]:[Cost]],2,FALSE)</f>
        <v>1200</v>
      </c>
      <c r="I22" s="90">
        <f>Table3[[#This Row],[Registration Fee]]+Table3[[#This Row],[EPA]]</f>
        <v>1240</v>
      </c>
      <c r="J22" s="42"/>
      <c r="K22" s="42"/>
      <c r="L22" s="42"/>
      <c r="M22" s="42" t="str">
        <f t="shared" si="3"/>
        <v>Intequal</v>
      </c>
      <c r="N22" s="113" t="s">
        <v>33</v>
      </c>
      <c r="O22" s="352"/>
    </row>
    <row r="23" spans="1:15">
      <c r="A23" s="42">
        <v>4198058856</v>
      </c>
      <c r="B23" s="42">
        <v>29312</v>
      </c>
      <c r="C23" s="42" t="str">
        <f t="shared" si="0"/>
        <v>West</v>
      </c>
      <c r="D23" s="42" t="str">
        <f t="shared" si="1"/>
        <v xml:space="preserve">Infra Technician </v>
      </c>
      <c r="E23" s="183" t="str">
        <f t="shared" si="2"/>
        <v>ITQ-1920-1072</v>
      </c>
      <c r="F23" s="43">
        <f>VLOOKUP(Table3[[#This Row],[ULN]],Table1[[#All],[ULN]:[Date Requested for SP]],20,FALSE)</f>
        <v>44005</v>
      </c>
      <c r="G23" s="90">
        <v>40</v>
      </c>
      <c r="H23" s="90">
        <f>VLOOKUP(Table3[[#This Row],[Standard Name]],Table4[[#All],[Standard Name]:[Cost]],2,FALSE)</f>
        <v>1200</v>
      </c>
      <c r="I23" s="90">
        <f>Table3[[#This Row],[Registration Fee]]+Table3[[#This Row],[EPA]]</f>
        <v>1240</v>
      </c>
      <c r="J23" s="42"/>
      <c r="K23" s="42"/>
      <c r="L23" s="42"/>
      <c r="M23" s="42" t="str">
        <f t="shared" si="3"/>
        <v>Intequal</v>
      </c>
      <c r="N23" s="113" t="s">
        <v>33</v>
      </c>
      <c r="O23" s="352"/>
    </row>
    <row r="24" spans="1:15">
      <c r="A24" s="42">
        <v>3222208173</v>
      </c>
      <c r="B24" s="42">
        <v>4440</v>
      </c>
      <c r="C24" s="42" t="str">
        <f t="shared" si="0"/>
        <v>Phillips</v>
      </c>
      <c r="D24" s="42" t="str">
        <f t="shared" si="1"/>
        <v xml:space="preserve">Infra Technician </v>
      </c>
      <c r="E24" s="183" t="str">
        <f t="shared" si="2"/>
        <v>TDM245</v>
      </c>
      <c r="F24" s="43">
        <f>VLOOKUP(Table3[[#This Row],[ULN]],Table1[[#All],[ULN]:[Date Requested for SP]],20,FALSE)</f>
        <v>43992</v>
      </c>
      <c r="G24" s="90">
        <v>40</v>
      </c>
      <c r="H24" s="90">
        <f>VLOOKUP(Table3[[#This Row],[Standard Name]],Table4[[#All],[Standard Name]:[Cost]],2,FALSE)</f>
        <v>1200</v>
      </c>
      <c r="I24" s="90">
        <f>Table3[[#This Row],[Registration Fee]]+Table3[[#This Row],[EPA]]</f>
        <v>1240</v>
      </c>
      <c r="J24" s="42"/>
      <c r="K24" s="42"/>
      <c r="L24" s="42"/>
      <c r="M24" s="42" t="s">
        <v>32</v>
      </c>
      <c r="N24" s="113" t="s">
        <v>33</v>
      </c>
      <c r="O24" s="352"/>
    </row>
    <row r="25" spans="1:15">
      <c r="A25" s="42">
        <v>1653757433</v>
      </c>
      <c r="B25" s="42">
        <v>3374</v>
      </c>
      <c r="C25" s="42" t="str">
        <f t="shared" si="0"/>
        <v>Martin</v>
      </c>
      <c r="D25" s="42" t="str">
        <f t="shared" si="1"/>
        <v>Network engineer</v>
      </c>
      <c r="E25" s="183" t="str">
        <f t="shared" si="2"/>
        <v>TDM133</v>
      </c>
      <c r="F25" s="43">
        <f>VLOOKUP(Table3[[#This Row],[ULN]],Table1[[#All],[ULN]:[Date Requested for SP]],20,FALSE)</f>
        <v>43997</v>
      </c>
      <c r="G25" s="90">
        <v>40</v>
      </c>
      <c r="H25" s="90">
        <f>VLOOKUP(Table3[[#This Row],[Standard Name]],Table4[[#All],[Standard Name]:[Cost]],2,FALSE)</f>
        <v>1400</v>
      </c>
      <c r="I25" s="90">
        <f>Table3[[#This Row],[Registration Fee]]+Table3[[#This Row],[EPA]]</f>
        <v>1440</v>
      </c>
      <c r="J25" s="42"/>
      <c r="K25" s="42"/>
      <c r="L25" s="42"/>
      <c r="M25" s="42" t="s">
        <v>32</v>
      </c>
      <c r="N25" s="113" t="s">
        <v>33</v>
      </c>
      <c r="O25" s="352"/>
    </row>
    <row r="26" spans="1:15">
      <c r="A26" s="45">
        <v>3801298808</v>
      </c>
      <c r="B26" s="44">
        <v>3466</v>
      </c>
      <c r="C26" s="42" t="str">
        <f t="shared" si="0"/>
        <v>Marrero Shepherd</v>
      </c>
      <c r="D26" s="42" t="str">
        <f t="shared" si="1"/>
        <v>Network engineer</v>
      </c>
      <c r="E26" s="183" t="str">
        <f t="shared" si="2"/>
        <v>TDM118</v>
      </c>
      <c r="F26" s="43">
        <f>VLOOKUP(Table3[[#This Row],[ULN]],Table1[[#All],[ULN]:[Date Requested for SP]],20,FALSE)</f>
        <v>44000</v>
      </c>
      <c r="G26" s="90">
        <v>40</v>
      </c>
      <c r="H26" s="90">
        <f>VLOOKUP(Table3[[#This Row],[Standard Name]],Table4[[#All],[Standard Name]:[Cost]],2,FALSE)</f>
        <v>1400</v>
      </c>
      <c r="I26" s="90">
        <f>Table3[[#This Row],[Registration Fee]]+Table3[[#This Row],[EPA]]</f>
        <v>1440</v>
      </c>
      <c r="J26" s="42"/>
      <c r="K26" s="42"/>
      <c r="L26" s="42"/>
      <c r="M26" s="42" t="s">
        <v>32</v>
      </c>
      <c r="N26" s="113" t="s">
        <v>33</v>
      </c>
      <c r="O26" s="352"/>
    </row>
    <row r="27" spans="1:15">
      <c r="A27" s="45">
        <v>7603077701</v>
      </c>
      <c r="B27" s="44">
        <v>4419</v>
      </c>
      <c r="C27" s="42" t="str">
        <f t="shared" si="0"/>
        <v>Moreton</v>
      </c>
      <c r="D27" s="42" t="str">
        <f t="shared" si="1"/>
        <v>Digital marketer</v>
      </c>
      <c r="E27" s="183" t="str">
        <f t="shared" si="2"/>
        <v>TDM214</v>
      </c>
      <c r="F27" s="43">
        <f>VLOOKUP(Table3[[#This Row],[ULN]],Table1[[#All],[ULN]:[Date Requested for SP]],20,FALSE)</f>
        <v>44000</v>
      </c>
      <c r="G27" s="90">
        <v>40</v>
      </c>
      <c r="H27" s="90">
        <f>VLOOKUP(Table3[[#This Row],[Standard Name]],Table4[[#All],[Standard Name]:[Cost]],2,FALSE)</f>
        <v>1200</v>
      </c>
      <c r="I27" s="90">
        <f>Table3[[#This Row],[Registration Fee]]+Table3[[#This Row],[EPA]]</f>
        <v>1240</v>
      </c>
      <c r="J27" s="42"/>
      <c r="K27" s="42"/>
      <c r="L27" s="42"/>
      <c r="M27" s="42" t="s">
        <v>32</v>
      </c>
      <c r="N27" s="113" t="s">
        <v>33</v>
      </c>
      <c r="O27" s="352"/>
    </row>
    <row r="28" spans="1:15">
      <c r="A28" s="45">
        <v>5538527688</v>
      </c>
      <c r="B28" s="44">
        <v>3397</v>
      </c>
      <c r="C28" s="42" t="str">
        <f t="shared" si="0"/>
        <v>Roberts</v>
      </c>
      <c r="D28" s="42" t="str">
        <f t="shared" si="1"/>
        <v>Network engineer</v>
      </c>
      <c r="E28" s="183" t="str">
        <f t="shared" si="2"/>
        <v>TDM152</v>
      </c>
      <c r="F28" s="43">
        <f>VLOOKUP(Table3[[#This Row],[ULN]],Table1[[#All],[ULN]:[Date Requested for SP]],20,FALSE)</f>
        <v>44004</v>
      </c>
      <c r="G28" s="90">
        <v>40</v>
      </c>
      <c r="H28" s="90">
        <f>VLOOKUP(Table3[[#This Row],[Standard Name]],Table4[[#All],[Standard Name]:[Cost]],2,FALSE)</f>
        <v>1400</v>
      </c>
      <c r="I28" s="90">
        <f>Table3[[#This Row],[Registration Fee]]+Table3[[#This Row],[EPA]]</f>
        <v>1440</v>
      </c>
      <c r="J28" s="42"/>
      <c r="K28" s="42"/>
      <c r="L28" s="42"/>
      <c r="M28" s="42" t="s">
        <v>32</v>
      </c>
      <c r="N28" s="113" t="s">
        <v>33</v>
      </c>
      <c r="O28" s="352"/>
    </row>
    <row r="29" spans="1:15">
      <c r="A29" s="45">
        <v>2350199702</v>
      </c>
      <c r="B29" s="44">
        <v>4421</v>
      </c>
      <c r="C29" s="42" t="str">
        <f t="shared" si="0"/>
        <v>Newton</v>
      </c>
      <c r="D29" s="42" t="str">
        <f t="shared" si="1"/>
        <v>Digital marketer</v>
      </c>
      <c r="E29" s="183" t="str">
        <f t="shared" si="2"/>
        <v>TDM215</v>
      </c>
      <c r="F29" s="43">
        <f>VLOOKUP(Table3[[#This Row],[ULN]],Table1[[#All],[ULN]:[Date Requested for SP]],20,FALSE)</f>
        <v>44004</v>
      </c>
      <c r="G29" s="90">
        <v>40</v>
      </c>
      <c r="H29" s="90">
        <f>VLOOKUP(Table3[[#This Row],[Standard Name]],Table4[[#All],[Standard Name]:[Cost]],2,FALSE)</f>
        <v>1200</v>
      </c>
      <c r="I29" s="90">
        <f>Table3[[#This Row],[Registration Fee]]+Table3[[#This Row],[EPA]]</f>
        <v>1240</v>
      </c>
      <c r="J29" s="42"/>
      <c r="K29" s="42"/>
      <c r="L29" s="42"/>
      <c r="M29" s="42" t="s">
        <v>32</v>
      </c>
      <c r="N29" s="113" t="s">
        <v>33</v>
      </c>
      <c r="O29" s="352"/>
    </row>
    <row r="30" spans="1:15">
      <c r="A30" s="45">
        <v>1863490778</v>
      </c>
      <c r="B30" s="44">
        <v>28769</v>
      </c>
      <c r="C30" s="42" t="str">
        <f t="shared" si="0"/>
        <v>Reeve</v>
      </c>
      <c r="D30" s="42" t="str">
        <f t="shared" si="1"/>
        <v xml:space="preserve">Infra Technician </v>
      </c>
      <c r="E30" s="183" t="str">
        <f t="shared" si="2"/>
        <v>TDM256</v>
      </c>
      <c r="F30" s="43">
        <f>VLOOKUP(Table3[[#This Row],[ULN]],Table1[[#All],[ULN]:[Date Requested for SP]],20,FALSE)</f>
        <v>44020</v>
      </c>
      <c r="G30" s="90">
        <v>40</v>
      </c>
      <c r="H30" s="90">
        <f>VLOOKUP(Table3[[#This Row],[Standard Name]],Table4[[#All],[Standard Name]:[Cost]],2,FALSE)</f>
        <v>1200</v>
      </c>
      <c r="I30" s="90">
        <f>Table3[[#This Row],[Registration Fee]]+Table3[[#This Row],[EPA]]</f>
        <v>1240</v>
      </c>
      <c r="J30" s="42"/>
      <c r="K30" s="42"/>
      <c r="L30" s="42"/>
      <c r="M30" s="42" t="s">
        <v>32</v>
      </c>
      <c r="N30" s="113" t="s">
        <v>33</v>
      </c>
      <c r="O30" s="352"/>
    </row>
    <row r="31" spans="1:15">
      <c r="A31" s="189">
        <v>2253778132</v>
      </c>
      <c r="B31" s="190">
        <v>29635</v>
      </c>
      <c r="C31" s="191" t="str">
        <f t="shared" si="0"/>
        <v>Steel</v>
      </c>
      <c r="D31" s="191" t="str">
        <f t="shared" si="1"/>
        <v>Software Developer</v>
      </c>
      <c r="E31" s="192" t="str">
        <f t="shared" si="2"/>
        <v>BCAL-PO001056</v>
      </c>
      <c r="F31" s="193">
        <f>VLOOKUP(Table3[[#This Row],[ULN]],Table1[[#All],[ULN]:[Date Requested for SP]],20,FALSE)</f>
        <v>44025</v>
      </c>
      <c r="G31" s="194">
        <v>40</v>
      </c>
      <c r="H31" s="194">
        <f>VLOOKUP(Table3[[#This Row],[Standard Name]],Table4[[#All],[Standard Name]:[Cost]],2,FALSE)</f>
        <v>1400</v>
      </c>
      <c r="I31" s="194">
        <f>Table3[[#This Row],[Registration Fee]]+Table3[[#This Row],[EPA]]</f>
        <v>1440</v>
      </c>
      <c r="J31" s="191"/>
      <c r="K31" s="191"/>
      <c r="L31" s="191"/>
      <c r="M31" s="191" t="str">
        <f t="shared" si="3"/>
        <v>BC Arch</v>
      </c>
      <c r="N31" s="195" t="s">
        <v>35</v>
      </c>
      <c r="O31" s="352" t="s">
        <v>36</v>
      </c>
    </row>
    <row r="32" spans="1:15">
      <c r="A32" s="189">
        <v>5769241054</v>
      </c>
      <c r="B32" s="190">
        <v>8860</v>
      </c>
      <c r="C32" s="191" t="str">
        <f t="shared" si="0"/>
        <v>French</v>
      </c>
      <c r="D32" s="191" t="str">
        <f t="shared" si="1"/>
        <v>Network Engineer</v>
      </c>
      <c r="E32" s="192" t="str">
        <f t="shared" si="2"/>
        <v>BCAL-PO001028</v>
      </c>
      <c r="F32" s="193">
        <f>VLOOKUP(Table3[[#This Row],[ULN]],Table1[[#All],[ULN]:[Date Requested for SP]],20,FALSE)</f>
        <v>44027</v>
      </c>
      <c r="G32" s="194">
        <v>40</v>
      </c>
      <c r="H32" s="194">
        <f>VLOOKUP(Table3[[#This Row],[Standard Name]],Table4[[#All],[Standard Name]:[Cost]],2,FALSE)</f>
        <v>1400</v>
      </c>
      <c r="I32" s="194">
        <f>Table3[[#This Row],[Registration Fee]]+Table3[[#This Row],[EPA]]</f>
        <v>1440</v>
      </c>
      <c r="J32" s="191"/>
      <c r="K32" s="191"/>
      <c r="L32" s="191"/>
      <c r="M32" s="191" t="str">
        <f t="shared" si="3"/>
        <v>BC Arch</v>
      </c>
      <c r="N32" s="195" t="s">
        <v>35</v>
      </c>
      <c r="O32" s="352"/>
    </row>
    <row r="33" spans="1:15">
      <c r="A33" s="189">
        <v>7904975113</v>
      </c>
      <c r="B33" s="190">
        <v>9035</v>
      </c>
      <c r="C33" s="191" t="str">
        <f t="shared" si="0"/>
        <v>Stanila</v>
      </c>
      <c r="D33" s="191" t="str">
        <f t="shared" si="1"/>
        <v xml:space="preserve">Infra Technician </v>
      </c>
      <c r="E33" s="192" t="str">
        <f t="shared" si="2"/>
        <v>BCAL-PO001049</v>
      </c>
      <c r="F33" s="193">
        <f>VLOOKUP(Table3[[#This Row],[ULN]],Table1[[#All],[ULN]:[Date Requested for SP]],20,FALSE)</f>
        <v>44032</v>
      </c>
      <c r="G33" s="194">
        <v>40</v>
      </c>
      <c r="H33" s="194">
        <f>VLOOKUP(Table3[[#This Row],[Standard Name]],Table4[[#All],[Standard Name]:[Cost]],2,FALSE)</f>
        <v>1200</v>
      </c>
      <c r="I33" s="194">
        <f>Table3[[#This Row],[Registration Fee]]+Table3[[#This Row],[EPA]]</f>
        <v>1240</v>
      </c>
      <c r="J33" s="191"/>
      <c r="K33" s="191"/>
      <c r="L33" s="191"/>
      <c r="M33" s="191" t="str">
        <f t="shared" si="3"/>
        <v>BC Arch</v>
      </c>
      <c r="N33" s="195" t="s">
        <v>35</v>
      </c>
      <c r="O33" s="352"/>
    </row>
    <row r="34" spans="1:15">
      <c r="A34" s="189">
        <v>6811868995</v>
      </c>
      <c r="B34" s="190">
        <v>9047</v>
      </c>
      <c r="C34" s="191" t="str">
        <f t="shared" si="0"/>
        <v>Gomes</v>
      </c>
      <c r="D34" s="191" t="str">
        <f t="shared" si="1"/>
        <v>Digital marketer</v>
      </c>
      <c r="E34" s="192" t="str">
        <f t="shared" si="2"/>
        <v>BCAL-PO001073</v>
      </c>
      <c r="F34" s="193">
        <f>VLOOKUP(Table3[[#This Row],[ULN]],Table1[[#All],[ULN]:[Date Requested for SP]],20,FALSE)</f>
        <v>44032</v>
      </c>
      <c r="G34" s="194">
        <v>40</v>
      </c>
      <c r="H34" s="194">
        <f>VLOOKUP(Table3[[#This Row],[Standard Name]],Table4[[#All],[Standard Name]:[Cost]],2,FALSE)</f>
        <v>1200</v>
      </c>
      <c r="I34" s="194">
        <f>Table3[[#This Row],[Registration Fee]]+Table3[[#This Row],[EPA]]</f>
        <v>1240</v>
      </c>
      <c r="J34" s="191"/>
      <c r="K34" s="191"/>
      <c r="L34" s="191"/>
      <c r="M34" s="191" t="str">
        <f t="shared" si="3"/>
        <v>BC Arch</v>
      </c>
      <c r="N34" s="195" t="s">
        <v>35</v>
      </c>
      <c r="O34" s="352"/>
    </row>
    <row r="35" spans="1:15">
      <c r="A35" s="189">
        <v>7633690479</v>
      </c>
      <c r="B35" s="190">
        <v>9148</v>
      </c>
      <c r="C35" s="191" t="str">
        <f t="shared" si="0"/>
        <v>Creber</v>
      </c>
      <c r="D35" s="191" t="str">
        <f t="shared" si="1"/>
        <v xml:space="preserve">Infra Technician </v>
      </c>
      <c r="E35" s="192" t="str">
        <f t="shared" si="2"/>
        <v>BCAL-PO001052</v>
      </c>
      <c r="F35" s="193">
        <f>VLOOKUP(Table3[[#This Row],[ULN]],Table1[[#All],[ULN]:[Date Requested for SP]],20,FALSE)</f>
        <v>44032</v>
      </c>
      <c r="G35" s="194">
        <v>40</v>
      </c>
      <c r="H35" s="194">
        <f>VLOOKUP(Table3[[#This Row],[Standard Name]],Table4[[#All],[Standard Name]:[Cost]],2,FALSE)</f>
        <v>1200</v>
      </c>
      <c r="I35" s="194">
        <f>Table3[[#This Row],[Registration Fee]]+Table3[[#This Row],[EPA]]</f>
        <v>1240</v>
      </c>
      <c r="J35" s="191"/>
      <c r="K35" s="191"/>
      <c r="L35" s="191"/>
      <c r="M35" s="191" t="str">
        <f t="shared" si="3"/>
        <v>BC Arch</v>
      </c>
      <c r="N35" s="195" t="s">
        <v>35</v>
      </c>
      <c r="O35" s="352"/>
    </row>
    <row r="36" spans="1:15">
      <c r="A36" s="189">
        <v>4749946507</v>
      </c>
      <c r="B36" s="190">
        <v>9009</v>
      </c>
      <c r="C36" s="191" t="str">
        <f t="shared" si="0"/>
        <v>Galloway</v>
      </c>
      <c r="D36" s="191" t="str">
        <f t="shared" si="1"/>
        <v>Digital Marketer</v>
      </c>
      <c r="E36" s="192" t="str">
        <f t="shared" si="2"/>
        <v>BCAL-PO001087</v>
      </c>
      <c r="F36" s="193">
        <f>VLOOKUP(Table3[[#This Row],[ULN]],Table1[[#All],[ULN]:[Date Requested for SP]],20,FALSE)</f>
        <v>44039</v>
      </c>
      <c r="G36" s="194">
        <v>40</v>
      </c>
      <c r="H36" s="194">
        <f>VLOOKUP(Table3[[#This Row],[Standard Name]],Table4[[#All],[Standard Name]:[Cost]],2,FALSE)</f>
        <v>1200</v>
      </c>
      <c r="I36" s="194">
        <f>Table3[[#This Row],[Registration Fee]]+Table3[[#This Row],[EPA]]</f>
        <v>1240</v>
      </c>
      <c r="J36" s="191"/>
      <c r="K36" s="191"/>
      <c r="L36" s="191"/>
      <c r="M36" s="191" t="str">
        <f t="shared" si="3"/>
        <v>BC Arch</v>
      </c>
      <c r="N36" s="195" t="s">
        <v>35</v>
      </c>
      <c r="O36" s="352"/>
    </row>
    <row r="37" spans="1:15">
      <c r="A37" s="189">
        <v>3070533123</v>
      </c>
      <c r="B37" s="190">
        <v>9268</v>
      </c>
      <c r="C37" s="191" t="str">
        <f t="shared" si="0"/>
        <v>Field</v>
      </c>
      <c r="D37" s="191" t="str">
        <f t="shared" si="1"/>
        <v>Software Developer</v>
      </c>
      <c r="E37" s="192" t="str">
        <f t="shared" si="2"/>
        <v>To Follow</v>
      </c>
      <c r="F37" s="193">
        <f>VLOOKUP(Table3[[#This Row],[ULN]],Table1[[#All],[ULN]:[Date Requested for SP]],20,FALSE)</f>
        <v>44046</v>
      </c>
      <c r="G37" s="194">
        <v>40</v>
      </c>
      <c r="H37" s="194">
        <f>VLOOKUP(Table3[[#This Row],[Standard Name]],Table4[[#All],[Standard Name]:[Cost]],2,FALSE)</f>
        <v>1400</v>
      </c>
      <c r="I37" s="194">
        <f>Table3[[#This Row],[Registration Fee]]+Table3[[#This Row],[EPA]]</f>
        <v>1440</v>
      </c>
      <c r="J37" s="191"/>
      <c r="K37" s="191"/>
      <c r="L37" s="191"/>
      <c r="M37" s="191" t="str">
        <f t="shared" si="3"/>
        <v>BC Arch</v>
      </c>
      <c r="N37" s="195" t="s">
        <v>35</v>
      </c>
      <c r="O37" s="352"/>
    </row>
    <row r="38" spans="1:15">
      <c r="A38" s="189">
        <v>8757781817</v>
      </c>
      <c r="B38" s="190">
        <v>9050</v>
      </c>
      <c r="C38" s="191" t="str">
        <f t="shared" si="0"/>
        <v>Szuminski</v>
      </c>
      <c r="D38" s="191" t="str">
        <f t="shared" si="1"/>
        <v xml:space="preserve">Infra Technician </v>
      </c>
      <c r="E38" s="192" t="str">
        <f t="shared" si="2"/>
        <v>BCAL-PO001074</v>
      </c>
      <c r="F38" s="193">
        <f>VLOOKUP(Table3[[#This Row],[ULN]],Table1[[#All],[ULN]:[Date Requested for SP]],20,FALSE)</f>
        <v>44046</v>
      </c>
      <c r="G38" s="194">
        <v>40</v>
      </c>
      <c r="H38" s="194">
        <f>VLOOKUP(Table3[[#This Row],[Standard Name]],Table4[[#All],[Standard Name]:[Cost]],2,FALSE)</f>
        <v>1200</v>
      </c>
      <c r="I38" s="194">
        <f>Table3[[#This Row],[Registration Fee]]+Table3[[#This Row],[EPA]]</f>
        <v>1240</v>
      </c>
      <c r="J38" s="191"/>
      <c r="K38" s="191"/>
      <c r="L38" s="191"/>
      <c r="M38" s="191" t="str">
        <f t="shared" si="3"/>
        <v>BC Arch</v>
      </c>
      <c r="N38" s="195" t="s">
        <v>35</v>
      </c>
      <c r="O38" s="352"/>
    </row>
    <row r="39" spans="1:15">
      <c r="A39" s="189">
        <v>7710019675</v>
      </c>
      <c r="B39" s="190">
        <v>9181</v>
      </c>
      <c r="C39" s="191" t="str">
        <f t="shared" ref="C39:C70" si="4">VLOOKUP(A39,ULN,3,FALSE)</f>
        <v>Kato</v>
      </c>
      <c r="D39" s="191" t="str">
        <f t="shared" si="1"/>
        <v>Digital Marketer</v>
      </c>
      <c r="E39" s="192" t="str">
        <f t="shared" si="2"/>
        <v>Resit</v>
      </c>
      <c r="F39" s="193">
        <f>VLOOKUP(Table3[[#This Row],[ULN]],Table1[[#All],[ULN]:[Date Requested for SP]],20,FALSE)</f>
        <v>44046</v>
      </c>
      <c r="G39" s="194">
        <v>40</v>
      </c>
      <c r="H39" s="194">
        <v>1000</v>
      </c>
      <c r="I39" s="194">
        <f>Table3[[#This Row],[Registration Fee]]+Table3[[#This Row],[EPA]]</f>
        <v>1040</v>
      </c>
      <c r="J39" s="191"/>
      <c r="K39" s="191"/>
      <c r="L39" s="191"/>
      <c r="M39" s="191" t="str">
        <f t="shared" si="3"/>
        <v>BC Arch</v>
      </c>
      <c r="N39" s="195" t="s">
        <v>35</v>
      </c>
      <c r="O39" s="352"/>
    </row>
    <row r="40" spans="1:15">
      <c r="A40" s="189">
        <v>3725732980</v>
      </c>
      <c r="B40" s="190">
        <v>8939</v>
      </c>
      <c r="C40" s="191" t="str">
        <f t="shared" si="4"/>
        <v>Smythe</v>
      </c>
      <c r="D40" s="191" t="str">
        <f t="shared" si="1"/>
        <v xml:space="preserve">Infra Technician </v>
      </c>
      <c r="E40" s="192" t="str">
        <f t="shared" si="2"/>
        <v>BCAL-PO001110</v>
      </c>
      <c r="F40" s="193">
        <f>VLOOKUP(Table3[[#This Row],[ULN]],Table1[[#All],[ULN]:[Date Requested for SP]],20,FALSE)</f>
        <v>44060</v>
      </c>
      <c r="G40" s="194">
        <v>40</v>
      </c>
      <c r="H40" s="194">
        <f>VLOOKUP(Table3[[#This Row],[Standard Name]],Table4[[#All],[Standard Name]:[Cost]],2,FALSE)</f>
        <v>1200</v>
      </c>
      <c r="I40" s="194">
        <f>Table3[[#This Row],[Registration Fee]]+Table3[[#This Row],[EPA]]</f>
        <v>1240</v>
      </c>
      <c r="J40" s="191"/>
      <c r="K40" s="191"/>
      <c r="L40" s="191"/>
      <c r="M40" s="191" t="str">
        <f t="shared" si="3"/>
        <v>BC Arch</v>
      </c>
      <c r="N40" s="195" t="s">
        <v>35</v>
      </c>
      <c r="O40" s="352"/>
    </row>
    <row r="41" spans="1:15">
      <c r="A41" s="189">
        <v>4445555370</v>
      </c>
      <c r="B41" s="190">
        <v>30907</v>
      </c>
      <c r="C41" s="191" t="str">
        <f t="shared" si="4"/>
        <v>Hendy</v>
      </c>
      <c r="D41" s="191" t="str">
        <f t="shared" si="1"/>
        <v>Digital Marketer</v>
      </c>
      <c r="E41" s="192" t="str">
        <f t="shared" si="2"/>
        <v>ITQ-1920-1072</v>
      </c>
      <c r="F41" s="193">
        <f>VLOOKUP(Table3[[#This Row],[ULN]],Table1[[#All],[ULN]:[Date Requested for SP]],20,FALSE)</f>
        <v>44039</v>
      </c>
      <c r="G41" s="194">
        <v>40</v>
      </c>
      <c r="H41" s="194">
        <f>VLOOKUP(Table3[[#This Row],[Standard Name]],Table4[[#All],[Standard Name]:[Cost]],2,FALSE)</f>
        <v>1200</v>
      </c>
      <c r="I41" s="194">
        <f>Table3[[#This Row],[Registration Fee]]+Table3[[#This Row],[EPA]]</f>
        <v>1240</v>
      </c>
      <c r="J41" s="191"/>
      <c r="K41" s="191"/>
      <c r="L41" s="191"/>
      <c r="M41" s="191" t="str">
        <f t="shared" si="3"/>
        <v>Intequal</v>
      </c>
      <c r="N41" s="195" t="s">
        <v>35</v>
      </c>
      <c r="O41" s="352"/>
    </row>
    <row r="42" spans="1:15">
      <c r="A42" s="189">
        <v>9116226053</v>
      </c>
      <c r="B42" s="190">
        <v>30039</v>
      </c>
      <c r="C42" s="191" t="str">
        <f t="shared" si="4"/>
        <v>Chowdhary</v>
      </c>
      <c r="D42" s="191" t="str">
        <f t="shared" si="1"/>
        <v>Network engineer</v>
      </c>
      <c r="E42" s="192" t="str">
        <f t="shared" si="2"/>
        <v>ITQ-1920-1072</v>
      </c>
      <c r="F42" s="193">
        <f>VLOOKUP(Table3[[#This Row],[ULN]],Table1[[#All],[ULN]:[Date Requested for SP]],20,FALSE)</f>
        <v>44025</v>
      </c>
      <c r="G42" s="194">
        <v>40</v>
      </c>
      <c r="H42" s="194">
        <f>VLOOKUP(Table3[[#This Row],[Standard Name]],Table4[[#All],[Standard Name]:[Cost]],2,FALSE)</f>
        <v>1400</v>
      </c>
      <c r="I42" s="194">
        <f>Table3[[#This Row],[Registration Fee]]+Table3[[#This Row],[EPA]]</f>
        <v>1440</v>
      </c>
      <c r="J42" s="191"/>
      <c r="K42" s="191"/>
      <c r="L42" s="191"/>
      <c r="M42" s="191" t="str">
        <f t="shared" si="3"/>
        <v>Intequal</v>
      </c>
      <c r="N42" s="195" t="s">
        <v>35</v>
      </c>
      <c r="O42" s="352"/>
    </row>
    <row r="43" spans="1:15">
      <c r="A43" s="189">
        <v>7708207184</v>
      </c>
      <c r="B43" s="190">
        <v>30316</v>
      </c>
      <c r="C43" s="191" t="str">
        <f t="shared" si="4"/>
        <v>Tizaghouin</v>
      </c>
      <c r="D43" s="191" t="str">
        <f t="shared" si="1"/>
        <v xml:space="preserve">Infra Technician </v>
      </c>
      <c r="E43" s="192" t="str">
        <f t="shared" si="2"/>
        <v>ITQ-1920-1072</v>
      </c>
      <c r="F43" s="193">
        <f>VLOOKUP(Table3[[#This Row],[ULN]],Table1[[#All],[ULN]:[Date Requested for SP]],20,FALSE)</f>
        <v>44026</v>
      </c>
      <c r="G43" s="194">
        <v>40</v>
      </c>
      <c r="H43" s="194">
        <f>VLOOKUP(Table3[[#This Row],[Standard Name]],Table4[[#All],[Standard Name]:[Cost]],2,FALSE)</f>
        <v>1200</v>
      </c>
      <c r="I43" s="194">
        <f>Table3[[#This Row],[Registration Fee]]+Table3[[#This Row],[EPA]]</f>
        <v>1240</v>
      </c>
      <c r="J43" s="191"/>
      <c r="K43" s="191"/>
      <c r="L43" s="191"/>
      <c r="M43" s="191" t="str">
        <f t="shared" ref="M43:M67" si="5">VLOOKUP(A43,ULN,4,FALSE)</f>
        <v>Intequal</v>
      </c>
      <c r="N43" s="195" t="s">
        <v>35</v>
      </c>
      <c r="O43" s="352"/>
    </row>
    <row r="44" spans="1:15">
      <c r="A44" s="189">
        <v>8742019930</v>
      </c>
      <c r="B44" s="190">
        <v>29910</v>
      </c>
      <c r="C44" s="191" t="str">
        <f t="shared" si="4"/>
        <v>Allen</v>
      </c>
      <c r="D44" s="191" t="str">
        <f t="shared" si="1"/>
        <v>Digital marketer</v>
      </c>
      <c r="E44" s="192" t="str">
        <f t="shared" si="2"/>
        <v>ITQ-1920-1072</v>
      </c>
      <c r="F44" s="193">
        <f>VLOOKUP(Table3[[#This Row],[ULN]],Table1[[#All],[ULN]:[Date Requested for SP]],20,FALSE)</f>
        <v>44026</v>
      </c>
      <c r="G44" s="194">
        <v>40</v>
      </c>
      <c r="H44" s="194">
        <f>VLOOKUP(Table3[[#This Row],[Standard Name]],Table4[[#All],[Standard Name]:[Cost]],2,FALSE)</f>
        <v>1200</v>
      </c>
      <c r="I44" s="194">
        <f>Table3[[#This Row],[Registration Fee]]+Table3[[#This Row],[EPA]]</f>
        <v>1240</v>
      </c>
      <c r="J44" s="191"/>
      <c r="K44" s="191"/>
      <c r="L44" s="191"/>
      <c r="M44" s="191" t="str">
        <f t="shared" si="5"/>
        <v>Intequal</v>
      </c>
      <c r="N44" s="195" t="s">
        <v>35</v>
      </c>
      <c r="O44" s="352"/>
    </row>
    <row r="45" spans="1:15">
      <c r="A45" s="189">
        <v>7467561562</v>
      </c>
      <c r="B45" s="190">
        <v>30108</v>
      </c>
      <c r="C45" s="191" t="str">
        <f t="shared" si="4"/>
        <v>Marsh</v>
      </c>
      <c r="D45" s="191" t="str">
        <f t="shared" si="1"/>
        <v>Digital marketer</v>
      </c>
      <c r="E45" s="192" t="str">
        <f t="shared" si="2"/>
        <v>ITQ-1920-1072</v>
      </c>
      <c r="F45" s="193">
        <f>VLOOKUP(Table3[[#This Row],[ULN]],Table1[[#All],[ULN]:[Date Requested for SP]],20,FALSE)</f>
        <v>44026</v>
      </c>
      <c r="G45" s="194">
        <v>40</v>
      </c>
      <c r="H45" s="194">
        <f>VLOOKUP(Table3[[#This Row],[Standard Name]],Table4[[#All],[Standard Name]:[Cost]],2,FALSE)</f>
        <v>1200</v>
      </c>
      <c r="I45" s="194">
        <f>Table3[[#This Row],[Registration Fee]]+Table3[[#This Row],[EPA]]</f>
        <v>1240</v>
      </c>
      <c r="J45" s="191"/>
      <c r="K45" s="191"/>
      <c r="L45" s="191"/>
      <c r="M45" s="191" t="str">
        <f t="shared" si="5"/>
        <v>Intequal</v>
      </c>
      <c r="N45" s="195" t="s">
        <v>35</v>
      </c>
      <c r="O45" s="352"/>
    </row>
    <row r="46" spans="1:15">
      <c r="A46" s="189">
        <v>4303066760</v>
      </c>
      <c r="B46" s="190">
        <v>30899</v>
      </c>
      <c r="C46" s="191" t="str">
        <f t="shared" si="4"/>
        <v>Adams</v>
      </c>
      <c r="D46" s="191" t="str">
        <f t="shared" ref="D46:D77" si="6">VLOOKUP(A46,ULN,10,FALSE)</f>
        <v>Digital Marketer</v>
      </c>
      <c r="E46" s="192" t="str">
        <f t="shared" ref="E46:E77" si="7">VLOOKUP(A46,ULN,6,FALSE)</f>
        <v>ITQ-1920-1072</v>
      </c>
      <c r="F46" s="193">
        <f>VLOOKUP(Table3[[#This Row],[ULN]],Table1[[#All],[ULN]:[Date Requested for SP]],20,FALSE)</f>
        <v>44029</v>
      </c>
      <c r="G46" s="194">
        <v>40</v>
      </c>
      <c r="H46" s="194">
        <f>VLOOKUP(Table3[[#This Row],[Standard Name]],Table4[[#All],[Standard Name]:[Cost]],2,FALSE)</f>
        <v>1200</v>
      </c>
      <c r="I46" s="194">
        <f>Table3[[#This Row],[Registration Fee]]+Table3[[#This Row],[EPA]]</f>
        <v>1240</v>
      </c>
      <c r="J46" s="191"/>
      <c r="K46" s="191"/>
      <c r="L46" s="191"/>
      <c r="M46" s="191" t="str">
        <f t="shared" si="5"/>
        <v>Intequal</v>
      </c>
      <c r="N46" s="195" t="s">
        <v>35</v>
      </c>
      <c r="O46" s="352"/>
    </row>
    <row r="47" spans="1:15">
      <c r="A47" s="189">
        <v>5276921317</v>
      </c>
      <c r="B47" s="190">
        <v>30037</v>
      </c>
      <c r="C47" s="191" t="str">
        <f t="shared" si="4"/>
        <v>Abass</v>
      </c>
      <c r="D47" s="191" t="str">
        <f t="shared" si="6"/>
        <v xml:space="preserve">Infra Technician </v>
      </c>
      <c r="E47" s="192" t="str">
        <f t="shared" si="7"/>
        <v>ITQ-1920-1072</v>
      </c>
      <c r="F47" s="193">
        <f>VLOOKUP(Table3[[#This Row],[ULN]],Table1[[#All],[ULN]:[Date Requested for SP]],20,FALSE)</f>
        <v>44032</v>
      </c>
      <c r="G47" s="194">
        <v>40</v>
      </c>
      <c r="H47" s="194">
        <f>VLOOKUP(Table3[[#This Row],[Standard Name]],Table4[[#All],[Standard Name]:[Cost]],2,FALSE)</f>
        <v>1200</v>
      </c>
      <c r="I47" s="194">
        <f>Table3[[#This Row],[Registration Fee]]+Table3[[#This Row],[EPA]]</f>
        <v>1240</v>
      </c>
      <c r="J47" s="191"/>
      <c r="K47" s="191"/>
      <c r="L47" s="191"/>
      <c r="M47" s="191" t="str">
        <f t="shared" si="5"/>
        <v>Intequal</v>
      </c>
      <c r="N47" s="195" t="s">
        <v>35</v>
      </c>
      <c r="O47" s="352"/>
    </row>
    <row r="48" spans="1:15">
      <c r="A48" s="189">
        <v>1760444137</v>
      </c>
      <c r="B48" s="190">
        <v>30038</v>
      </c>
      <c r="C48" s="191" t="str">
        <f t="shared" si="4"/>
        <v>Gohil</v>
      </c>
      <c r="D48" s="191" t="str">
        <f t="shared" si="6"/>
        <v xml:space="preserve">Infra Technician </v>
      </c>
      <c r="E48" s="192" t="str">
        <f t="shared" si="7"/>
        <v>ITQ-1920-1072</v>
      </c>
      <c r="F48" s="193">
        <f>VLOOKUP(Table3[[#This Row],[ULN]],Table1[[#All],[ULN]:[Date Requested for SP]],20,FALSE)</f>
        <v>44032</v>
      </c>
      <c r="G48" s="194">
        <v>40</v>
      </c>
      <c r="H48" s="194">
        <f>VLOOKUP(Table3[[#This Row],[Standard Name]],Table4[[#All],[Standard Name]:[Cost]],2,FALSE)</f>
        <v>1200</v>
      </c>
      <c r="I48" s="194">
        <f>Table3[[#This Row],[Registration Fee]]+Table3[[#This Row],[EPA]]</f>
        <v>1240</v>
      </c>
      <c r="J48" s="191"/>
      <c r="K48" s="191"/>
      <c r="L48" s="191"/>
      <c r="M48" s="191" t="str">
        <f t="shared" si="5"/>
        <v>Intequal</v>
      </c>
      <c r="N48" s="195" t="s">
        <v>35</v>
      </c>
      <c r="O48" s="352"/>
    </row>
    <row r="49" spans="1:15">
      <c r="A49" s="189">
        <v>4444263740</v>
      </c>
      <c r="B49" s="190">
        <v>29302</v>
      </c>
      <c r="C49" s="191" t="str">
        <f t="shared" si="4"/>
        <v>Jones</v>
      </c>
      <c r="D49" s="191" t="str">
        <f t="shared" si="6"/>
        <v>Digital Marketer</v>
      </c>
      <c r="E49" s="192" t="str">
        <f t="shared" si="7"/>
        <v>ITQ-1920-1072</v>
      </c>
      <c r="F49" s="193">
        <f>VLOOKUP(Table3[[#This Row],[ULN]],Table1[[#All],[ULN]:[Date Requested for SP]],20,FALSE)</f>
        <v>44040</v>
      </c>
      <c r="G49" s="194">
        <v>40</v>
      </c>
      <c r="H49" s="194">
        <f>VLOOKUP(Table3[[#This Row],[Standard Name]],Table4[[#All],[Standard Name]:[Cost]],2,FALSE)</f>
        <v>1200</v>
      </c>
      <c r="I49" s="194">
        <f>Table3[[#This Row],[Registration Fee]]+Table3[[#This Row],[EPA]]</f>
        <v>1240</v>
      </c>
      <c r="J49" s="191"/>
      <c r="K49" s="191"/>
      <c r="L49" s="191"/>
      <c r="M49" s="191" t="str">
        <f t="shared" si="5"/>
        <v>Intequal</v>
      </c>
      <c r="N49" s="195" t="s">
        <v>35</v>
      </c>
      <c r="O49" s="352"/>
    </row>
    <row r="50" spans="1:15">
      <c r="A50" s="189">
        <v>6003633823</v>
      </c>
      <c r="B50" s="190">
        <v>31179</v>
      </c>
      <c r="C50" s="191" t="str">
        <f t="shared" si="4"/>
        <v>Pellegrina</v>
      </c>
      <c r="D50" s="191" t="str">
        <f t="shared" si="6"/>
        <v>Digital Marketer</v>
      </c>
      <c r="E50" s="192" t="str">
        <f t="shared" si="7"/>
        <v>ITQ-1920-1072</v>
      </c>
      <c r="F50" s="193">
        <f>VLOOKUP(Table3[[#This Row],[ULN]],Table1[[#All],[ULN]:[Date Requested for SP]],20,FALSE)</f>
        <v>44049</v>
      </c>
      <c r="G50" s="194">
        <v>40</v>
      </c>
      <c r="H50" s="194">
        <f>VLOOKUP(Table3[[#This Row],[Standard Name]],Table4[[#All],[Standard Name]:[Cost]],2,FALSE)</f>
        <v>1200</v>
      </c>
      <c r="I50" s="194">
        <f>Table3[[#This Row],[Registration Fee]]+Table3[[#This Row],[EPA]]</f>
        <v>1240</v>
      </c>
      <c r="J50" s="191"/>
      <c r="K50" s="191"/>
      <c r="L50" s="191"/>
      <c r="M50" s="191" t="str">
        <f t="shared" si="5"/>
        <v>Intequal</v>
      </c>
      <c r="N50" s="195" t="s">
        <v>35</v>
      </c>
      <c r="O50" s="352"/>
    </row>
    <row r="51" spans="1:15">
      <c r="A51" s="189">
        <v>4543041800</v>
      </c>
      <c r="B51" s="190">
        <v>31169</v>
      </c>
      <c r="C51" s="191" t="str">
        <f t="shared" si="4"/>
        <v>Bolla</v>
      </c>
      <c r="D51" s="191" t="str">
        <f t="shared" si="6"/>
        <v>Digital Marketer</v>
      </c>
      <c r="E51" s="192" t="str">
        <f t="shared" si="7"/>
        <v>ITQ-1920-1072</v>
      </c>
      <c r="F51" s="193">
        <f>VLOOKUP(Table3[[#This Row],[ULN]],Table1[[#All],[ULN]:[Date Requested for SP]],20,FALSE)</f>
        <v>44050</v>
      </c>
      <c r="G51" s="194">
        <v>40</v>
      </c>
      <c r="H51" s="194">
        <f>VLOOKUP(Table3[[#This Row],[Standard Name]],Table4[[#All],[Standard Name]:[Cost]],2,FALSE)</f>
        <v>1200</v>
      </c>
      <c r="I51" s="194">
        <f>Table3[[#This Row],[Registration Fee]]+Table3[[#This Row],[EPA]]</f>
        <v>1240</v>
      </c>
      <c r="J51" s="191"/>
      <c r="K51" s="191"/>
      <c r="L51" s="191"/>
      <c r="M51" s="191" t="str">
        <f t="shared" si="5"/>
        <v>Intequal</v>
      </c>
      <c r="N51" s="195" t="s">
        <v>35</v>
      </c>
      <c r="O51" s="352"/>
    </row>
    <row r="52" spans="1:15">
      <c r="A52" s="189">
        <v>5604275238</v>
      </c>
      <c r="B52" s="190">
        <v>4438</v>
      </c>
      <c r="C52" s="191" t="str">
        <f t="shared" si="4"/>
        <v>Musio</v>
      </c>
      <c r="D52" s="191" t="str">
        <f t="shared" si="6"/>
        <v>Digital marketer</v>
      </c>
      <c r="E52" s="192" t="str">
        <f t="shared" si="7"/>
        <v>TDM251</v>
      </c>
      <c r="F52" s="193">
        <f>VLOOKUP(Table3[[#This Row],[ULN]],Table1[[#All],[ULN]:[Date Requested for SP]],20,FALSE)</f>
        <v>44018</v>
      </c>
      <c r="G52" s="194">
        <v>40</v>
      </c>
      <c r="H52" s="194">
        <f>VLOOKUP(Table3[[#This Row],[Standard Name]],Table4[[#All],[Standard Name]:[Cost]],2,FALSE)</f>
        <v>1200</v>
      </c>
      <c r="I52" s="194">
        <f>Table3[[#This Row],[Registration Fee]]+Table3[[#This Row],[EPA]]</f>
        <v>1240</v>
      </c>
      <c r="J52" s="191"/>
      <c r="K52" s="191"/>
      <c r="L52" s="191"/>
      <c r="M52" s="216" t="s">
        <v>32</v>
      </c>
      <c r="N52" s="195" t="s">
        <v>35</v>
      </c>
      <c r="O52" s="352"/>
    </row>
    <row r="53" spans="1:15">
      <c r="A53" s="319">
        <v>2610447115</v>
      </c>
      <c r="B53" s="319">
        <v>9416</v>
      </c>
      <c r="C53" s="320" t="str">
        <f t="shared" si="4"/>
        <v>Towers</v>
      </c>
      <c r="D53" s="320" t="str">
        <f t="shared" si="6"/>
        <v>Data Analyst</v>
      </c>
      <c r="E53" s="321" t="str">
        <f t="shared" si="7"/>
        <v xml:space="preserve">BCAL-PO001109 </v>
      </c>
      <c r="F53" s="322">
        <f>VLOOKUP(Table3[[#This Row],[ULN]],Table1[[#All],[ULN]:[Date Requested for SP]],20,FALSE)</f>
        <v>44046</v>
      </c>
      <c r="G53" s="323">
        <v>40</v>
      </c>
      <c r="H53" s="323">
        <f>VLOOKUP(Table3[[#This Row],[Standard Name]],Table4[[#All],[Standard Name]:[Cost]],2,FALSE)</f>
        <v>1400</v>
      </c>
      <c r="I53" s="323">
        <f>Table3[[#This Row],[Registration Fee]]+Table3[[#This Row],[EPA]]</f>
        <v>1440</v>
      </c>
      <c r="J53" s="320"/>
      <c r="K53" s="320"/>
      <c r="L53" s="320"/>
      <c r="M53" s="320" t="str">
        <f t="shared" si="5"/>
        <v>BC Arch</v>
      </c>
      <c r="N53" s="324" t="s">
        <v>37</v>
      </c>
      <c r="O53" s="353" t="s">
        <v>38</v>
      </c>
    </row>
    <row r="54" spans="1:15">
      <c r="A54" s="319">
        <v>6586493608</v>
      </c>
      <c r="B54" s="319">
        <v>9395</v>
      </c>
      <c r="C54" s="320" t="str">
        <f t="shared" si="4"/>
        <v>Chua</v>
      </c>
      <c r="D54" s="320" t="str">
        <f t="shared" si="6"/>
        <v>Data Analyst</v>
      </c>
      <c r="E54" s="321" t="str">
        <f t="shared" si="7"/>
        <v>BCAL-PO001109</v>
      </c>
      <c r="F54" s="322">
        <f>VLOOKUP(Table3[[#This Row],[ULN]],Table1[[#All],[ULN]:[Date Requested for SP]],20,FALSE)</f>
        <v>44053</v>
      </c>
      <c r="G54" s="323">
        <v>40</v>
      </c>
      <c r="H54" s="323">
        <f>VLOOKUP(Table3[[#This Row],[Standard Name]],Table4[[#All],[Standard Name]:[Cost]],2,FALSE)</f>
        <v>1400</v>
      </c>
      <c r="I54" s="323">
        <f>Table3[[#This Row],[Registration Fee]]+Table3[[#This Row],[EPA]]</f>
        <v>1440</v>
      </c>
      <c r="J54" s="320"/>
      <c r="K54" s="320"/>
      <c r="L54" s="320"/>
      <c r="M54" s="320" t="str">
        <f t="shared" si="5"/>
        <v>BC Arch</v>
      </c>
      <c r="N54" s="324" t="s">
        <v>37</v>
      </c>
      <c r="O54" s="353"/>
    </row>
    <row r="55" spans="1:15">
      <c r="A55" s="319">
        <v>2583416005</v>
      </c>
      <c r="B55" s="319">
        <v>9144</v>
      </c>
      <c r="C55" s="320" t="str">
        <f t="shared" si="4"/>
        <v>Stanton-Bennett</v>
      </c>
      <c r="D55" s="320" t="str">
        <f t="shared" si="6"/>
        <v>Data Analyst</v>
      </c>
      <c r="E55" s="321" t="str">
        <f t="shared" si="7"/>
        <v>BCAL-PO001112</v>
      </c>
      <c r="F55" s="322">
        <f>VLOOKUP(Table3[[#This Row],[ULN]],Table1[[#All],[ULN]:[Date Requested for SP]],20,FALSE)</f>
        <v>44053</v>
      </c>
      <c r="G55" s="323">
        <v>40</v>
      </c>
      <c r="H55" s="323">
        <f>VLOOKUP(Table3[[#This Row],[Standard Name]],Table4[[#All],[Standard Name]:[Cost]],2,FALSE)</f>
        <v>1400</v>
      </c>
      <c r="I55" s="323">
        <f>Table3[[#This Row],[Registration Fee]]+Table3[[#This Row],[EPA]]</f>
        <v>1440</v>
      </c>
      <c r="J55" s="320"/>
      <c r="K55" s="320"/>
      <c r="L55" s="320"/>
      <c r="M55" s="320" t="str">
        <f t="shared" si="5"/>
        <v>BC Arch</v>
      </c>
      <c r="N55" s="324" t="s">
        <v>37</v>
      </c>
      <c r="O55" s="353"/>
    </row>
    <row r="56" spans="1:15">
      <c r="A56" s="319">
        <v>3184369217</v>
      </c>
      <c r="B56" s="319">
        <v>9341</v>
      </c>
      <c r="C56" s="320" t="str">
        <f t="shared" si="4"/>
        <v>Nicholson</v>
      </c>
      <c r="D56" s="320" t="str">
        <f t="shared" si="6"/>
        <v>Data Analyst</v>
      </c>
      <c r="E56" s="321" t="str">
        <f t="shared" si="7"/>
        <v>BCAL-PO001076</v>
      </c>
      <c r="F56" s="322">
        <f>VLOOKUP(Table3[[#This Row],[ULN]],Table1[[#All],[ULN]:[Date Requested for SP]],20,FALSE)</f>
        <v>44054</v>
      </c>
      <c r="G56" s="323">
        <v>40</v>
      </c>
      <c r="H56" s="323">
        <f>VLOOKUP(Table3[[#This Row],[Standard Name]],Table4[[#All],[Standard Name]:[Cost]],2,FALSE)</f>
        <v>1400</v>
      </c>
      <c r="I56" s="323">
        <f>Table3[[#This Row],[Registration Fee]]+Table3[[#This Row],[EPA]]</f>
        <v>1440</v>
      </c>
      <c r="J56" s="320"/>
      <c r="K56" s="320"/>
      <c r="L56" s="320"/>
      <c r="M56" s="320" t="str">
        <f t="shared" si="5"/>
        <v>BC Arch</v>
      </c>
      <c r="N56" s="324" t="s">
        <v>37</v>
      </c>
      <c r="O56" s="353"/>
    </row>
    <row r="57" spans="1:15">
      <c r="A57" s="319">
        <v>5767114268</v>
      </c>
      <c r="B57" s="319">
        <v>9539</v>
      </c>
      <c r="C57" s="320" t="str">
        <f t="shared" si="4"/>
        <v>Viney</v>
      </c>
      <c r="D57" s="320" t="str">
        <f t="shared" si="6"/>
        <v xml:space="preserve">Infra Technician </v>
      </c>
      <c r="E57" s="321" t="str">
        <f t="shared" si="7"/>
        <v xml:space="preserve">BCAL-PO001113 </v>
      </c>
      <c r="F57" s="322">
        <f>VLOOKUP(Table3[[#This Row],[ULN]],Table1[[#All],[ULN]:[Date Requested for SP]],20,FALSE)</f>
        <v>44060</v>
      </c>
      <c r="G57" s="323">
        <v>40</v>
      </c>
      <c r="H57" s="323">
        <f>VLOOKUP(Table3[[#This Row],[Standard Name]],Table4[[#All],[Standard Name]:[Cost]],2,FALSE)</f>
        <v>1200</v>
      </c>
      <c r="I57" s="323">
        <f>Table3[[#This Row],[Registration Fee]]+Table3[[#This Row],[EPA]]</f>
        <v>1240</v>
      </c>
      <c r="J57" s="320"/>
      <c r="K57" s="320"/>
      <c r="L57" s="320"/>
      <c r="M57" s="320" t="str">
        <f t="shared" si="5"/>
        <v>BC Arch</v>
      </c>
      <c r="N57" s="325" t="s">
        <v>37</v>
      </c>
      <c r="O57" s="353"/>
    </row>
    <row r="58" spans="1:15">
      <c r="A58" s="319">
        <v>6835188439</v>
      </c>
      <c r="B58" s="319">
        <v>8957</v>
      </c>
      <c r="C58" s="320" t="str">
        <f t="shared" si="4"/>
        <v>Birthi</v>
      </c>
      <c r="D58" s="320" t="str">
        <f t="shared" si="6"/>
        <v>IS Business Analyst</v>
      </c>
      <c r="E58" s="321" t="str">
        <f t="shared" si="7"/>
        <v>BCAL-PO001115</v>
      </c>
      <c r="F58" s="322">
        <f>VLOOKUP(Table3[[#This Row],[ULN]],Table1[[#All],[ULN]:[Date Requested for SP]],20,FALSE)</f>
        <v>44067</v>
      </c>
      <c r="G58" s="323">
        <v>40</v>
      </c>
      <c r="H58" s="323">
        <f>VLOOKUP(Table3[[#This Row],[Standard Name]],Table4[[#All],[Standard Name]:[Cost]],2,FALSE)</f>
        <v>1400</v>
      </c>
      <c r="I58" s="323">
        <f>Table3[[#This Row],[Registration Fee]]+Table3[[#This Row],[EPA]]</f>
        <v>1440</v>
      </c>
      <c r="J58" s="320"/>
      <c r="K58" s="320"/>
      <c r="L58" s="320"/>
      <c r="M58" s="320" t="str">
        <f t="shared" si="5"/>
        <v>BC Arch</v>
      </c>
      <c r="N58" s="324" t="s">
        <v>37</v>
      </c>
      <c r="O58" s="353"/>
    </row>
    <row r="59" spans="1:15">
      <c r="A59" s="319">
        <v>2432766600</v>
      </c>
      <c r="B59" s="319">
        <v>9490</v>
      </c>
      <c r="C59" s="320" t="str">
        <f t="shared" si="4"/>
        <v>Padfield</v>
      </c>
      <c r="D59" s="320" t="str">
        <f t="shared" si="6"/>
        <v xml:space="preserve">Infra Technician </v>
      </c>
      <c r="E59" s="321" t="str">
        <f t="shared" si="7"/>
        <v>BCAL-PO00025</v>
      </c>
      <c r="F59" s="322">
        <f>VLOOKUP(Table3[[#This Row],[ULN]],Table1[[#All],[ULN]:[Date Requested for SP]],20,FALSE)</f>
        <v>44137</v>
      </c>
      <c r="G59" s="323">
        <v>40</v>
      </c>
      <c r="H59" s="323">
        <f>VLOOKUP(Table3[[#This Row],[Standard Name]],Table4[[#All],[Standard Name]:[Cost]],2,FALSE)</f>
        <v>1200</v>
      </c>
      <c r="I59" s="323">
        <f>Table3[[#This Row],[Registration Fee]]+Table3[[#This Row],[EPA]]</f>
        <v>1240</v>
      </c>
      <c r="J59" s="320"/>
      <c r="K59" s="320"/>
      <c r="L59" s="320"/>
      <c r="M59" s="320" t="str">
        <f t="shared" si="5"/>
        <v>BC Arch</v>
      </c>
      <c r="N59" s="325" t="s">
        <v>37</v>
      </c>
      <c r="O59" s="353"/>
    </row>
    <row r="60" spans="1:15">
      <c r="A60" s="319">
        <v>9183156762</v>
      </c>
      <c r="B60" s="319">
        <v>9234</v>
      </c>
      <c r="C60" s="320" t="str">
        <f t="shared" si="4"/>
        <v>Cemal</v>
      </c>
      <c r="D60" s="320" t="str">
        <f t="shared" si="6"/>
        <v>Data Analyst</v>
      </c>
      <c r="E60" s="321" t="str">
        <f t="shared" si="7"/>
        <v>BCAL-PO001109</v>
      </c>
      <c r="F60" s="322">
        <f>VLOOKUP(Table3[[#This Row],[ULN]],Table1[[#All],[ULN]:[Date Requested for SP]],20,FALSE)</f>
        <v>44081</v>
      </c>
      <c r="G60" s="323">
        <v>40</v>
      </c>
      <c r="H60" s="323">
        <f>VLOOKUP(Table3[[#This Row],[Standard Name]],Table4[[#All],[Standard Name]:[Cost]],2,FALSE)</f>
        <v>1400</v>
      </c>
      <c r="I60" s="323">
        <f>Table3[[#This Row],[Registration Fee]]+Table3[[#This Row],[EPA]]</f>
        <v>1440</v>
      </c>
      <c r="J60" s="320"/>
      <c r="K60" s="320"/>
      <c r="L60" s="320"/>
      <c r="M60" s="320" t="str">
        <f t="shared" si="5"/>
        <v>BC Arch</v>
      </c>
      <c r="N60" s="325" t="s">
        <v>37</v>
      </c>
      <c r="O60" s="353"/>
    </row>
    <row r="61" spans="1:15">
      <c r="A61" s="319">
        <v>5639011288</v>
      </c>
      <c r="B61" s="319">
        <v>9315</v>
      </c>
      <c r="C61" s="320" t="str">
        <f t="shared" si="4"/>
        <v>Lee</v>
      </c>
      <c r="D61" s="320" t="str">
        <f t="shared" si="6"/>
        <v>IS Business Analyst</v>
      </c>
      <c r="E61" s="321" t="str">
        <f t="shared" si="7"/>
        <v>BCAL-PO03212</v>
      </c>
      <c r="F61" s="322">
        <f>VLOOKUP(Table3[[#This Row],[ULN]],Table1[[#All],[ULN]:[Date Requested for SP]],20,FALSE)</f>
        <v>44081</v>
      </c>
      <c r="G61" s="323">
        <v>40</v>
      </c>
      <c r="H61" s="323">
        <f>VLOOKUP(Table3[[#This Row],[Standard Name]],Table4[[#All],[Standard Name]:[Cost]],2,FALSE)</f>
        <v>1400</v>
      </c>
      <c r="I61" s="323">
        <f>Table3[[#This Row],[Registration Fee]]+Table3[[#This Row],[EPA]]</f>
        <v>1440</v>
      </c>
      <c r="J61" s="320"/>
      <c r="K61" s="320"/>
      <c r="L61" s="320"/>
      <c r="M61" s="320" t="str">
        <f t="shared" si="5"/>
        <v>BC Arch</v>
      </c>
      <c r="N61" s="325" t="s">
        <v>37</v>
      </c>
      <c r="O61" s="353"/>
    </row>
    <row r="62" spans="1:15">
      <c r="A62" s="319">
        <v>4222695482</v>
      </c>
      <c r="B62" s="319">
        <v>8876</v>
      </c>
      <c r="C62" s="320" t="str">
        <f t="shared" si="4"/>
        <v>McAuley-Clegg</v>
      </c>
      <c r="D62" s="320" t="str">
        <f t="shared" si="6"/>
        <v>Digital Marketer</v>
      </c>
      <c r="E62" s="321" t="str">
        <f t="shared" si="7"/>
        <v>BCAL-PO03193</v>
      </c>
      <c r="F62" s="322">
        <f>VLOOKUP(Table3[[#This Row],[ULN]],Table1[[#All],[ULN]:[Date Requested for SP]],20,FALSE)</f>
        <v>44102</v>
      </c>
      <c r="G62" s="323">
        <v>40</v>
      </c>
      <c r="H62" s="323">
        <f>VLOOKUP(Table3[[#This Row],[Standard Name]],Table4[[#All],[Standard Name]:[Cost]],2,FALSE)</f>
        <v>1200</v>
      </c>
      <c r="I62" s="323">
        <f>Table3[[#This Row],[Registration Fee]]+Table3[[#This Row],[EPA]]</f>
        <v>1240</v>
      </c>
      <c r="J62" s="320"/>
      <c r="K62" s="320"/>
      <c r="L62" s="320"/>
      <c r="M62" s="320" t="str">
        <f t="shared" si="5"/>
        <v>BC Arch</v>
      </c>
      <c r="N62" s="325" t="s">
        <v>37</v>
      </c>
      <c r="O62" s="353"/>
    </row>
    <row r="63" spans="1:15">
      <c r="A63" s="319">
        <v>6431023438</v>
      </c>
      <c r="B63" s="319">
        <v>31464</v>
      </c>
      <c r="C63" s="320" t="str">
        <f t="shared" si="4"/>
        <v>Green</v>
      </c>
      <c r="D63" s="320" t="str">
        <f t="shared" si="6"/>
        <v xml:space="preserve">Infra Technician </v>
      </c>
      <c r="E63" s="321" t="str">
        <f t="shared" si="7"/>
        <v>ITQ-1920-1072</v>
      </c>
      <c r="F63" s="322">
        <f>VLOOKUP(Table3[[#This Row],[ULN]],Table1[[#All],[ULN]:[Date Requested for SP]],20,FALSE)</f>
        <v>44060</v>
      </c>
      <c r="G63" s="323">
        <v>40</v>
      </c>
      <c r="H63" s="323">
        <f>VLOOKUP(Table3[[#This Row],[Standard Name]],Table4[[#All],[Standard Name]:[Cost]],2,FALSE)</f>
        <v>1200</v>
      </c>
      <c r="I63" s="323">
        <f>Table3[[#This Row],[Registration Fee]]+Table3[[#This Row],[EPA]]</f>
        <v>1240</v>
      </c>
      <c r="J63" s="320"/>
      <c r="K63" s="320"/>
      <c r="L63" s="320"/>
      <c r="M63" s="320" t="str">
        <f t="shared" si="5"/>
        <v>Intequal</v>
      </c>
      <c r="N63" s="324" t="s">
        <v>37</v>
      </c>
      <c r="O63" s="353"/>
    </row>
    <row r="64" spans="1:15">
      <c r="A64" s="319">
        <v>2621639304</v>
      </c>
      <c r="B64" s="319">
        <v>32214</v>
      </c>
      <c r="C64" s="320" t="str">
        <f t="shared" si="4"/>
        <v>Rolph</v>
      </c>
      <c r="D64" s="320" t="str">
        <f t="shared" si="6"/>
        <v xml:space="preserve">Infra Technician </v>
      </c>
      <c r="E64" s="321" t="str">
        <f t="shared" si="7"/>
        <v>ITQ-1920-1072</v>
      </c>
      <c r="F64" s="322">
        <f>VLOOKUP(Table3[[#This Row],[ULN]],Table1[[#All],[ULN]:[Date Requested for SP]],20,FALSE)</f>
        <v>44062</v>
      </c>
      <c r="G64" s="323">
        <v>40</v>
      </c>
      <c r="H64" s="323">
        <f>VLOOKUP(Table3[[#This Row],[Standard Name]],Table4[[#All],[Standard Name]:[Cost]],2,FALSE)</f>
        <v>1200</v>
      </c>
      <c r="I64" s="323">
        <f>Table3[[#This Row],[Registration Fee]]+Table3[[#This Row],[EPA]]</f>
        <v>1240</v>
      </c>
      <c r="J64" s="320"/>
      <c r="K64" s="320"/>
      <c r="L64" s="320"/>
      <c r="M64" s="320" t="str">
        <f t="shared" si="5"/>
        <v>Intequal</v>
      </c>
      <c r="N64" s="325" t="s">
        <v>37</v>
      </c>
      <c r="O64" s="353"/>
    </row>
    <row r="65" spans="1:15">
      <c r="A65" s="319">
        <v>7812641758</v>
      </c>
      <c r="B65" s="319">
        <v>31460</v>
      </c>
      <c r="C65" s="320" t="str">
        <f t="shared" si="4"/>
        <v>Baker</v>
      </c>
      <c r="D65" s="320" t="str">
        <f t="shared" si="6"/>
        <v>Digital Marketer</v>
      </c>
      <c r="E65" s="321" t="str">
        <f t="shared" si="7"/>
        <v>ITQ-1920-1072</v>
      </c>
      <c r="F65" s="322">
        <f>VLOOKUP(Table3[[#This Row],[ULN]],Table1[[#All],[ULN]:[Date Requested for SP]],20,FALSE)</f>
        <v>44070</v>
      </c>
      <c r="G65" s="323">
        <v>40</v>
      </c>
      <c r="H65" s="323">
        <f>VLOOKUP(Table3[[#This Row],[Standard Name]],Table4[[#All],[Standard Name]:[Cost]],2,FALSE)</f>
        <v>1200</v>
      </c>
      <c r="I65" s="323">
        <f>Table3[[#This Row],[Registration Fee]]+Table3[[#This Row],[EPA]]</f>
        <v>1240</v>
      </c>
      <c r="J65" s="320"/>
      <c r="K65" s="320"/>
      <c r="L65" s="320"/>
      <c r="M65" s="320" t="str">
        <f t="shared" si="5"/>
        <v>Intequal</v>
      </c>
      <c r="N65" s="325" t="s">
        <v>37</v>
      </c>
      <c r="O65" s="353"/>
    </row>
    <row r="66" spans="1:15">
      <c r="A66" s="319">
        <v>4267390435</v>
      </c>
      <c r="B66" s="319">
        <v>32587</v>
      </c>
      <c r="C66" s="320" t="str">
        <f t="shared" si="4"/>
        <v>Scott</v>
      </c>
      <c r="D66" s="320" t="str">
        <f t="shared" si="6"/>
        <v>Digital Marketer</v>
      </c>
      <c r="E66" s="321" t="str">
        <f t="shared" si="7"/>
        <v>ITQ-1920-1072</v>
      </c>
      <c r="F66" s="322">
        <f>VLOOKUP(Table3[[#This Row],[ULN]],Table1[[#All],[ULN]:[Date Requested for SP]],20,FALSE)</f>
        <v>44075</v>
      </c>
      <c r="G66" s="323">
        <v>40</v>
      </c>
      <c r="H66" s="323">
        <f>VLOOKUP(Table3[[#This Row],[Standard Name]],Table4[[#All],[Standard Name]:[Cost]],2,FALSE)</f>
        <v>1200</v>
      </c>
      <c r="I66" s="323">
        <f>Table3[[#This Row],[Registration Fee]]+Table3[[#This Row],[EPA]]</f>
        <v>1240</v>
      </c>
      <c r="J66" s="323"/>
      <c r="K66" s="320"/>
      <c r="L66" s="320"/>
      <c r="M66" s="320" t="str">
        <f t="shared" si="5"/>
        <v>Intequal</v>
      </c>
      <c r="N66" s="325" t="s">
        <v>37</v>
      </c>
      <c r="O66" s="353"/>
    </row>
    <row r="67" spans="1:15">
      <c r="A67" s="326">
        <v>6169100418</v>
      </c>
      <c r="B67" s="326">
        <v>32213</v>
      </c>
      <c r="C67" s="320" t="str">
        <f t="shared" si="4"/>
        <v>Johnson-Fisher</v>
      </c>
      <c r="D67" s="320" t="str">
        <f t="shared" si="6"/>
        <v>Network Engineer</v>
      </c>
      <c r="E67" s="321" t="str">
        <f t="shared" si="7"/>
        <v>ITQ-1920-1072</v>
      </c>
      <c r="F67" s="322">
        <f>VLOOKUP(Table3[[#This Row],[ULN]],Table1[[#All],[ULN]:[Date Requested for SP]],20,FALSE)</f>
        <v>44090</v>
      </c>
      <c r="G67" s="323">
        <v>40</v>
      </c>
      <c r="H67" s="323">
        <f>VLOOKUP(Table3[[#This Row],[Standard Name]],Table4[[#All],[Standard Name]:[Cost]],2,FALSE)</f>
        <v>1400</v>
      </c>
      <c r="I67" s="323">
        <f>Table3[[#This Row],[Registration Fee]]+Table3[[#This Row],[EPA]]</f>
        <v>1440</v>
      </c>
      <c r="J67" s="320"/>
      <c r="K67" s="320"/>
      <c r="L67" s="320"/>
      <c r="M67" s="320" t="str">
        <f t="shared" si="5"/>
        <v>Intequal</v>
      </c>
      <c r="N67" s="325" t="s">
        <v>37</v>
      </c>
      <c r="O67" s="353"/>
    </row>
    <row r="68" spans="1:15">
      <c r="A68" s="319">
        <v>8246269754</v>
      </c>
      <c r="B68" s="319">
        <v>27223</v>
      </c>
      <c r="C68" s="320" t="str">
        <f t="shared" si="4"/>
        <v>Dennis</v>
      </c>
      <c r="D68" s="320" t="str">
        <f t="shared" si="6"/>
        <v>Digital Marketer</v>
      </c>
      <c r="E68" s="321" t="str">
        <f t="shared" si="7"/>
        <v>TDM266</v>
      </c>
      <c r="F68" s="322">
        <f>VLOOKUP(Table3[[#This Row],[ULN]],Table1[[#All],[ULN]:[Date Requested for SP]],20,FALSE)</f>
        <v>44050</v>
      </c>
      <c r="G68" s="323">
        <v>40</v>
      </c>
      <c r="H68" s="323">
        <f>VLOOKUP(Table3[[#This Row],[Standard Name]],Table4[[#All],[Standard Name]:[Cost]],2,FALSE)</f>
        <v>1200</v>
      </c>
      <c r="I68" s="323">
        <f>Table3[[#This Row],[Registration Fee]]+Table3[[#This Row],[EPA]]</f>
        <v>1240</v>
      </c>
      <c r="J68" s="320"/>
      <c r="K68" s="320"/>
      <c r="L68" s="320"/>
      <c r="M68" s="320" t="s">
        <v>32</v>
      </c>
      <c r="N68" s="324" t="s">
        <v>37</v>
      </c>
      <c r="O68" s="353"/>
    </row>
    <row r="69" spans="1:15">
      <c r="A69" s="326">
        <v>5607894443</v>
      </c>
      <c r="B69" s="326">
        <v>31537</v>
      </c>
      <c r="C69" s="320" t="str">
        <f t="shared" si="4"/>
        <v>Chandler-Giles</v>
      </c>
      <c r="D69" s="320" t="str">
        <f t="shared" si="6"/>
        <v>Digital Marketer</v>
      </c>
      <c r="E69" s="321" t="str">
        <f t="shared" si="7"/>
        <v>TDM286</v>
      </c>
      <c r="F69" s="322">
        <f>VLOOKUP(Table3[[#This Row],[ULN]],Table1[[#All],[ULN]:[Date Requested for SP]],20,FALSE)</f>
        <v>44053</v>
      </c>
      <c r="G69" s="323">
        <v>40</v>
      </c>
      <c r="H69" s="323">
        <f>VLOOKUP(Table3[[#This Row],[Standard Name]],Table4[[#All],[Standard Name]:[Cost]],2,FALSE)</f>
        <v>1200</v>
      </c>
      <c r="I69" s="323">
        <f>Table3[[#This Row],[Registration Fee]]+Table3[[#This Row],[EPA]]</f>
        <v>1240</v>
      </c>
      <c r="J69" s="320"/>
      <c r="K69" s="320"/>
      <c r="L69" s="320"/>
      <c r="M69" s="320" t="s">
        <v>32</v>
      </c>
      <c r="N69" s="324" t="s">
        <v>37</v>
      </c>
      <c r="O69" s="353"/>
    </row>
    <row r="70" spans="1:15">
      <c r="A70" s="319">
        <v>2297403282</v>
      </c>
      <c r="B70" s="319">
        <v>31548</v>
      </c>
      <c r="C70" s="320" t="str">
        <f t="shared" si="4"/>
        <v>Smart</v>
      </c>
      <c r="D70" s="320" t="str">
        <f t="shared" si="6"/>
        <v>Digital Marketer</v>
      </c>
      <c r="E70" s="321" t="str">
        <f t="shared" si="7"/>
        <v>TDM279</v>
      </c>
      <c r="F70" s="322">
        <f>VLOOKUP(Table3[[#This Row],[ULN]],Table1[[#All],[ULN]:[Date Requested for SP]],20,FALSE)</f>
        <v>44053</v>
      </c>
      <c r="G70" s="323">
        <v>40</v>
      </c>
      <c r="H70" s="323">
        <f>VLOOKUP(Table3[[#This Row],[Standard Name]],Table4[[#All],[Standard Name]:[Cost]],2,FALSE)</f>
        <v>1200</v>
      </c>
      <c r="I70" s="323">
        <f>Table3[[#This Row],[Registration Fee]]+Table3[[#This Row],[EPA]]</f>
        <v>1240</v>
      </c>
      <c r="J70" s="320"/>
      <c r="K70" s="320"/>
      <c r="L70" s="320"/>
      <c r="M70" s="320" t="s">
        <v>32</v>
      </c>
      <c r="N70" s="324" t="s">
        <v>37</v>
      </c>
      <c r="O70" s="353"/>
    </row>
    <row r="71" spans="1:15">
      <c r="A71" s="319">
        <v>2605198676</v>
      </c>
      <c r="B71" s="319">
        <v>32225</v>
      </c>
      <c r="C71" s="320" t="str">
        <f t="shared" ref="C71:C96" si="8">VLOOKUP(A71,ULN,3,FALSE)</f>
        <v>Olver</v>
      </c>
      <c r="D71" s="320" t="str">
        <f t="shared" si="6"/>
        <v>Digital Marketer</v>
      </c>
      <c r="E71" s="321" t="str">
        <f t="shared" si="7"/>
        <v>TDM267</v>
      </c>
      <c r="F71" s="322">
        <f>VLOOKUP(Table3[[#This Row],[ULN]],Table1[[#All],[ULN]:[Date Requested for SP]],20,FALSE)</f>
        <v>44060</v>
      </c>
      <c r="G71" s="323">
        <v>40</v>
      </c>
      <c r="H71" s="323">
        <f>VLOOKUP(Table3[[#This Row],[Standard Name]],Table4[[#All],[Standard Name]:[Cost]],2,FALSE)</f>
        <v>1200</v>
      </c>
      <c r="I71" s="323">
        <f>Table3[[#This Row],[Registration Fee]]+Table3[[#This Row],[EPA]]</f>
        <v>1240</v>
      </c>
      <c r="J71" s="320"/>
      <c r="K71" s="320"/>
      <c r="L71" s="320"/>
      <c r="M71" s="320" t="s">
        <v>32</v>
      </c>
      <c r="N71" s="325" t="s">
        <v>37</v>
      </c>
      <c r="O71" s="353"/>
    </row>
    <row r="72" spans="1:15">
      <c r="A72" s="319">
        <v>9153969633</v>
      </c>
      <c r="B72" s="319">
        <v>30227</v>
      </c>
      <c r="C72" s="320" t="str">
        <f t="shared" si="8"/>
        <v>Delauney</v>
      </c>
      <c r="D72" s="320" t="str">
        <f t="shared" si="6"/>
        <v>Digital Marketer</v>
      </c>
      <c r="E72" s="321" t="str">
        <f t="shared" si="7"/>
        <v>TDM285</v>
      </c>
      <c r="F72" s="322">
        <f>VLOOKUP(Table3[[#This Row],[ULN]],Table1[[#All],[ULN]:[Date Requested for SP]],20,FALSE)</f>
        <v>44061</v>
      </c>
      <c r="G72" s="323">
        <v>40</v>
      </c>
      <c r="H72" s="323">
        <f>VLOOKUP(Table3[[#This Row],[Standard Name]],Table4[[#All],[Standard Name]:[Cost]],2,FALSE)</f>
        <v>1200</v>
      </c>
      <c r="I72" s="323">
        <f>Table3[[#This Row],[Registration Fee]]+Table3[[#This Row],[EPA]]</f>
        <v>1240</v>
      </c>
      <c r="J72" s="320"/>
      <c r="K72" s="320"/>
      <c r="L72" s="320"/>
      <c r="M72" s="320" t="s">
        <v>32</v>
      </c>
      <c r="N72" s="324" t="s">
        <v>37</v>
      </c>
      <c r="O72" s="353"/>
    </row>
    <row r="73" spans="1:15">
      <c r="A73" s="319">
        <v>4862620425</v>
      </c>
      <c r="B73" s="319">
        <v>31533</v>
      </c>
      <c r="C73" s="320" t="str">
        <f t="shared" si="8"/>
        <v>Smith</v>
      </c>
      <c r="D73" s="320" t="str">
        <f t="shared" si="6"/>
        <v>Digital Marketer</v>
      </c>
      <c r="E73" s="321" t="str">
        <f t="shared" si="7"/>
        <v>TDM308</v>
      </c>
      <c r="F73" s="322">
        <f>VLOOKUP(Table3[[#This Row],[ULN]],Table1[[#All],[ULN]:[Date Requested for SP]],20,FALSE)</f>
        <v>44067</v>
      </c>
      <c r="G73" s="323">
        <v>40</v>
      </c>
      <c r="H73" s="323">
        <f>VLOOKUP(Table3[[#This Row],[Standard Name]],Table4[[#All],[Standard Name]:[Cost]],2,FALSE)</f>
        <v>1200</v>
      </c>
      <c r="I73" s="323">
        <f>Table3[[#This Row],[Registration Fee]]+Table3[[#This Row],[EPA]]</f>
        <v>1240</v>
      </c>
      <c r="J73" s="320"/>
      <c r="K73" s="320"/>
      <c r="L73" s="320"/>
      <c r="M73" s="320" t="s">
        <v>32</v>
      </c>
      <c r="N73" s="324" t="s">
        <v>37</v>
      </c>
      <c r="O73" s="353"/>
    </row>
    <row r="74" spans="1:15">
      <c r="A74" s="319">
        <v>9758758682</v>
      </c>
      <c r="B74" s="319">
        <v>32220</v>
      </c>
      <c r="C74" s="320" t="str">
        <f t="shared" si="8"/>
        <v>Wickens</v>
      </c>
      <c r="D74" s="320" t="str">
        <f t="shared" si="6"/>
        <v>Digital Marketer</v>
      </c>
      <c r="E74" s="321" t="str">
        <f t="shared" si="7"/>
        <v>TDM255</v>
      </c>
      <c r="F74" s="322">
        <f>VLOOKUP(Table3[[#This Row],[ULN]],Table1[[#All],[ULN]:[Date Requested for SP]],20,FALSE)</f>
        <v>44067</v>
      </c>
      <c r="G74" s="323">
        <v>40</v>
      </c>
      <c r="H74" s="323">
        <f>VLOOKUP(Table3[[#This Row],[Standard Name]],Table4[[#All],[Standard Name]:[Cost]],2,FALSE)</f>
        <v>1200</v>
      </c>
      <c r="I74" s="323">
        <f>Table3[[#This Row],[Registration Fee]]+Table3[[#This Row],[EPA]]</f>
        <v>1240</v>
      </c>
      <c r="J74" s="320"/>
      <c r="K74" s="320"/>
      <c r="L74" s="320"/>
      <c r="M74" s="320" t="s">
        <v>32</v>
      </c>
      <c r="N74" s="325" t="s">
        <v>37</v>
      </c>
      <c r="O74" s="353"/>
    </row>
    <row r="75" spans="1:15">
      <c r="A75" s="319">
        <v>6003225776</v>
      </c>
      <c r="B75" s="319">
        <v>31559</v>
      </c>
      <c r="C75" s="320" t="str">
        <f t="shared" si="8"/>
        <v>York</v>
      </c>
      <c r="D75" s="320" t="str">
        <f t="shared" si="6"/>
        <v xml:space="preserve">Infra Technician </v>
      </c>
      <c r="E75" s="321" t="str">
        <f t="shared" si="7"/>
        <v>TDM263</v>
      </c>
      <c r="F75" s="322">
        <f>VLOOKUP(Table3[[#This Row],[ULN]],Table1[[#All],[ULN]:[Date Requested for SP]],20,FALSE)</f>
        <v>44067</v>
      </c>
      <c r="G75" s="323">
        <v>40</v>
      </c>
      <c r="H75" s="323">
        <f>VLOOKUP(Table3[[#This Row],[Standard Name]],Table4[[#All],[Standard Name]:[Cost]],2,FALSE)</f>
        <v>1200</v>
      </c>
      <c r="I75" s="323">
        <f>Table3[[#This Row],[Registration Fee]]+Table3[[#This Row],[EPA]]</f>
        <v>1240</v>
      </c>
      <c r="J75" s="320"/>
      <c r="K75" s="320"/>
      <c r="L75" s="320"/>
      <c r="M75" s="320" t="s">
        <v>32</v>
      </c>
      <c r="N75" s="325" t="s">
        <v>37</v>
      </c>
      <c r="O75" s="353"/>
    </row>
    <row r="76" spans="1:15">
      <c r="A76" s="319">
        <v>7841128923</v>
      </c>
      <c r="B76" s="319">
        <v>32778</v>
      </c>
      <c r="C76" s="320" t="str">
        <f t="shared" si="8"/>
        <v>Williams</v>
      </c>
      <c r="D76" s="320" t="str">
        <f t="shared" si="6"/>
        <v>Digital Marketer</v>
      </c>
      <c r="E76" s="321" t="str">
        <f t="shared" si="7"/>
        <v>TDM323</v>
      </c>
      <c r="F76" s="322">
        <f>VLOOKUP(Table3[[#This Row],[ULN]],Table1[[#All],[ULN]:[Date Requested for SP]],20,FALSE)</f>
        <v>44081</v>
      </c>
      <c r="G76" s="323">
        <v>40</v>
      </c>
      <c r="H76" s="323">
        <f>VLOOKUP(Table3[[#This Row],[Standard Name]],Table4[[#All],[Standard Name]:[Cost]],2,FALSE)</f>
        <v>1200</v>
      </c>
      <c r="I76" s="323">
        <f>Table3[[#This Row],[Registration Fee]]+Table3[[#This Row],[EPA]]</f>
        <v>1240</v>
      </c>
      <c r="J76" s="320"/>
      <c r="K76" s="320"/>
      <c r="L76" s="320"/>
      <c r="M76" s="320" t="s">
        <v>32</v>
      </c>
      <c r="N76" s="325" t="s">
        <v>37</v>
      </c>
      <c r="O76" s="353"/>
    </row>
    <row r="77" spans="1:15">
      <c r="A77" s="319">
        <v>3551594316</v>
      </c>
      <c r="B77" s="319">
        <v>7930</v>
      </c>
      <c r="C77" s="320" t="str">
        <f t="shared" si="8"/>
        <v>Dobson</v>
      </c>
      <c r="D77" s="320" t="str">
        <f t="shared" si="6"/>
        <v>Data Analyst</v>
      </c>
      <c r="E77" s="321">
        <f t="shared" si="7"/>
        <v>3551594316</v>
      </c>
      <c r="F77" s="322">
        <f>VLOOKUP(Table3[[#This Row],[ULN]],Table1[[#All],[ULN]:[Date Requested for SP]],20,FALSE)</f>
        <v>44046</v>
      </c>
      <c r="G77" s="323">
        <v>40</v>
      </c>
      <c r="H77" s="323">
        <f>VLOOKUP(Table3[[#This Row],[Standard Name]],Table4[[#All],[Standard Name]:[Cost]],2,FALSE)</f>
        <v>1400</v>
      </c>
      <c r="I77" s="323">
        <f>Table3[[#This Row],[Registration Fee]]+Table3[[#This Row],[EPA]]</f>
        <v>1440</v>
      </c>
      <c r="J77" s="320"/>
      <c r="K77" s="320"/>
      <c r="L77" s="320"/>
      <c r="M77" s="320" t="str">
        <f t="shared" ref="M77:M96" si="9">VLOOKUP(A77,ULN,4,FALSE)</f>
        <v>WhiteHat</v>
      </c>
      <c r="N77" s="325" t="s">
        <v>37</v>
      </c>
      <c r="O77" s="353"/>
    </row>
    <row r="78" spans="1:15">
      <c r="A78" s="319">
        <v>3138610802</v>
      </c>
      <c r="B78" s="319">
        <v>7943</v>
      </c>
      <c r="C78" s="320" t="str">
        <f t="shared" si="8"/>
        <v>Paterson</v>
      </c>
      <c r="D78" s="320" t="str">
        <f t="shared" ref="D78:D96" si="10">VLOOKUP(A78,ULN,10,FALSE)</f>
        <v>Data Analyst</v>
      </c>
      <c r="E78" s="321">
        <f t="shared" ref="E78:E96" si="11">VLOOKUP(A78,ULN,6,FALSE)</f>
        <v>3138610802</v>
      </c>
      <c r="F78" s="322">
        <f>VLOOKUP(Table3[[#This Row],[ULN]],Table1[[#All],[ULN]:[Date Requested for SP]],20,FALSE)</f>
        <v>44049</v>
      </c>
      <c r="G78" s="323">
        <v>40</v>
      </c>
      <c r="H78" s="323">
        <f>VLOOKUP(Table3[[#This Row],[Standard Name]],Table4[[#All],[Standard Name]:[Cost]],2,FALSE)</f>
        <v>1400</v>
      </c>
      <c r="I78" s="323">
        <f>Table3[[#This Row],[Registration Fee]]+Table3[[#This Row],[EPA]]</f>
        <v>1440</v>
      </c>
      <c r="J78" s="320"/>
      <c r="K78" s="320"/>
      <c r="L78" s="320"/>
      <c r="M78" s="320" t="str">
        <f t="shared" si="9"/>
        <v>WhiteHat</v>
      </c>
      <c r="N78" s="325" t="s">
        <v>37</v>
      </c>
      <c r="O78" s="353"/>
    </row>
    <row r="79" spans="1:15">
      <c r="A79" s="319">
        <v>4524817300</v>
      </c>
      <c r="B79" s="319">
        <v>7942</v>
      </c>
      <c r="C79" s="320" t="str">
        <f t="shared" si="8"/>
        <v>Fage</v>
      </c>
      <c r="D79" s="320" t="str">
        <f t="shared" si="10"/>
        <v>Data Analyst</v>
      </c>
      <c r="E79" s="321">
        <f t="shared" si="11"/>
        <v>4524817300</v>
      </c>
      <c r="F79" s="322">
        <f>VLOOKUP(Table3[[#This Row],[ULN]],Table1[[#All],[ULN]:[Date Requested for SP]],20,FALSE)</f>
        <v>44053</v>
      </c>
      <c r="G79" s="323">
        <v>40</v>
      </c>
      <c r="H79" s="323">
        <f>VLOOKUP(Table3[[#This Row],[Standard Name]],Table4[[#All],[Standard Name]:[Cost]],2,FALSE)</f>
        <v>1400</v>
      </c>
      <c r="I79" s="323">
        <f>Table3[[#This Row],[Registration Fee]]+Table3[[#This Row],[EPA]]</f>
        <v>1440</v>
      </c>
      <c r="J79" s="320"/>
      <c r="K79" s="320"/>
      <c r="L79" s="320"/>
      <c r="M79" s="320" t="str">
        <f t="shared" si="9"/>
        <v>WhiteHat</v>
      </c>
      <c r="N79" s="324" t="s">
        <v>37</v>
      </c>
      <c r="O79" s="353"/>
    </row>
    <row r="80" spans="1:15">
      <c r="A80" s="319">
        <v>5099393410</v>
      </c>
      <c r="B80" s="319">
        <v>7933</v>
      </c>
      <c r="C80" s="320" t="str">
        <f t="shared" si="8"/>
        <v>Ditch</v>
      </c>
      <c r="D80" s="320" t="str">
        <f t="shared" si="10"/>
        <v>Data Analyst</v>
      </c>
      <c r="E80" s="321">
        <f t="shared" si="11"/>
        <v>5099393410</v>
      </c>
      <c r="F80" s="322">
        <f>VLOOKUP(Table3[[#This Row],[ULN]],Table1[[#All],[ULN]:[Date Requested for SP]],20,FALSE)</f>
        <v>44054</v>
      </c>
      <c r="G80" s="323">
        <v>40</v>
      </c>
      <c r="H80" s="323">
        <f>VLOOKUP(Table3[[#This Row],[Standard Name]],Table4[[#All],[Standard Name]:[Cost]],2,FALSE)</f>
        <v>1400</v>
      </c>
      <c r="I80" s="323">
        <f>Table3[[#This Row],[Registration Fee]]+Table3[[#This Row],[EPA]]</f>
        <v>1440</v>
      </c>
      <c r="J80" s="320"/>
      <c r="K80" s="320"/>
      <c r="L80" s="320"/>
      <c r="M80" s="320" t="str">
        <f t="shared" si="9"/>
        <v>WhiteHat</v>
      </c>
      <c r="N80" s="325" t="s">
        <v>37</v>
      </c>
      <c r="O80" s="353"/>
    </row>
    <row r="81" spans="1:15">
      <c r="A81" s="319">
        <v>1429981015</v>
      </c>
      <c r="B81" s="319">
        <v>7929</v>
      </c>
      <c r="C81" s="320" t="str">
        <f t="shared" si="8"/>
        <v>Hyndman</v>
      </c>
      <c r="D81" s="320" t="str">
        <f t="shared" si="10"/>
        <v>Data Analyst</v>
      </c>
      <c r="E81" s="321">
        <f t="shared" si="11"/>
        <v>1429981015</v>
      </c>
      <c r="F81" s="322">
        <f>VLOOKUP(Table3[[#This Row],[ULN]],Table1[[#All],[ULN]:[Date Requested for SP]],20,FALSE)</f>
        <v>44054</v>
      </c>
      <c r="G81" s="323">
        <v>40</v>
      </c>
      <c r="H81" s="323">
        <f>VLOOKUP(Table3[[#This Row],[Standard Name]],Table4[[#All],[Standard Name]:[Cost]],2,FALSE)</f>
        <v>1400</v>
      </c>
      <c r="I81" s="327">
        <f>Table3[[#This Row],[Registration Fee]]+Table3[[#This Row],[EPA]]</f>
        <v>1440</v>
      </c>
      <c r="J81" s="328"/>
      <c r="K81" s="328"/>
      <c r="L81" s="328"/>
      <c r="M81" s="320" t="str">
        <f t="shared" si="9"/>
        <v>WhiteHat</v>
      </c>
      <c r="N81" s="324" t="s">
        <v>37</v>
      </c>
      <c r="O81" s="353"/>
    </row>
    <row r="82" spans="1:15">
      <c r="A82" s="319">
        <v>1252510283</v>
      </c>
      <c r="B82" s="319">
        <v>7946</v>
      </c>
      <c r="C82" s="320" t="str">
        <f t="shared" si="8"/>
        <v>Bhatia</v>
      </c>
      <c r="D82" s="320" t="str">
        <f t="shared" si="10"/>
        <v>Data Analyst</v>
      </c>
      <c r="E82" s="321">
        <f t="shared" si="11"/>
        <v>1252510283</v>
      </c>
      <c r="F82" s="322">
        <f>VLOOKUP(Table3[[#This Row],[ULN]],Table1[[#All],[ULN]:[Date Requested for SP]],20,FALSE)</f>
        <v>44056</v>
      </c>
      <c r="G82" s="323">
        <v>40</v>
      </c>
      <c r="H82" s="329">
        <f>VLOOKUP(Table3[[#This Row],[Standard Name]],Table4[[#All],[Standard Name]:[Cost]],2,FALSE)</f>
        <v>1400</v>
      </c>
      <c r="I82" s="330">
        <f>Table3[[#This Row],[Registration Fee]]+Table3[[#This Row],[EPA]]</f>
        <v>1440</v>
      </c>
      <c r="J82" s="319"/>
      <c r="K82" s="319"/>
      <c r="L82" s="319"/>
      <c r="M82" s="320" t="str">
        <f t="shared" si="9"/>
        <v>WhiteHat</v>
      </c>
      <c r="N82" s="319" t="s">
        <v>37</v>
      </c>
      <c r="O82" s="353"/>
    </row>
    <row r="83" spans="1:15">
      <c r="A83" s="319">
        <v>7518801670</v>
      </c>
      <c r="B83" s="325">
        <v>4533</v>
      </c>
      <c r="C83" s="320" t="str">
        <f t="shared" si="8"/>
        <v>Greig</v>
      </c>
      <c r="D83" s="320" t="str">
        <f t="shared" si="10"/>
        <v>Data Analyst</v>
      </c>
      <c r="E83" s="321">
        <f t="shared" si="11"/>
        <v>7518801670</v>
      </c>
      <c r="F83" s="322">
        <f>VLOOKUP(Table3[[#This Row],[ULN]],Table1[[#All],[ULN]:[Date Requested for SP]],20,FALSE)</f>
        <v>44057</v>
      </c>
      <c r="G83" s="323">
        <v>40</v>
      </c>
      <c r="H83" s="329">
        <f>VLOOKUP(Table3[[#This Row],[Standard Name]],Table4[[#All],[Standard Name]:[Cost]],2,FALSE)</f>
        <v>1400</v>
      </c>
      <c r="I83" s="330">
        <f>Table3[[#This Row],[Registration Fee]]+Table3[[#This Row],[EPA]]</f>
        <v>1440</v>
      </c>
      <c r="J83" s="319"/>
      <c r="K83" s="319"/>
      <c r="L83" s="319"/>
      <c r="M83" s="320" t="str">
        <f t="shared" si="9"/>
        <v>WhiteHat</v>
      </c>
      <c r="N83" s="319" t="s">
        <v>37</v>
      </c>
      <c r="O83" s="353"/>
    </row>
    <row r="84" spans="1:15">
      <c r="A84" s="319">
        <v>1444951784</v>
      </c>
      <c r="B84" s="325">
        <v>30896</v>
      </c>
      <c r="C84" s="320" t="str">
        <f t="shared" si="8"/>
        <v>Mack</v>
      </c>
      <c r="D84" s="320" t="str">
        <f t="shared" si="10"/>
        <v>Data Analyst</v>
      </c>
      <c r="E84" s="321">
        <f t="shared" si="11"/>
        <v>1444951784</v>
      </c>
      <c r="F84" s="322">
        <f>VLOOKUP(Table3[[#This Row],[ULN]],Table1[[#All],[ULN]:[Date Requested for SP]],20,FALSE)</f>
        <v>44060</v>
      </c>
      <c r="G84" s="323">
        <v>40</v>
      </c>
      <c r="H84" s="329">
        <f>VLOOKUP(Table3[[#This Row],[Standard Name]],Table4[[#All],[Standard Name]:[Cost]],2,FALSE)</f>
        <v>1400</v>
      </c>
      <c r="I84" s="330">
        <f>Table3[[#This Row],[Registration Fee]]+Table3[[#This Row],[EPA]]</f>
        <v>1440</v>
      </c>
      <c r="J84" s="319"/>
      <c r="K84" s="319"/>
      <c r="L84" s="319"/>
      <c r="M84" s="320" t="str">
        <f t="shared" si="9"/>
        <v>WhiteHat</v>
      </c>
      <c r="N84" s="319" t="s">
        <v>37</v>
      </c>
      <c r="O84" s="353"/>
    </row>
    <row r="85" spans="1:15">
      <c r="A85" s="331">
        <v>4075102687</v>
      </c>
      <c r="B85" s="331">
        <v>4544</v>
      </c>
      <c r="C85" s="320" t="str">
        <f t="shared" si="8"/>
        <v>Travers</v>
      </c>
      <c r="D85" s="320" t="str">
        <f t="shared" si="10"/>
        <v>Data Analyst</v>
      </c>
      <c r="E85" s="321">
        <f t="shared" si="11"/>
        <v>4075102687</v>
      </c>
      <c r="F85" s="322">
        <f>VLOOKUP(Table3[[#This Row],[ULN]],Table1[[#All],[ULN]:[Date Requested for SP]],20,FALSE)</f>
        <v>44060</v>
      </c>
      <c r="G85" s="323">
        <v>40</v>
      </c>
      <c r="H85" s="329">
        <f>VLOOKUP(Table3[[#This Row],[Standard Name]],Table4[[#All],[Standard Name]:[Cost]],2,FALSE)</f>
        <v>1400</v>
      </c>
      <c r="I85" s="330">
        <f>Table3[[#This Row],[Registration Fee]]+Table3[[#This Row],[EPA]]</f>
        <v>1440</v>
      </c>
      <c r="J85" s="319"/>
      <c r="K85" s="319"/>
      <c r="L85" s="319"/>
      <c r="M85" s="320" t="str">
        <f t="shared" si="9"/>
        <v>WhiteHat</v>
      </c>
      <c r="N85" s="319" t="s">
        <v>37</v>
      </c>
      <c r="O85" s="353"/>
    </row>
    <row r="86" spans="1:15">
      <c r="A86" s="319">
        <v>1423831143</v>
      </c>
      <c r="B86" s="319">
        <v>4541</v>
      </c>
      <c r="C86" s="320" t="str">
        <f t="shared" si="8"/>
        <v>Rowell</v>
      </c>
      <c r="D86" s="320" t="str">
        <f t="shared" si="10"/>
        <v>Data Analyst</v>
      </c>
      <c r="E86" s="321">
        <f t="shared" si="11"/>
        <v>1423831143</v>
      </c>
      <c r="F86" s="322">
        <f>VLOOKUP(Table3[[#This Row],[ULN]],Table1[[#All],[ULN]:[Date Requested for SP]],20,FALSE)</f>
        <v>44060</v>
      </c>
      <c r="G86" s="323">
        <v>40</v>
      </c>
      <c r="H86" s="329">
        <f>VLOOKUP(Table3[[#This Row],[Standard Name]],Table4[[#All],[Standard Name]:[Cost]],2,FALSE)</f>
        <v>1400</v>
      </c>
      <c r="I86" s="330">
        <f>Table3[[#This Row],[Registration Fee]]+Table3[[#This Row],[EPA]]</f>
        <v>1440</v>
      </c>
      <c r="J86" s="319"/>
      <c r="K86" s="319"/>
      <c r="L86" s="319"/>
      <c r="M86" s="320" t="str">
        <f t="shared" si="9"/>
        <v>WhiteHat</v>
      </c>
      <c r="N86" s="319" t="s">
        <v>37</v>
      </c>
      <c r="O86" s="353"/>
    </row>
    <row r="87" spans="1:15">
      <c r="A87" s="319">
        <v>2231471727</v>
      </c>
      <c r="B87" s="319">
        <v>7931</v>
      </c>
      <c r="C87" s="320" t="str">
        <f t="shared" si="8"/>
        <v>Koutroumanidis</v>
      </c>
      <c r="D87" s="320" t="str">
        <f t="shared" si="10"/>
        <v>Data Analyst</v>
      </c>
      <c r="E87" s="321">
        <f t="shared" si="11"/>
        <v>2231471727</v>
      </c>
      <c r="F87" s="322">
        <f>VLOOKUP(Table3[[#This Row],[ULN]],Table1[[#All],[ULN]:[Date Requested for SP]],20,FALSE)</f>
        <v>44060</v>
      </c>
      <c r="G87" s="323">
        <v>40</v>
      </c>
      <c r="H87" s="332">
        <f>VLOOKUP(Table3[[#This Row],[Standard Name]],Table4[[#All],[Standard Name]:[Cost]],2,FALSE)</f>
        <v>1400</v>
      </c>
      <c r="I87" s="333">
        <f>Table3[[#This Row],[Registration Fee]]+Table3[[#This Row],[EPA]]</f>
        <v>1440</v>
      </c>
      <c r="J87" s="331"/>
      <c r="K87" s="331"/>
      <c r="L87" s="331"/>
      <c r="M87" s="320" t="str">
        <f t="shared" si="9"/>
        <v>WhiteHat</v>
      </c>
      <c r="N87" s="319" t="s">
        <v>37</v>
      </c>
      <c r="O87" s="353"/>
    </row>
    <row r="88" spans="1:15">
      <c r="A88" s="319">
        <v>1934986738</v>
      </c>
      <c r="B88" s="319">
        <v>7940</v>
      </c>
      <c r="C88" s="320" t="str">
        <f t="shared" si="8"/>
        <v>Prescott</v>
      </c>
      <c r="D88" s="320" t="str">
        <f t="shared" si="10"/>
        <v>Data Analyst</v>
      </c>
      <c r="E88" s="321">
        <f t="shared" si="11"/>
        <v>1934986738</v>
      </c>
      <c r="F88" s="322">
        <f>VLOOKUP(Table3[[#This Row],[ULN]],Table1[[#All],[ULN]:[Date Requested for SP]],20,FALSE)</f>
        <v>44060</v>
      </c>
      <c r="G88" s="329">
        <v>40</v>
      </c>
      <c r="H88" s="330">
        <f>VLOOKUP(Table3[[#This Row],[Standard Name]],Table4[[#All],[Standard Name]:[Cost]],2,FALSE)</f>
        <v>1400</v>
      </c>
      <c r="I88" s="330">
        <f>Table3[[#This Row],[Registration Fee]]+Table3[[#This Row],[EPA]]</f>
        <v>1440</v>
      </c>
      <c r="J88" s="319"/>
      <c r="K88" s="319"/>
      <c r="L88" s="319"/>
      <c r="M88" s="320" t="str">
        <f t="shared" si="9"/>
        <v>WhiteHat</v>
      </c>
      <c r="N88" s="334" t="s">
        <v>37</v>
      </c>
      <c r="O88" s="353"/>
    </row>
    <row r="89" spans="1:15">
      <c r="A89" s="319">
        <v>8775865318</v>
      </c>
      <c r="B89" s="319">
        <v>4532</v>
      </c>
      <c r="C89" s="320" t="str">
        <f t="shared" si="8"/>
        <v xml:space="preserve">Chow  </v>
      </c>
      <c r="D89" s="320" t="str">
        <f t="shared" si="10"/>
        <v>Data Analyst</v>
      </c>
      <c r="E89" s="321">
        <f t="shared" si="11"/>
        <v>8775865318</v>
      </c>
      <c r="F89" s="322">
        <f>VLOOKUP(Table3[[#This Row],[ULN]],Table1[[#All],[ULN]:[Date Requested for SP]],20,FALSE)</f>
        <v>44061</v>
      </c>
      <c r="G89" s="329">
        <v>40</v>
      </c>
      <c r="H89" s="330">
        <f>VLOOKUP(Table3[[#This Row],[Standard Name]],Table4[[#All],[Standard Name]:[Cost]],2,FALSE)</f>
        <v>1400</v>
      </c>
      <c r="I89" s="330">
        <f>Table3[[#This Row],[Registration Fee]]+Table3[[#This Row],[EPA]]</f>
        <v>1440</v>
      </c>
      <c r="J89" s="319"/>
      <c r="K89" s="319"/>
      <c r="L89" s="319"/>
      <c r="M89" s="320" t="str">
        <f t="shared" si="9"/>
        <v>WhiteHat</v>
      </c>
      <c r="N89" s="334" t="s">
        <v>37</v>
      </c>
      <c r="O89" s="353"/>
    </row>
    <row r="90" spans="1:15">
      <c r="A90" s="319">
        <v>2882625978</v>
      </c>
      <c r="B90" s="319">
        <v>4540</v>
      </c>
      <c r="C90" s="320" t="str">
        <f t="shared" si="8"/>
        <v>Plimmer</v>
      </c>
      <c r="D90" s="320" t="str">
        <f t="shared" si="10"/>
        <v>Data Analyst</v>
      </c>
      <c r="E90" s="321">
        <f t="shared" si="11"/>
        <v>2882625978</v>
      </c>
      <c r="F90" s="322">
        <f>VLOOKUP(Table3[[#This Row],[ULN]],Table1[[#All],[ULN]:[Date Requested for SP]],20,FALSE)</f>
        <v>44062</v>
      </c>
      <c r="G90" s="329">
        <v>40</v>
      </c>
      <c r="H90" s="330">
        <f>VLOOKUP(Table3[[#This Row],[Standard Name]],Table4[[#All],[Standard Name]:[Cost]],2,FALSE)</f>
        <v>1400</v>
      </c>
      <c r="I90" s="330">
        <f>Table3[[#This Row],[Registration Fee]]+Table3[[#This Row],[EPA]]</f>
        <v>1440</v>
      </c>
      <c r="J90" s="319"/>
      <c r="K90" s="319"/>
      <c r="L90" s="319"/>
      <c r="M90" s="320" t="str">
        <f t="shared" si="9"/>
        <v>WhiteHat</v>
      </c>
      <c r="N90" s="334" t="s">
        <v>37</v>
      </c>
      <c r="O90" s="353"/>
    </row>
    <row r="91" spans="1:15">
      <c r="A91" s="331">
        <v>7452694723</v>
      </c>
      <c r="B91" s="331">
        <v>7945</v>
      </c>
      <c r="C91" s="320" t="str">
        <f t="shared" si="8"/>
        <v>Monajed</v>
      </c>
      <c r="D91" s="320" t="str">
        <f t="shared" si="10"/>
        <v>Data Analyst</v>
      </c>
      <c r="E91" s="321">
        <f t="shared" si="11"/>
        <v>7452694723</v>
      </c>
      <c r="F91" s="322">
        <f>VLOOKUP(Table3[[#This Row],[ULN]],Table1[[#All],[ULN]:[Date Requested for SP]],20,FALSE)</f>
        <v>44062</v>
      </c>
      <c r="G91" s="332">
        <v>40</v>
      </c>
      <c r="H91" s="333">
        <f>VLOOKUP(Table3[[#This Row],[Standard Name]],Table4[[#All],[Standard Name]:[Cost]],2,FALSE)</f>
        <v>1400</v>
      </c>
      <c r="I91" s="333">
        <f>Table3[[#This Row],[Registration Fee]]+Table3[[#This Row],[EPA]]</f>
        <v>1440</v>
      </c>
      <c r="J91" s="331"/>
      <c r="K91" s="331"/>
      <c r="L91" s="331"/>
      <c r="M91" s="320" t="str">
        <f t="shared" si="9"/>
        <v>WhiteHat</v>
      </c>
      <c r="N91" s="335" t="s">
        <v>37</v>
      </c>
      <c r="O91" s="353"/>
    </row>
    <row r="92" spans="1:15">
      <c r="A92" s="319">
        <v>1159943205</v>
      </c>
      <c r="B92" s="319">
        <v>4536</v>
      </c>
      <c r="C92" s="320" t="str">
        <f t="shared" si="8"/>
        <v>Lien</v>
      </c>
      <c r="D92" s="320" t="str">
        <f t="shared" si="10"/>
        <v>Data Analyst</v>
      </c>
      <c r="E92" s="321">
        <f t="shared" si="11"/>
        <v>1159943205</v>
      </c>
      <c r="F92" s="322">
        <f>VLOOKUP(Table3[[#This Row],[ULN]],Table1[[#All],[ULN]:[Date Requested for SP]],20,FALSE)</f>
        <v>44063</v>
      </c>
      <c r="G92" s="330">
        <v>40</v>
      </c>
      <c r="H92" s="330">
        <f>VLOOKUP(Table3[[#This Row],[Standard Name]],Table4[[#All],[Standard Name]:[Cost]],2,FALSE)</f>
        <v>1400</v>
      </c>
      <c r="I92" s="330">
        <f>Table3[[#This Row],[Registration Fee]]+Table3[[#This Row],[EPA]]</f>
        <v>1440</v>
      </c>
      <c r="J92" s="319"/>
      <c r="K92" s="319"/>
      <c r="L92" s="319"/>
      <c r="M92" s="320" t="str">
        <f t="shared" si="9"/>
        <v>WhiteHat</v>
      </c>
      <c r="N92" s="319" t="s">
        <v>37</v>
      </c>
      <c r="O92" s="353"/>
    </row>
    <row r="93" spans="1:15">
      <c r="A93" s="319">
        <v>4297260971</v>
      </c>
      <c r="B93" s="319">
        <v>7936</v>
      </c>
      <c r="C93" s="320" t="str">
        <f t="shared" si="8"/>
        <v>Carvalho</v>
      </c>
      <c r="D93" s="320" t="str">
        <f t="shared" si="10"/>
        <v>Data Analyst</v>
      </c>
      <c r="E93" s="321">
        <f t="shared" si="11"/>
        <v>4297260971</v>
      </c>
      <c r="F93" s="322">
        <f>VLOOKUP(Table3[[#This Row],[ULN]],Table1[[#All],[ULN]:[Date Requested for SP]],20,FALSE)</f>
        <v>44063</v>
      </c>
      <c r="G93" s="330">
        <v>40</v>
      </c>
      <c r="H93" s="330">
        <f>VLOOKUP(Table3[[#This Row],[Standard Name]],Table4[[#All],[Standard Name]:[Cost]],2,FALSE)</f>
        <v>1400</v>
      </c>
      <c r="I93" s="330">
        <f>Table3[[#This Row],[Registration Fee]]+Table3[[#This Row],[EPA]]</f>
        <v>1440</v>
      </c>
      <c r="J93" s="319"/>
      <c r="K93" s="319"/>
      <c r="L93" s="319"/>
      <c r="M93" s="320" t="str">
        <f t="shared" si="9"/>
        <v>WhiteHat</v>
      </c>
      <c r="N93" s="319" t="s">
        <v>37</v>
      </c>
      <c r="O93" s="353"/>
    </row>
    <row r="94" spans="1:15">
      <c r="A94" s="319">
        <v>1974430676</v>
      </c>
      <c r="B94" s="319">
        <v>7939</v>
      </c>
      <c r="C94" s="320" t="str">
        <f t="shared" si="8"/>
        <v>Gander</v>
      </c>
      <c r="D94" s="320" t="str">
        <f t="shared" si="10"/>
        <v>Data Analyst</v>
      </c>
      <c r="E94" s="321">
        <f t="shared" si="11"/>
        <v>1974430676</v>
      </c>
      <c r="F94" s="322">
        <f>VLOOKUP(Table3[[#This Row],[ULN]],Table1[[#All],[ULN]:[Date Requested for SP]],20,FALSE)</f>
        <v>44067</v>
      </c>
      <c r="G94" s="330">
        <v>40</v>
      </c>
      <c r="H94" s="330">
        <f>VLOOKUP(Table3[[#This Row],[Standard Name]],Table4[[#All],[Standard Name]:[Cost]],2,FALSE)</f>
        <v>1400</v>
      </c>
      <c r="I94" s="330">
        <f>Table3[[#This Row],[Registration Fee]]+Table3[[#This Row],[EPA]]</f>
        <v>1440</v>
      </c>
      <c r="J94" s="319"/>
      <c r="K94" s="319"/>
      <c r="L94" s="319"/>
      <c r="M94" s="320" t="str">
        <f t="shared" si="9"/>
        <v>WhiteHat</v>
      </c>
      <c r="N94" s="319" t="s">
        <v>37</v>
      </c>
      <c r="O94" s="353"/>
    </row>
    <row r="95" spans="1:15">
      <c r="A95" s="319">
        <v>7100689995</v>
      </c>
      <c r="B95" s="319">
        <v>7938</v>
      </c>
      <c r="C95" s="319" t="str">
        <f t="shared" si="8"/>
        <v>Gkrillas</v>
      </c>
      <c r="D95" s="319" t="str">
        <f t="shared" si="10"/>
        <v>Data Analyst</v>
      </c>
      <c r="E95" s="336">
        <f t="shared" si="11"/>
        <v>7100689995</v>
      </c>
      <c r="F95" s="337">
        <f>VLOOKUP(Table3[[#This Row],[ULN]],Table1[[#All],[ULN]:[Date Requested for SP]],20,FALSE)</f>
        <v>44076</v>
      </c>
      <c r="G95" s="330">
        <v>40</v>
      </c>
      <c r="H95" s="330">
        <f>VLOOKUP(Table3[[#This Row],[Standard Name]],Table4[[#All],[Standard Name]:[Cost]],2,FALSE)</f>
        <v>1400</v>
      </c>
      <c r="I95" s="330">
        <f>Table3[[#This Row],[Registration Fee]]+Table3[[#This Row],[EPA]]</f>
        <v>1440</v>
      </c>
      <c r="J95" s="319"/>
      <c r="K95" s="319"/>
      <c r="L95" s="319"/>
      <c r="M95" s="319" t="str">
        <f t="shared" si="9"/>
        <v>WhiteHat</v>
      </c>
      <c r="N95" s="319" t="s">
        <v>37</v>
      </c>
      <c r="O95" s="353"/>
    </row>
    <row r="96" spans="1:15">
      <c r="A96" s="319">
        <v>1363152385</v>
      </c>
      <c r="B96" s="319">
        <v>30897</v>
      </c>
      <c r="C96" s="319" t="str">
        <f t="shared" si="8"/>
        <v>Parks</v>
      </c>
      <c r="D96" s="319" t="str">
        <f t="shared" si="10"/>
        <v>Data Analyst</v>
      </c>
      <c r="E96" s="336">
        <f t="shared" si="11"/>
        <v>1363152385</v>
      </c>
      <c r="F96" s="337">
        <f>VLOOKUP(Table3[[#This Row],[ULN]],Table1[[#All],[ULN]:[Date Requested for SP]],20,FALSE)</f>
        <v>44081</v>
      </c>
      <c r="G96" s="330">
        <v>40</v>
      </c>
      <c r="H96" s="330">
        <f>VLOOKUP(Table3[[#This Row],[Standard Name]],Table4[[#All],[Standard Name]:[Cost]],2,FALSE)</f>
        <v>1400</v>
      </c>
      <c r="I96" s="330">
        <f>Table3[[#This Row],[Registration Fee]]+Table3[[#This Row],[EPA]]</f>
        <v>1440</v>
      </c>
      <c r="J96" s="319"/>
      <c r="K96" s="319"/>
      <c r="L96" s="319"/>
      <c r="M96" s="319" t="str">
        <f t="shared" si="9"/>
        <v>WhiteHat</v>
      </c>
      <c r="N96" s="319" t="s">
        <v>37</v>
      </c>
      <c r="O96" s="353"/>
    </row>
    <row r="97" spans="1:15">
      <c r="A97" s="233">
        <v>5276921317</v>
      </c>
      <c r="B97" s="233">
        <v>30037</v>
      </c>
      <c r="C97" s="27" t="s">
        <v>39</v>
      </c>
      <c r="D97" s="27"/>
      <c r="E97" s="47" t="s">
        <v>40</v>
      </c>
      <c r="F97" s="225"/>
      <c r="G97" s="164">
        <v>0</v>
      </c>
      <c r="H97" s="164">
        <v>300</v>
      </c>
      <c r="I97" s="164">
        <f>Table3[[#This Row],[Registration Fee]]+Table3[[#This Row],[EPA]]</f>
        <v>300</v>
      </c>
      <c r="J97" s="27"/>
      <c r="K97" s="27"/>
      <c r="L97" s="27"/>
      <c r="M97" s="27" t="s">
        <v>11</v>
      </c>
      <c r="N97" s="27" t="s">
        <v>41</v>
      </c>
      <c r="O97" s="351"/>
    </row>
    <row r="98" spans="1:15">
      <c r="A98" s="27">
        <v>4063357111</v>
      </c>
      <c r="B98" s="27">
        <v>32577</v>
      </c>
      <c r="C98" s="235" t="str">
        <f t="shared" ref="C98" si="12">VLOOKUP(A98,ULN,3,FALSE)</f>
        <v>Ellis</v>
      </c>
      <c r="D98" s="235" t="str">
        <f t="shared" ref="D98" si="13">VLOOKUP(A98,ULN,10,FALSE)</f>
        <v xml:space="preserve">Infra Technician </v>
      </c>
      <c r="E98" s="236">
        <f t="shared" ref="E98" si="14">VLOOKUP(A98,ULN,6,FALSE)</f>
        <v>4063357111</v>
      </c>
      <c r="F98" s="237">
        <f>VLOOKUP(Table3[[#This Row],[ULN]],Table1[[#All],[ULN]:[Date Requested for SP]],20,FALSE)</f>
        <v>44081</v>
      </c>
      <c r="G98" s="164">
        <v>40</v>
      </c>
      <c r="H98" s="164">
        <f>VLOOKUP(Table3[[#This Row],[Standard Name]],Table4[[#All],[Standard Name]:[Cost]],2,FALSE)</f>
        <v>1200</v>
      </c>
      <c r="I98" s="164">
        <f>Table3[[#This Row],[Registration Fee]]+Table3[[#This Row],[EPA]]</f>
        <v>1240</v>
      </c>
      <c r="J98" s="27"/>
      <c r="K98" s="27"/>
      <c r="L98" s="27"/>
      <c r="M98" s="27" t="str">
        <f t="shared" ref="M98" si="15">VLOOKUP(A98,ULN,4,FALSE)</f>
        <v>Baltic Training</v>
      </c>
      <c r="N98" s="27" t="s">
        <v>41</v>
      </c>
      <c r="O98" s="351"/>
    </row>
    <row r="99" spans="1:15">
      <c r="A99" s="27">
        <v>8554380125</v>
      </c>
      <c r="B99" s="27">
        <v>32960</v>
      </c>
      <c r="C99" s="235" t="str">
        <f t="shared" ref="C99:C135" si="16">VLOOKUP(A99,ULN,3,FALSE)</f>
        <v>Goodwin</v>
      </c>
      <c r="D99" s="235" t="str">
        <f t="shared" ref="D99:D135" si="17">VLOOKUP(A99,ULN,10,FALSE)</f>
        <v xml:space="preserve">Infra Technician </v>
      </c>
      <c r="E99" s="236">
        <f t="shared" ref="E99:E135" si="18">VLOOKUP(A99,ULN,6,FALSE)</f>
        <v>8554380125</v>
      </c>
      <c r="F99" s="237">
        <f>VLOOKUP(Table3[[#This Row],[ULN]],Table1[[#All],[ULN]:[Date Requested for SP]],20,FALSE)</f>
        <v>44088</v>
      </c>
      <c r="G99" s="164">
        <v>40</v>
      </c>
      <c r="H99" s="164">
        <f>VLOOKUP(Table3[[#This Row],[Standard Name]],Table4[[#All],[Standard Name]:[Cost]],2,FALSE)</f>
        <v>1200</v>
      </c>
      <c r="I99" s="164">
        <f>Table3[[#This Row],[Registration Fee]]+Table3[[#This Row],[EPA]]</f>
        <v>1240</v>
      </c>
      <c r="J99" s="27"/>
      <c r="K99" s="27"/>
      <c r="L99" s="27"/>
      <c r="M99" s="27" t="str">
        <f t="shared" ref="M99:M135" si="19">VLOOKUP(A99,ULN,4,FALSE)</f>
        <v>Baltic Training</v>
      </c>
      <c r="N99" s="27" t="s">
        <v>41</v>
      </c>
      <c r="O99" s="351"/>
    </row>
    <row r="100" spans="1:15">
      <c r="A100" s="27">
        <v>6962348915</v>
      </c>
      <c r="B100" s="27">
        <v>33080</v>
      </c>
      <c r="C100" s="235" t="str">
        <f t="shared" si="16"/>
        <v>De Sousa</v>
      </c>
      <c r="D100" s="235" t="str">
        <f t="shared" si="17"/>
        <v xml:space="preserve">Infra Technician </v>
      </c>
      <c r="E100" s="236">
        <f t="shared" si="18"/>
        <v>6962348915</v>
      </c>
      <c r="F100" s="237">
        <f>VLOOKUP(Table3[[#This Row],[ULN]],Table1[[#All],[ULN]:[Date Requested for SP]],20,FALSE)</f>
        <v>44095</v>
      </c>
      <c r="G100" s="164">
        <v>40</v>
      </c>
      <c r="H100" s="164">
        <f>VLOOKUP(Table3[[#This Row],[Standard Name]],Table4[[#All],[Standard Name]:[Cost]],2,FALSE)</f>
        <v>1200</v>
      </c>
      <c r="I100" s="164">
        <f>Table3[[#This Row],[Registration Fee]]+Table3[[#This Row],[EPA]]</f>
        <v>1240</v>
      </c>
      <c r="J100" s="27"/>
      <c r="K100" s="27"/>
      <c r="L100" s="27"/>
      <c r="M100" s="27" t="str">
        <f t="shared" si="19"/>
        <v>Baltic Training</v>
      </c>
      <c r="N100" s="27" t="s">
        <v>41</v>
      </c>
      <c r="O100" s="351"/>
    </row>
    <row r="101" spans="1:15">
      <c r="A101" s="27">
        <v>4114810764</v>
      </c>
      <c r="B101" s="27">
        <v>33214</v>
      </c>
      <c r="C101" s="235" t="str">
        <f t="shared" si="16"/>
        <v>Sidebottom</v>
      </c>
      <c r="D101" s="235" t="str">
        <f t="shared" si="17"/>
        <v xml:space="preserve">Infra Technician </v>
      </c>
      <c r="E101" s="236">
        <f t="shared" si="18"/>
        <v>4114810764</v>
      </c>
      <c r="F101" s="237">
        <f>VLOOKUP(Table3[[#This Row],[ULN]],Table1[[#All],[ULN]:[Date Requested for SP]],20,FALSE)</f>
        <v>44095</v>
      </c>
      <c r="G101" s="164">
        <v>40</v>
      </c>
      <c r="H101" s="164">
        <f>VLOOKUP(Table3[[#This Row],[Standard Name]],Table4[[#All],[Standard Name]:[Cost]],2,FALSE)</f>
        <v>1200</v>
      </c>
      <c r="I101" s="164">
        <f>Table3[[#This Row],[Registration Fee]]+Table3[[#This Row],[EPA]]</f>
        <v>1240</v>
      </c>
      <c r="J101" s="27"/>
      <c r="K101" s="27"/>
      <c r="L101" s="27"/>
      <c r="M101" s="27" t="str">
        <f t="shared" si="19"/>
        <v>Baltic Training</v>
      </c>
      <c r="N101" s="27" t="s">
        <v>41</v>
      </c>
      <c r="O101" s="351"/>
    </row>
    <row r="102" spans="1:15">
      <c r="A102" s="233">
        <v>8094768648</v>
      </c>
      <c r="B102" s="27">
        <v>3329</v>
      </c>
      <c r="C102" s="235" t="str">
        <f t="shared" si="16"/>
        <v>Gleadow</v>
      </c>
      <c r="D102" s="235" t="str">
        <f t="shared" si="17"/>
        <v xml:space="preserve">Infra Technician </v>
      </c>
      <c r="E102" s="236">
        <f t="shared" si="18"/>
        <v>8094768648</v>
      </c>
      <c r="F102" s="237">
        <f>VLOOKUP(Table3[[#This Row],[ULN]],Table1[[#All],[ULN]:[Date Requested for SP]],20,FALSE)</f>
        <v>44095</v>
      </c>
      <c r="G102" s="164">
        <v>40</v>
      </c>
      <c r="H102" s="164">
        <f>VLOOKUP(Table3[[#This Row],[Standard Name]],Table4[[#All],[Standard Name]:[Cost]],2,FALSE)</f>
        <v>1200</v>
      </c>
      <c r="I102" s="164">
        <f>Table3[[#This Row],[Registration Fee]]+Table3[[#This Row],[EPA]]</f>
        <v>1240</v>
      </c>
      <c r="J102" s="27"/>
      <c r="K102" s="27"/>
      <c r="L102" s="27"/>
      <c r="M102" s="27" t="str">
        <f t="shared" si="19"/>
        <v>Baltic Training</v>
      </c>
      <c r="N102" s="27" t="s">
        <v>41</v>
      </c>
      <c r="O102" s="351"/>
    </row>
    <row r="103" spans="1:15">
      <c r="A103" s="27">
        <v>4128739765</v>
      </c>
      <c r="B103" s="27">
        <v>9196</v>
      </c>
      <c r="C103" s="18" t="str">
        <f t="shared" si="16"/>
        <v>Martin</v>
      </c>
      <c r="D103" s="18" t="str">
        <f t="shared" si="17"/>
        <v>Data Analyst</v>
      </c>
      <c r="E103" s="184" t="str">
        <f t="shared" si="18"/>
        <v>BCAL-PO01329</v>
      </c>
      <c r="F103" s="102">
        <f>VLOOKUP(Table3[[#This Row],[ULN]],Table1[[#All],[ULN]:[Date Requested for SP]],20,FALSE)</f>
        <v>44088</v>
      </c>
      <c r="G103" s="91">
        <v>40</v>
      </c>
      <c r="H103" s="165">
        <f>VLOOKUP(Table3[[#This Row],[Standard Name]],Table4[[#All],[Standard Name]:[Cost]],2,FALSE)</f>
        <v>1400</v>
      </c>
      <c r="I103" s="164">
        <f>Table3[[#This Row],[Registration Fee]]+Table3[[#This Row],[EPA]]</f>
        <v>1440</v>
      </c>
      <c r="J103" s="27"/>
      <c r="K103" s="27"/>
      <c r="L103" s="27"/>
      <c r="M103" s="3" t="str">
        <f t="shared" si="19"/>
        <v>BC Arch</v>
      </c>
      <c r="N103" s="2" t="s">
        <v>41</v>
      </c>
      <c r="O103" s="351"/>
    </row>
    <row r="104" spans="1:15">
      <c r="A104" s="27">
        <v>5459456109</v>
      </c>
      <c r="B104" s="27">
        <v>9444</v>
      </c>
      <c r="C104" s="18" t="str">
        <f t="shared" si="16"/>
        <v>Nunn</v>
      </c>
      <c r="D104" s="18" t="str">
        <f t="shared" si="17"/>
        <v>Data Analyst</v>
      </c>
      <c r="E104" s="184" t="str">
        <f t="shared" si="18"/>
        <v>BCAL-PO001079</v>
      </c>
      <c r="F104" s="102">
        <f>VLOOKUP(Table3[[#This Row],[ULN]],Table1[[#All],[ULN]:[Date Requested for SP]],20,FALSE)</f>
        <v>44088</v>
      </c>
      <c r="G104" s="91">
        <v>40</v>
      </c>
      <c r="H104" s="165">
        <f>VLOOKUP(Table3[[#This Row],[Standard Name]],Table4[[#All],[Standard Name]:[Cost]],2,FALSE)</f>
        <v>1400</v>
      </c>
      <c r="I104" s="164">
        <f>Table3[[#This Row],[Registration Fee]]+Table3[[#This Row],[EPA]]</f>
        <v>1440</v>
      </c>
      <c r="J104" s="27"/>
      <c r="K104" s="27"/>
      <c r="L104" s="27"/>
      <c r="M104" s="3" t="str">
        <f t="shared" si="19"/>
        <v>BC Arch</v>
      </c>
      <c r="N104" s="2" t="s">
        <v>41</v>
      </c>
      <c r="O104" s="351"/>
    </row>
    <row r="105" spans="1:15">
      <c r="A105" s="27">
        <v>4958667317</v>
      </c>
      <c r="B105" s="27">
        <v>8943</v>
      </c>
      <c r="C105" s="18" t="str">
        <f t="shared" si="16"/>
        <v>Chick</v>
      </c>
      <c r="D105" s="18" t="str">
        <f t="shared" si="17"/>
        <v xml:space="preserve">Infra Technician </v>
      </c>
      <c r="E105" s="184" t="str">
        <f t="shared" si="18"/>
        <v>BCAL-PO03223</v>
      </c>
      <c r="F105" s="102">
        <f>VLOOKUP(Table3[[#This Row],[ULN]],Table1[[#All],[ULN]:[Date Requested for SP]],20,FALSE)</f>
        <v>44088</v>
      </c>
      <c r="G105" s="91">
        <v>40</v>
      </c>
      <c r="H105" s="165">
        <f>VLOOKUP(Table3[[#This Row],[Standard Name]],Table4[[#All],[Standard Name]:[Cost]],2,FALSE)</f>
        <v>1200</v>
      </c>
      <c r="I105" s="164">
        <f>Table3[[#This Row],[Registration Fee]]+Table3[[#This Row],[EPA]]</f>
        <v>1240</v>
      </c>
      <c r="J105" s="27"/>
      <c r="K105" s="27"/>
      <c r="L105" s="27"/>
      <c r="M105" s="3" t="str">
        <f t="shared" si="19"/>
        <v>BC Arch</v>
      </c>
      <c r="N105" s="2" t="s">
        <v>41</v>
      </c>
      <c r="O105" s="351"/>
    </row>
    <row r="106" spans="1:15">
      <c r="A106" s="27">
        <v>1901497703</v>
      </c>
      <c r="B106" s="27">
        <v>9044</v>
      </c>
      <c r="C106" s="18" t="str">
        <f t="shared" si="16"/>
        <v>Magombedze</v>
      </c>
      <c r="D106" s="18" t="str">
        <f t="shared" si="17"/>
        <v>Digital Marketer</v>
      </c>
      <c r="E106" s="184" t="str">
        <f t="shared" si="18"/>
        <v>BCAL-PO03125</v>
      </c>
      <c r="F106" s="102">
        <f>VLOOKUP(Table3[[#This Row],[ULN]],Table1[[#All],[ULN]:[Date Requested for SP]],20,FALSE)</f>
        <v>44088</v>
      </c>
      <c r="G106" s="91">
        <v>40</v>
      </c>
      <c r="H106" s="165">
        <f>VLOOKUP(Table3[[#This Row],[Standard Name]],Table4[[#All],[Standard Name]:[Cost]],2,FALSE)</f>
        <v>1200</v>
      </c>
      <c r="I106" s="164">
        <f>Table3[[#This Row],[Registration Fee]]+Table3[[#This Row],[EPA]]</f>
        <v>1240</v>
      </c>
      <c r="J106" s="27"/>
      <c r="K106" s="27"/>
      <c r="L106" s="27"/>
      <c r="M106" s="3" t="str">
        <f t="shared" si="19"/>
        <v>BC Arch</v>
      </c>
      <c r="N106" s="2" t="s">
        <v>41</v>
      </c>
      <c r="O106" s="351"/>
    </row>
    <row r="107" spans="1:15">
      <c r="A107" s="27">
        <v>3605688585</v>
      </c>
      <c r="B107" s="27">
        <v>9218</v>
      </c>
      <c r="C107" s="18" t="str">
        <f t="shared" si="16"/>
        <v>Bond</v>
      </c>
      <c r="D107" s="18" t="str">
        <f t="shared" si="17"/>
        <v>Data Analyst</v>
      </c>
      <c r="E107" s="184" t="str">
        <f t="shared" si="18"/>
        <v>BCAL-PO03290</v>
      </c>
      <c r="F107" s="102">
        <f>VLOOKUP(Table3[[#This Row],[ULN]],Table1[[#All],[ULN]:[Date Requested for SP]],20,FALSE)</f>
        <v>44088</v>
      </c>
      <c r="G107" s="91">
        <v>40</v>
      </c>
      <c r="H107" s="165">
        <f>VLOOKUP(Table3[[#This Row],[Standard Name]],Table4[[#All],[Standard Name]:[Cost]],2,FALSE)</f>
        <v>1400</v>
      </c>
      <c r="I107" s="164">
        <f>Table3[[#This Row],[Registration Fee]]+Table3[[#This Row],[EPA]]</f>
        <v>1440</v>
      </c>
      <c r="J107" s="27"/>
      <c r="K107" s="27"/>
      <c r="L107" s="27"/>
      <c r="M107" s="3" t="str">
        <f t="shared" si="19"/>
        <v>BC Arch</v>
      </c>
      <c r="N107" s="2" t="s">
        <v>41</v>
      </c>
      <c r="O107" s="351"/>
    </row>
    <row r="108" spans="1:15">
      <c r="A108" s="27">
        <v>9629206934</v>
      </c>
      <c r="B108" s="27">
        <v>8949</v>
      </c>
      <c r="C108" s="18" t="str">
        <f t="shared" si="16"/>
        <v>Seediqi</v>
      </c>
      <c r="D108" s="18" t="str">
        <f t="shared" si="17"/>
        <v>Data Analyst</v>
      </c>
      <c r="E108" s="184" t="str">
        <f t="shared" si="18"/>
        <v>BCAL-PO03192</v>
      </c>
      <c r="F108" s="102">
        <f>VLOOKUP(Table3[[#This Row],[ULN]],Table1[[#All],[ULN]:[Date Requested for SP]],20,FALSE)</f>
        <v>44095</v>
      </c>
      <c r="G108" s="91">
        <v>40</v>
      </c>
      <c r="H108" s="165">
        <f>VLOOKUP(Table3[[#This Row],[Standard Name]],Table4[[#All],[Standard Name]:[Cost]],2,FALSE)</f>
        <v>1400</v>
      </c>
      <c r="I108" s="164">
        <f>Table3[[#This Row],[Registration Fee]]+Table3[[#This Row],[EPA]]</f>
        <v>1440</v>
      </c>
      <c r="J108" s="27"/>
      <c r="K108" s="27"/>
      <c r="L108" s="27"/>
      <c r="M108" s="3" t="str">
        <f t="shared" si="19"/>
        <v>BC Arch</v>
      </c>
      <c r="N108" s="2" t="s">
        <v>41</v>
      </c>
      <c r="O108" s="351"/>
    </row>
    <row r="109" spans="1:15">
      <c r="A109" s="27">
        <v>6449145977</v>
      </c>
      <c r="B109" s="27">
        <v>15706</v>
      </c>
      <c r="C109" s="18" t="str">
        <f t="shared" si="16"/>
        <v>Hymabaccus</v>
      </c>
      <c r="D109" s="18" t="str">
        <f t="shared" si="17"/>
        <v>Data Analyst</v>
      </c>
      <c r="E109" s="184" t="str">
        <f t="shared" si="18"/>
        <v>BCAL-PO03208</v>
      </c>
      <c r="F109" s="102">
        <f>VLOOKUP(Table3[[#This Row],[ULN]],Table1[[#All],[ULN]:[Date Requested for SP]],20,FALSE)</f>
        <v>44095</v>
      </c>
      <c r="G109" s="91">
        <v>40</v>
      </c>
      <c r="H109" s="165">
        <f>VLOOKUP(Table3[[#This Row],[Standard Name]],Table4[[#All],[Standard Name]:[Cost]],2,FALSE)</f>
        <v>1400</v>
      </c>
      <c r="I109" s="164">
        <f>Table3[[#This Row],[Registration Fee]]+Table3[[#This Row],[EPA]]</f>
        <v>1440</v>
      </c>
      <c r="J109" s="27"/>
      <c r="K109" s="27"/>
      <c r="L109" s="27"/>
      <c r="M109" s="3" t="str">
        <f t="shared" si="19"/>
        <v>BC Arch</v>
      </c>
      <c r="N109" s="2" t="s">
        <v>41</v>
      </c>
      <c r="O109" s="351"/>
    </row>
    <row r="110" spans="1:15">
      <c r="A110" s="233">
        <v>7805413648</v>
      </c>
      <c r="B110" s="27">
        <v>10795</v>
      </c>
      <c r="C110" s="18" t="str">
        <f t="shared" si="16"/>
        <v>Lowry</v>
      </c>
      <c r="D110" s="18" t="str">
        <f t="shared" si="17"/>
        <v>Data Analyst</v>
      </c>
      <c r="E110" s="184" t="str">
        <f t="shared" si="18"/>
        <v>BCAL-PO03216</v>
      </c>
      <c r="F110" s="102">
        <f>VLOOKUP(Table3[[#This Row],[ULN]],Table1[[#All],[ULN]:[Date Requested for SP]],20,FALSE)</f>
        <v>44095</v>
      </c>
      <c r="G110" s="91">
        <v>40</v>
      </c>
      <c r="H110" s="165">
        <f>VLOOKUP(Table3[[#This Row],[Standard Name]],Table4[[#All],[Standard Name]:[Cost]],2,FALSE)</f>
        <v>1400</v>
      </c>
      <c r="I110" s="164">
        <f>Table3[[#This Row],[Registration Fee]]+Table3[[#This Row],[EPA]]</f>
        <v>1440</v>
      </c>
      <c r="J110" s="27"/>
      <c r="K110" s="27"/>
      <c r="L110" s="27"/>
      <c r="M110" s="3" t="str">
        <f t="shared" si="19"/>
        <v>BC Arch</v>
      </c>
      <c r="N110" s="2" t="s">
        <v>41</v>
      </c>
      <c r="O110" s="351"/>
    </row>
    <row r="111" spans="1:15">
      <c r="A111" s="234">
        <v>9198560378</v>
      </c>
      <c r="B111" s="70">
        <v>9137</v>
      </c>
      <c r="C111" s="18" t="str">
        <f t="shared" si="16"/>
        <v>Nugent</v>
      </c>
      <c r="D111" s="18" t="str">
        <f t="shared" si="17"/>
        <v>Data Analyst</v>
      </c>
      <c r="E111" s="184" t="str">
        <f t="shared" si="18"/>
        <v>BCAL-PO03230</v>
      </c>
      <c r="F111" s="102">
        <f>VLOOKUP(Table3[[#This Row],[ULN]],Table1[[#All],[ULN]:[Date Requested for SP]],20,FALSE)</f>
        <v>44095</v>
      </c>
      <c r="G111" s="91">
        <v>40</v>
      </c>
      <c r="H111" s="165">
        <f>VLOOKUP(Table3[[#This Row],[Standard Name]],Table4[[#All],[Standard Name]:[Cost]],2,FALSE)</f>
        <v>1400</v>
      </c>
      <c r="I111" s="164">
        <f>Table3[[#This Row],[Registration Fee]]+Table3[[#This Row],[EPA]]</f>
        <v>1440</v>
      </c>
      <c r="J111" s="27"/>
      <c r="K111" s="27"/>
      <c r="L111" s="27"/>
      <c r="M111" s="3" t="str">
        <f t="shared" si="19"/>
        <v>BC Arch</v>
      </c>
      <c r="N111" s="2" t="s">
        <v>41</v>
      </c>
      <c r="O111" s="351"/>
    </row>
    <row r="112" spans="1:15">
      <c r="A112" s="234">
        <v>9219658908</v>
      </c>
      <c r="B112" s="70">
        <v>9224</v>
      </c>
      <c r="C112" s="18" t="str">
        <f t="shared" si="16"/>
        <v>Davies</v>
      </c>
      <c r="D112" s="18" t="str">
        <f t="shared" si="17"/>
        <v>Data Analyst</v>
      </c>
      <c r="E112" s="184" t="str">
        <f t="shared" si="18"/>
        <v>AVUK-PO03288</v>
      </c>
      <c r="F112" s="102">
        <f>VLOOKUP(Table3[[#This Row],[ULN]],Table1[[#All],[ULN]:[Date Requested for SP]],20,FALSE)</f>
        <v>44095</v>
      </c>
      <c r="G112" s="91">
        <v>40</v>
      </c>
      <c r="H112" s="165">
        <f>VLOOKUP(Table3[[#This Row],[Standard Name]],Table4[[#All],[Standard Name]:[Cost]],2,FALSE)</f>
        <v>1400</v>
      </c>
      <c r="I112" s="164">
        <f>Table3[[#This Row],[Registration Fee]]+Table3[[#This Row],[EPA]]</f>
        <v>1440</v>
      </c>
      <c r="J112" s="27"/>
      <c r="K112" s="27"/>
      <c r="L112" s="27"/>
      <c r="M112" s="3" t="str">
        <f t="shared" si="19"/>
        <v>BC Arch</v>
      </c>
      <c r="N112" s="2" t="s">
        <v>41</v>
      </c>
      <c r="O112" s="351"/>
    </row>
    <row r="113" spans="1:15">
      <c r="A113" s="233">
        <v>1560045026</v>
      </c>
      <c r="B113" s="27">
        <v>9362</v>
      </c>
      <c r="C113" s="18" t="str">
        <f t="shared" si="16"/>
        <v>Clements</v>
      </c>
      <c r="D113" s="18" t="str">
        <f t="shared" si="17"/>
        <v>Data Analyst</v>
      </c>
      <c r="E113" s="184" t="str">
        <f t="shared" si="18"/>
        <v>BCAL-PO03260</v>
      </c>
      <c r="F113" s="102">
        <f>VLOOKUP(Table3[[#This Row],[ULN]],Table1[[#All],[ULN]:[Date Requested for SP]],20,FALSE)</f>
        <v>44095</v>
      </c>
      <c r="G113" s="91">
        <v>40</v>
      </c>
      <c r="H113" s="165">
        <f>VLOOKUP(Table3[[#This Row],[Standard Name]],Table4[[#All],[Standard Name]:[Cost]],2,FALSE)</f>
        <v>1400</v>
      </c>
      <c r="I113" s="164">
        <f>Table3[[#This Row],[Registration Fee]]+Table3[[#This Row],[EPA]]</f>
        <v>1440</v>
      </c>
      <c r="J113" s="27"/>
      <c r="K113" s="27"/>
      <c r="L113" s="27"/>
      <c r="M113" s="3" t="str">
        <f t="shared" si="19"/>
        <v>BC Arch</v>
      </c>
      <c r="N113" s="2" t="s">
        <v>41</v>
      </c>
      <c r="O113" s="351"/>
    </row>
    <row r="114" spans="1:15">
      <c r="A114" s="233">
        <v>7614892053</v>
      </c>
      <c r="B114" s="27">
        <v>9004</v>
      </c>
      <c r="C114" s="18" t="str">
        <f t="shared" si="16"/>
        <v>Jackson</v>
      </c>
      <c r="D114" s="18" t="str">
        <f t="shared" si="17"/>
        <v xml:space="preserve">Infra Technician </v>
      </c>
      <c r="E114" s="184" t="str">
        <f t="shared" si="18"/>
        <v>BCAL-PO04881</v>
      </c>
      <c r="F114" s="102">
        <f>VLOOKUP(Table3[[#This Row],[ULN]],Table1[[#All],[ULN]:[Date Requested for SP]],20,FALSE)</f>
        <v>44102</v>
      </c>
      <c r="G114" s="91">
        <v>40</v>
      </c>
      <c r="H114" s="165">
        <f>VLOOKUP(Table3[[#This Row],[Standard Name]],Table4[[#All],[Standard Name]:[Cost]],2,FALSE)</f>
        <v>1200</v>
      </c>
      <c r="I114" s="164">
        <f>Table3[[#This Row],[Registration Fee]]+Table3[[#This Row],[EPA]]</f>
        <v>1240</v>
      </c>
      <c r="J114" s="27"/>
      <c r="K114" s="27"/>
      <c r="L114" s="27"/>
      <c r="M114" s="3" t="str">
        <f t="shared" si="19"/>
        <v>BC Arch</v>
      </c>
      <c r="N114" s="2" t="s">
        <v>41</v>
      </c>
      <c r="O114" s="351"/>
    </row>
    <row r="115" spans="1:15">
      <c r="A115" s="27">
        <v>7962364687</v>
      </c>
      <c r="B115" s="27">
        <v>9001</v>
      </c>
      <c r="C115" s="18" t="str">
        <f t="shared" si="16"/>
        <v>Napier</v>
      </c>
      <c r="D115" s="18" t="str">
        <f t="shared" si="17"/>
        <v xml:space="preserve">Infra Technician </v>
      </c>
      <c r="E115" s="184" t="str">
        <f t="shared" si="18"/>
        <v>AVUK-PO03276</v>
      </c>
      <c r="F115" s="102">
        <f>VLOOKUP(Table3[[#This Row],[ULN]],Table1[[#All],[ULN]:[Date Requested for SP]],20,FALSE)</f>
        <v>44109</v>
      </c>
      <c r="G115" s="91">
        <v>40</v>
      </c>
      <c r="H115" s="165">
        <f>VLOOKUP(Table3[[#This Row],[Standard Name]],Table4[[#All],[Standard Name]:[Cost]],2,FALSE)</f>
        <v>1200</v>
      </c>
      <c r="I115" s="164">
        <f>Table3[[#This Row],[Registration Fee]]+Table3[[#This Row],[EPA]]</f>
        <v>1240</v>
      </c>
      <c r="J115" s="27"/>
      <c r="K115" s="27"/>
      <c r="L115" s="27"/>
      <c r="M115" s="3" t="str">
        <f t="shared" si="19"/>
        <v>BC Arch</v>
      </c>
      <c r="N115" s="2" t="s">
        <v>41</v>
      </c>
      <c r="O115" s="351"/>
    </row>
    <row r="116" spans="1:15">
      <c r="A116" s="27">
        <v>7294299470</v>
      </c>
      <c r="B116" s="27">
        <v>30705</v>
      </c>
      <c r="C116" s="18" t="str">
        <f t="shared" si="16"/>
        <v>Yuhanna</v>
      </c>
      <c r="D116" s="18" t="str">
        <f t="shared" si="17"/>
        <v>Digital Marketer</v>
      </c>
      <c r="E116" s="184" t="str">
        <f t="shared" si="18"/>
        <v>N/A</v>
      </c>
      <c r="F116" s="102">
        <f>VLOOKUP(Table3[[#This Row],[ULN]],Table1[[#All],[ULN]:[Date Requested for SP]],20,FALSE)</f>
        <v>44081</v>
      </c>
      <c r="G116" s="91">
        <v>40</v>
      </c>
      <c r="H116" s="165">
        <f>VLOOKUP(Table3[[#This Row],[Standard Name]],Table4[[#All],[Standard Name]:[Cost]],2,FALSE)</f>
        <v>1200</v>
      </c>
      <c r="I116" s="164">
        <f>Table3[[#This Row],[Registration Fee]]+Table3[[#This Row],[EPA]]</f>
        <v>1240</v>
      </c>
      <c r="J116" s="27"/>
      <c r="K116" s="27"/>
      <c r="L116" s="27"/>
      <c r="M116" s="3" t="str">
        <f t="shared" si="19"/>
        <v>Creative Alliance</v>
      </c>
      <c r="N116" s="2" t="s">
        <v>41</v>
      </c>
      <c r="O116" s="351"/>
    </row>
    <row r="117" spans="1:15">
      <c r="A117" s="70">
        <v>4121835017</v>
      </c>
      <c r="B117" s="70">
        <v>30706</v>
      </c>
      <c r="C117" s="18" t="str">
        <f t="shared" si="16"/>
        <v>Mitchell</v>
      </c>
      <c r="D117" s="18" t="str">
        <f t="shared" si="17"/>
        <v>Digital Marketer</v>
      </c>
      <c r="E117" s="184" t="str">
        <f t="shared" si="18"/>
        <v>N/A</v>
      </c>
      <c r="F117" s="102">
        <f>VLOOKUP(Table3[[#This Row],[ULN]],Table1[[#All],[ULN]:[Date Requested for SP]],20,FALSE)</f>
        <v>44088</v>
      </c>
      <c r="G117" s="91">
        <v>40</v>
      </c>
      <c r="H117" s="165">
        <f>VLOOKUP(Table3[[#This Row],[Standard Name]],Table4[[#All],[Standard Name]:[Cost]],2,FALSE)</f>
        <v>1200</v>
      </c>
      <c r="I117" s="164">
        <f>Table3[[#This Row],[Registration Fee]]+Table3[[#This Row],[EPA]]</f>
        <v>1240</v>
      </c>
      <c r="J117" s="27"/>
      <c r="K117" s="27"/>
      <c r="L117" s="27"/>
      <c r="M117" s="3" t="str">
        <f t="shared" si="19"/>
        <v>Creative Alliance</v>
      </c>
      <c r="N117" s="2" t="s">
        <v>41</v>
      </c>
      <c r="O117" s="351"/>
    </row>
    <row r="118" spans="1:15">
      <c r="A118" s="70">
        <v>1092753647</v>
      </c>
      <c r="B118" s="70">
        <v>32245</v>
      </c>
      <c r="C118" s="18" t="str">
        <f t="shared" si="16"/>
        <v>Wardle</v>
      </c>
      <c r="D118" s="18" t="str">
        <f t="shared" si="17"/>
        <v xml:space="preserve">Infra Technician </v>
      </c>
      <c r="E118" s="184" t="str">
        <f t="shared" si="18"/>
        <v>ITQ-1920-1072</v>
      </c>
      <c r="F118" s="102">
        <f>VLOOKUP(Table3[[#This Row],[ULN]],Table1[[#All],[ULN]:[Date Requested for SP]],20,FALSE)</f>
        <v>44081</v>
      </c>
      <c r="G118" s="91">
        <v>40</v>
      </c>
      <c r="H118" s="165">
        <f>VLOOKUP(Table3[[#This Row],[Standard Name]],Table4[[#All],[Standard Name]:[Cost]],2,FALSE)</f>
        <v>1200</v>
      </c>
      <c r="I118" s="164">
        <f>Table3[[#This Row],[Registration Fee]]+Table3[[#This Row],[EPA]]</f>
        <v>1240</v>
      </c>
      <c r="J118" s="27"/>
      <c r="K118" s="27"/>
      <c r="L118" s="27"/>
      <c r="M118" s="3" t="str">
        <f t="shared" si="19"/>
        <v>Intequal</v>
      </c>
      <c r="N118" s="2" t="s">
        <v>41</v>
      </c>
      <c r="O118" s="351"/>
    </row>
    <row r="119" spans="1:15">
      <c r="A119" s="70">
        <v>5078405312</v>
      </c>
      <c r="B119" s="70">
        <v>32816</v>
      </c>
      <c r="C119" s="18" t="str">
        <f t="shared" si="16"/>
        <v>Stepanian</v>
      </c>
      <c r="D119" s="18" t="str">
        <f t="shared" si="17"/>
        <v>Digital Marketer</v>
      </c>
      <c r="E119" s="184" t="str">
        <f t="shared" si="18"/>
        <v>ITQ-1920-1072</v>
      </c>
      <c r="F119" s="102">
        <f>VLOOKUP(Table3[[#This Row],[ULN]],Table1[[#All],[ULN]:[Date Requested for SP]],20,FALSE)</f>
        <v>44082</v>
      </c>
      <c r="G119" s="91">
        <v>40</v>
      </c>
      <c r="H119" s="165">
        <f>VLOOKUP(Table3[[#This Row],[Standard Name]],Table4[[#All],[Standard Name]:[Cost]],2,FALSE)</f>
        <v>1200</v>
      </c>
      <c r="I119" s="164">
        <f>Table3[[#This Row],[Registration Fee]]+Table3[[#This Row],[EPA]]</f>
        <v>1240</v>
      </c>
      <c r="J119" s="27"/>
      <c r="K119" s="27"/>
      <c r="L119" s="27"/>
      <c r="M119" s="3" t="str">
        <f t="shared" si="19"/>
        <v>Intequal</v>
      </c>
      <c r="N119" s="2" t="s">
        <v>41</v>
      </c>
      <c r="O119" s="351"/>
    </row>
    <row r="120" spans="1:15">
      <c r="A120" s="27">
        <v>6997670430</v>
      </c>
      <c r="B120" s="27">
        <v>32818</v>
      </c>
      <c r="C120" s="18" t="str">
        <f t="shared" si="16"/>
        <v>Hargrave</v>
      </c>
      <c r="D120" s="18" t="str">
        <f t="shared" si="17"/>
        <v>Digital Marketer</v>
      </c>
      <c r="E120" s="184" t="str">
        <f t="shared" si="18"/>
        <v>ITQ-1920-1072</v>
      </c>
      <c r="F120" s="102">
        <f>VLOOKUP(Table3[[#This Row],[ULN]],Table1[[#All],[ULN]:[Date Requested for SP]],20,FALSE)</f>
        <v>44083</v>
      </c>
      <c r="G120" s="91">
        <v>40</v>
      </c>
      <c r="H120" s="165">
        <f>VLOOKUP(Table3[[#This Row],[Standard Name]],Table4[[#All],[Standard Name]:[Cost]],2,FALSE)</f>
        <v>1200</v>
      </c>
      <c r="I120" s="164">
        <f>Table3[[#This Row],[Registration Fee]]+Table3[[#This Row],[EPA]]</f>
        <v>1240</v>
      </c>
      <c r="J120" s="27"/>
      <c r="K120" s="27"/>
      <c r="L120" s="27"/>
      <c r="M120" s="3" t="str">
        <f t="shared" si="19"/>
        <v>Intequal</v>
      </c>
      <c r="N120" s="2" t="s">
        <v>41</v>
      </c>
      <c r="O120" s="351"/>
    </row>
    <row r="121" spans="1:15">
      <c r="A121" s="27">
        <v>4450066277</v>
      </c>
      <c r="B121" s="27">
        <v>32916</v>
      </c>
      <c r="C121" s="18" t="str">
        <f t="shared" si="16"/>
        <v>Ryder</v>
      </c>
      <c r="D121" s="18" t="str">
        <f t="shared" si="17"/>
        <v xml:space="preserve">Infra Technician </v>
      </c>
      <c r="E121" s="184" t="str">
        <f t="shared" si="18"/>
        <v>ITQ-1920-1072</v>
      </c>
      <c r="F121" s="102">
        <f>VLOOKUP(Table3[[#This Row],[ULN]],Table1[[#All],[ULN]:[Date Requested for SP]],20,FALSE)</f>
        <v>44088</v>
      </c>
      <c r="G121" s="91">
        <v>40</v>
      </c>
      <c r="H121" s="165">
        <f>VLOOKUP(Table3[[#This Row],[Standard Name]],Table4[[#All],[Standard Name]:[Cost]],2,FALSE)</f>
        <v>1200</v>
      </c>
      <c r="I121" s="164">
        <f>Table3[[#This Row],[Registration Fee]]+Table3[[#This Row],[EPA]]</f>
        <v>1240</v>
      </c>
      <c r="J121" s="27"/>
      <c r="K121" s="27"/>
      <c r="L121" s="27"/>
      <c r="M121" s="3" t="str">
        <f t="shared" si="19"/>
        <v>Intequal</v>
      </c>
      <c r="N121" s="2" t="s">
        <v>41</v>
      </c>
      <c r="O121" s="351"/>
    </row>
    <row r="122" spans="1:15">
      <c r="A122" s="27">
        <v>7847829745</v>
      </c>
      <c r="B122" s="27">
        <v>33170</v>
      </c>
      <c r="C122" s="18" t="str">
        <f t="shared" si="16"/>
        <v>Bennion-Bradley</v>
      </c>
      <c r="D122" s="18" t="str">
        <f t="shared" si="17"/>
        <v>Software Developer</v>
      </c>
      <c r="E122" s="184" t="str">
        <f t="shared" si="18"/>
        <v>ITQ-1920-1072</v>
      </c>
      <c r="F122" s="102">
        <f>VLOOKUP(Table3[[#This Row],[ULN]],Table1[[#All],[ULN]:[Date Requested for SP]],20,FALSE)</f>
        <v>44088</v>
      </c>
      <c r="G122" s="91">
        <v>40</v>
      </c>
      <c r="H122" s="165">
        <f>VLOOKUP(Table3[[#This Row],[Standard Name]],Table4[[#All],[Standard Name]:[Cost]],2,FALSE)</f>
        <v>1400</v>
      </c>
      <c r="I122" s="164">
        <f>Table3[[#This Row],[Registration Fee]]+Table3[[#This Row],[EPA]]</f>
        <v>1440</v>
      </c>
      <c r="J122" s="27"/>
      <c r="K122" s="27"/>
      <c r="L122" s="27"/>
      <c r="M122" s="3" t="str">
        <f t="shared" si="19"/>
        <v>Intequal</v>
      </c>
      <c r="N122" s="2" t="s">
        <v>41</v>
      </c>
    </row>
    <row r="123" spans="1:15">
      <c r="A123" s="27">
        <v>9553229556</v>
      </c>
      <c r="B123" s="27">
        <v>31801</v>
      </c>
      <c r="C123" s="18" t="str">
        <f t="shared" si="16"/>
        <v>Tucker</v>
      </c>
      <c r="D123" s="18" t="str">
        <f t="shared" si="17"/>
        <v>Digital Marketer</v>
      </c>
      <c r="E123" s="184" t="str">
        <f t="shared" si="18"/>
        <v>ITQ-1920-1072</v>
      </c>
      <c r="F123" s="102">
        <f>VLOOKUP(Table3[[#This Row],[ULN]],Table1[[#All],[ULN]:[Date Requested for SP]],20,FALSE)</f>
        <v>44088</v>
      </c>
      <c r="G123" s="91">
        <v>40</v>
      </c>
      <c r="H123" s="165">
        <f>VLOOKUP(Table3[[#This Row],[Standard Name]],Table4[[#All],[Standard Name]:[Cost]],2,FALSE)</f>
        <v>1200</v>
      </c>
      <c r="I123" s="164">
        <f>Table3[[#This Row],[Registration Fee]]+Table3[[#This Row],[EPA]]</f>
        <v>1240</v>
      </c>
      <c r="J123" s="27"/>
      <c r="K123" s="27"/>
      <c r="L123" s="27"/>
      <c r="M123" s="3" t="str">
        <f t="shared" si="19"/>
        <v>Intequal</v>
      </c>
      <c r="N123" s="2" t="s">
        <v>41</v>
      </c>
    </row>
    <row r="124" spans="1:15">
      <c r="A124" s="27">
        <v>2733389822</v>
      </c>
      <c r="B124" s="27">
        <v>32815</v>
      </c>
      <c r="C124" s="18" t="str">
        <f t="shared" si="16"/>
        <v>Silvester</v>
      </c>
      <c r="D124" s="18" t="str">
        <f t="shared" si="17"/>
        <v>Digital Marketer</v>
      </c>
      <c r="E124" s="184" t="str">
        <f t="shared" si="18"/>
        <v>ITQ-1920-1072</v>
      </c>
      <c r="F124" s="102">
        <f>VLOOKUP(Table3[[#This Row],[ULN]],Table1[[#All],[ULN]:[Date Requested for SP]],20,FALSE)</f>
        <v>44089</v>
      </c>
      <c r="G124" s="91">
        <v>40</v>
      </c>
      <c r="H124" s="165">
        <f>VLOOKUP(Table3[[#This Row],[Standard Name]],Table4[[#All],[Standard Name]:[Cost]],2,FALSE)</f>
        <v>1200</v>
      </c>
      <c r="I124" s="164">
        <f>Table3[[#This Row],[Registration Fee]]+Table3[[#This Row],[EPA]]</f>
        <v>1240</v>
      </c>
      <c r="J124" s="27"/>
      <c r="K124" s="27"/>
      <c r="L124" s="27"/>
      <c r="M124" s="3" t="str">
        <f t="shared" si="19"/>
        <v>Intequal</v>
      </c>
      <c r="N124" s="2" t="s">
        <v>41</v>
      </c>
    </row>
    <row r="125" spans="1:15">
      <c r="A125" s="27">
        <v>5338659211</v>
      </c>
      <c r="B125" s="70">
        <v>33168</v>
      </c>
      <c r="C125" s="18" t="str">
        <f t="shared" si="16"/>
        <v>Wallworth</v>
      </c>
      <c r="D125" s="18" t="str">
        <f t="shared" si="17"/>
        <v>Digital Marketer</v>
      </c>
      <c r="E125" s="184" t="str">
        <f t="shared" si="18"/>
        <v>ITQ-1920-1072</v>
      </c>
      <c r="F125" s="102">
        <f>VLOOKUP(Table3[[#This Row],[ULN]],Table1[[#All],[ULN]:[Date Requested for SP]],20,FALSE)</f>
        <v>44089</v>
      </c>
      <c r="G125" s="91">
        <v>40</v>
      </c>
      <c r="H125" s="165">
        <f>VLOOKUP(Table3[[#This Row],[Standard Name]],Table4[[#All],[Standard Name]:[Cost]],2,FALSE)</f>
        <v>1200</v>
      </c>
      <c r="I125" s="164">
        <f>Table3[[#This Row],[Registration Fee]]+Table3[[#This Row],[EPA]]</f>
        <v>1240</v>
      </c>
      <c r="J125" s="27"/>
      <c r="K125" s="27"/>
      <c r="L125" s="27"/>
      <c r="M125" s="3" t="str">
        <f t="shared" si="19"/>
        <v>Intequal</v>
      </c>
      <c r="N125" s="2" t="s">
        <v>41</v>
      </c>
    </row>
    <row r="126" spans="1:15">
      <c r="A126" s="27">
        <v>3748066480</v>
      </c>
      <c r="B126" s="70">
        <v>32819</v>
      </c>
      <c r="C126" s="18" t="str">
        <f t="shared" si="16"/>
        <v>O'Donnell</v>
      </c>
      <c r="D126" s="18" t="str">
        <f t="shared" si="17"/>
        <v xml:space="preserve">Infra Technician </v>
      </c>
      <c r="E126" s="184" t="str">
        <f t="shared" si="18"/>
        <v>ITQ-1920-1072</v>
      </c>
      <c r="F126" s="102">
        <f>VLOOKUP(Table3[[#This Row],[ULN]],Table1[[#All],[ULN]:[Date Requested for SP]],20,FALSE)</f>
        <v>44090</v>
      </c>
      <c r="G126" s="91">
        <v>40</v>
      </c>
      <c r="H126" s="165">
        <f>VLOOKUP(Table3[[#This Row],[Standard Name]],Table4[[#All],[Standard Name]:[Cost]],2,FALSE)</f>
        <v>1200</v>
      </c>
      <c r="I126" s="164">
        <f>Table3[[#This Row],[Registration Fee]]+Table3[[#This Row],[EPA]]</f>
        <v>1240</v>
      </c>
      <c r="J126" s="27"/>
      <c r="K126" s="27"/>
      <c r="L126" s="27"/>
      <c r="M126" s="3" t="str">
        <f t="shared" si="19"/>
        <v>Intequal</v>
      </c>
      <c r="N126" s="2" t="s">
        <v>41</v>
      </c>
    </row>
    <row r="127" spans="1:15">
      <c r="A127" s="27">
        <v>2822788994</v>
      </c>
      <c r="B127" s="27">
        <v>33179</v>
      </c>
      <c r="C127" s="18" t="str">
        <f t="shared" si="16"/>
        <v>Wells</v>
      </c>
      <c r="D127" s="18" t="str">
        <f t="shared" si="17"/>
        <v xml:space="preserve">Infra Technician </v>
      </c>
      <c r="E127" s="184" t="str">
        <f t="shared" si="18"/>
        <v>ITQ-1920-1072</v>
      </c>
      <c r="F127" s="102">
        <f>VLOOKUP(Table3[[#This Row],[ULN]],Table1[[#All],[ULN]:[Date Requested for SP]],20,FALSE)</f>
        <v>44090</v>
      </c>
      <c r="G127" s="91">
        <v>40</v>
      </c>
      <c r="H127" s="165">
        <f>VLOOKUP(Table3[[#This Row],[Standard Name]],Table4[[#All],[Standard Name]:[Cost]],2,FALSE)</f>
        <v>1200</v>
      </c>
      <c r="I127" s="164">
        <f>Table3[[#This Row],[Registration Fee]]+Table3[[#This Row],[EPA]]</f>
        <v>1240</v>
      </c>
      <c r="J127" s="27"/>
      <c r="K127" s="27"/>
      <c r="L127" s="27"/>
      <c r="M127" s="3" t="str">
        <f t="shared" si="19"/>
        <v>Intequal</v>
      </c>
      <c r="N127" s="2" t="s">
        <v>41</v>
      </c>
    </row>
    <row r="128" spans="1:15">
      <c r="A128" s="27">
        <v>1366006649</v>
      </c>
      <c r="B128" s="27">
        <v>33171</v>
      </c>
      <c r="C128" s="18" t="str">
        <f t="shared" si="16"/>
        <v>Cannon</v>
      </c>
      <c r="D128" s="18" t="str">
        <f t="shared" si="17"/>
        <v xml:space="preserve">Infra Technician </v>
      </c>
      <c r="E128" s="184" t="str">
        <f t="shared" si="18"/>
        <v>ITQ-1920-1072</v>
      </c>
      <c r="F128" s="102">
        <f>VLOOKUP(Table3[[#This Row],[ULN]],Table1[[#All],[ULN]:[Date Requested for SP]],20,FALSE)</f>
        <v>44090</v>
      </c>
      <c r="G128" s="91">
        <v>40</v>
      </c>
      <c r="H128" s="165">
        <f>VLOOKUP(Table3[[#This Row],[Standard Name]],Table4[[#All],[Standard Name]:[Cost]],2,FALSE)</f>
        <v>1200</v>
      </c>
      <c r="I128" s="164">
        <f>Table3[[#This Row],[Registration Fee]]+Table3[[#This Row],[EPA]]</f>
        <v>1240</v>
      </c>
      <c r="J128" s="27"/>
      <c r="K128" s="27"/>
      <c r="L128" s="27"/>
      <c r="M128" s="3" t="str">
        <f t="shared" si="19"/>
        <v>Intequal</v>
      </c>
      <c r="N128" s="2" t="s">
        <v>41</v>
      </c>
    </row>
    <row r="129" spans="1:15">
      <c r="A129" s="233">
        <v>9594194714</v>
      </c>
      <c r="B129" s="27">
        <v>33207</v>
      </c>
      <c r="C129" s="18" t="str">
        <f t="shared" si="16"/>
        <v>Broadbent</v>
      </c>
      <c r="D129" s="18" t="str">
        <f t="shared" si="17"/>
        <v xml:space="preserve">Infra Technician </v>
      </c>
      <c r="E129" s="184" t="str">
        <f t="shared" si="18"/>
        <v>ITQ-1920-1072</v>
      </c>
      <c r="F129" s="102">
        <f>VLOOKUP(Table3[[#This Row],[ULN]],Table1[[#All],[ULN]:[Date Requested for SP]],20,FALSE)</f>
        <v>44090</v>
      </c>
      <c r="G129" s="91">
        <v>40</v>
      </c>
      <c r="H129" s="165">
        <f>VLOOKUP(Table3[[#This Row],[Standard Name]],Table4[[#All],[Standard Name]:[Cost]],2,FALSE)</f>
        <v>1200</v>
      </c>
      <c r="I129" s="164">
        <f>Table3[[#This Row],[Registration Fee]]+Table3[[#This Row],[EPA]]</f>
        <v>1240</v>
      </c>
      <c r="J129" s="27"/>
      <c r="K129" s="27"/>
      <c r="L129" s="27"/>
      <c r="M129" s="3" t="str">
        <f t="shared" si="19"/>
        <v>Intequal</v>
      </c>
      <c r="N129" s="2" t="s">
        <v>41</v>
      </c>
    </row>
    <row r="130" spans="1:15">
      <c r="A130" s="233">
        <v>1140135561</v>
      </c>
      <c r="B130" s="27">
        <v>33381</v>
      </c>
      <c r="C130" s="18" t="str">
        <f t="shared" si="16"/>
        <v>Parker</v>
      </c>
      <c r="D130" s="18" t="str">
        <f t="shared" si="17"/>
        <v xml:space="preserve">Infra Technician </v>
      </c>
      <c r="E130" s="184" t="str">
        <f t="shared" si="18"/>
        <v>ITQ-1920-1072</v>
      </c>
      <c r="F130" s="102">
        <f>VLOOKUP(Table3[[#This Row],[ULN]],Table1[[#All],[ULN]:[Date Requested for SP]],20,FALSE)</f>
        <v>44090</v>
      </c>
      <c r="G130" s="91">
        <v>40</v>
      </c>
      <c r="H130" s="165">
        <f>VLOOKUP(Table3[[#This Row],[Standard Name]],Table4[[#All],[Standard Name]:[Cost]],2,FALSE)</f>
        <v>1200</v>
      </c>
      <c r="I130" s="164">
        <f>Table3[[#This Row],[Registration Fee]]+Table3[[#This Row],[EPA]]</f>
        <v>1240</v>
      </c>
      <c r="J130" s="27"/>
      <c r="K130" s="27"/>
      <c r="L130" s="27"/>
      <c r="M130" s="3" t="str">
        <f t="shared" si="19"/>
        <v>Intequal</v>
      </c>
      <c r="N130" s="2" t="s">
        <v>41</v>
      </c>
    </row>
    <row r="131" spans="1:15">
      <c r="A131" s="233">
        <v>9006985499</v>
      </c>
      <c r="B131" s="70">
        <v>33223</v>
      </c>
      <c r="C131" s="18" t="str">
        <f t="shared" si="16"/>
        <v>Lem</v>
      </c>
      <c r="D131" s="18" t="str">
        <f t="shared" si="17"/>
        <v xml:space="preserve">Infra Technician </v>
      </c>
      <c r="E131" s="184" t="str">
        <f t="shared" si="18"/>
        <v>ITQ-1920-1072</v>
      </c>
      <c r="F131" s="102">
        <f>VLOOKUP(Table3[[#This Row],[ULN]],Table1[[#All],[ULN]:[Date Requested for SP]],20,FALSE)</f>
        <v>44091</v>
      </c>
      <c r="G131" s="91">
        <v>40</v>
      </c>
      <c r="H131" s="165">
        <f>VLOOKUP(Table3[[#This Row],[Standard Name]],Table4[[#All],[Standard Name]:[Cost]],2,FALSE)</f>
        <v>1200</v>
      </c>
      <c r="I131" s="164">
        <f>Table3[[#This Row],[Registration Fee]]+Table3[[#This Row],[EPA]]</f>
        <v>1240</v>
      </c>
      <c r="J131" s="27"/>
      <c r="K131" s="27"/>
      <c r="L131" s="27"/>
      <c r="M131" s="3" t="str">
        <f t="shared" si="19"/>
        <v>Intequal</v>
      </c>
      <c r="N131" s="2" t="s">
        <v>41</v>
      </c>
    </row>
    <row r="132" spans="1:15">
      <c r="A132" s="233">
        <v>3389199593</v>
      </c>
      <c r="B132" s="70">
        <v>33384</v>
      </c>
      <c r="C132" s="18" t="str">
        <f t="shared" si="16"/>
        <v>Maloney</v>
      </c>
      <c r="D132" s="18" t="str">
        <f t="shared" si="17"/>
        <v xml:space="preserve">Infra Technician </v>
      </c>
      <c r="E132" s="184" t="str">
        <f t="shared" si="18"/>
        <v>ITQ-1920-1072</v>
      </c>
      <c r="F132" s="102">
        <f>VLOOKUP(Table3[[#This Row],[ULN]],Table1[[#All],[ULN]:[Date Requested for SP]],20,FALSE)</f>
        <v>44091</v>
      </c>
      <c r="G132" s="91">
        <v>40</v>
      </c>
      <c r="H132" s="165">
        <f>VLOOKUP(Table3[[#This Row],[Standard Name]],Table4[[#All],[Standard Name]:[Cost]],2,FALSE)</f>
        <v>1200</v>
      </c>
      <c r="I132" s="164">
        <f>Table3[[#This Row],[Registration Fee]]+Table3[[#This Row],[EPA]]</f>
        <v>1240</v>
      </c>
      <c r="J132" s="27"/>
      <c r="K132" s="27"/>
      <c r="L132" s="27"/>
      <c r="M132" s="3" t="str">
        <f t="shared" si="19"/>
        <v>Intequal</v>
      </c>
      <c r="N132" s="2" t="s">
        <v>41</v>
      </c>
    </row>
    <row r="133" spans="1:15">
      <c r="A133" s="233">
        <v>8112912997</v>
      </c>
      <c r="B133" s="70">
        <v>33383</v>
      </c>
      <c r="C133" s="18" t="str">
        <f t="shared" si="16"/>
        <v>Russell</v>
      </c>
      <c r="D133" s="18" t="str">
        <f t="shared" si="17"/>
        <v xml:space="preserve">Infra Technician </v>
      </c>
      <c r="E133" s="184" t="str">
        <f t="shared" si="18"/>
        <v>ITQ-1920-1072</v>
      </c>
      <c r="F133" s="102">
        <f>VLOOKUP(Table3[[#This Row],[ULN]],Table1[[#All],[ULN]:[Date Requested for SP]],20,FALSE)</f>
        <v>44095</v>
      </c>
      <c r="G133" s="91">
        <v>40</v>
      </c>
      <c r="H133" s="165">
        <f>VLOOKUP(Table3[[#This Row],[Standard Name]],Table4[[#All],[Standard Name]:[Cost]],2,FALSE)</f>
        <v>1200</v>
      </c>
      <c r="I133" s="164">
        <f>Table3[[#This Row],[Registration Fee]]+Table3[[#This Row],[EPA]]</f>
        <v>1240</v>
      </c>
      <c r="J133" s="27"/>
      <c r="K133" s="27"/>
      <c r="L133" s="27"/>
      <c r="M133" s="3" t="str">
        <f t="shared" si="19"/>
        <v>Intequal</v>
      </c>
      <c r="N133" s="2" t="s">
        <v>41</v>
      </c>
    </row>
    <row r="134" spans="1:15">
      <c r="A134" s="27">
        <v>7532542032</v>
      </c>
      <c r="B134" s="70">
        <v>33045</v>
      </c>
      <c r="C134" s="18" t="str">
        <f t="shared" si="16"/>
        <v>Hopwood</v>
      </c>
      <c r="D134" s="18" t="str">
        <f t="shared" si="17"/>
        <v>IT Technical Salesperson</v>
      </c>
      <c r="E134" s="184" t="str">
        <f t="shared" si="18"/>
        <v>ITQ-1920-1072</v>
      </c>
      <c r="F134" s="102">
        <f>VLOOKUP(Table3[[#This Row],[ULN]],Table1[[#All],[ULN]:[Date Requested for SP]],20,FALSE)</f>
        <v>44096</v>
      </c>
      <c r="G134" s="91">
        <v>40</v>
      </c>
      <c r="H134" s="165">
        <f>VLOOKUP(Table3[[#This Row],[Standard Name]],Table4[[#All],[Standard Name]:[Cost]],2,FALSE)</f>
        <v>1200</v>
      </c>
      <c r="I134" s="164">
        <f>Table3[[#This Row],[Registration Fee]]+Table3[[#This Row],[EPA]]</f>
        <v>1240</v>
      </c>
      <c r="J134" s="27"/>
      <c r="K134" s="27"/>
      <c r="L134" s="27"/>
      <c r="M134" s="3" t="str">
        <f t="shared" si="19"/>
        <v>Intequal</v>
      </c>
      <c r="N134" s="2" t="s">
        <v>41</v>
      </c>
    </row>
    <row r="135" spans="1:15">
      <c r="A135" s="233">
        <v>2676389040</v>
      </c>
      <c r="B135" s="70">
        <v>33355</v>
      </c>
      <c r="C135" s="18" t="str">
        <f t="shared" si="16"/>
        <v>Kelly</v>
      </c>
      <c r="D135" s="18" t="str">
        <f t="shared" si="17"/>
        <v>Digital Marketer</v>
      </c>
      <c r="E135" s="184" t="str">
        <f t="shared" si="18"/>
        <v>ITQ-1920-1072</v>
      </c>
      <c r="F135" s="102">
        <f>VLOOKUP(Table3[[#This Row],[ULN]],Table1[[#All],[ULN]:[Date Requested for SP]],20,FALSE)</f>
        <v>44096</v>
      </c>
      <c r="G135" s="91">
        <v>40</v>
      </c>
      <c r="H135" s="165">
        <f>VLOOKUP(Table3[[#This Row],[Standard Name]],Table4[[#All],[Standard Name]:[Cost]],2,FALSE)</f>
        <v>1200</v>
      </c>
      <c r="I135" s="164">
        <f>Table3[[#This Row],[Registration Fee]]+Table3[[#This Row],[EPA]]</f>
        <v>1240</v>
      </c>
      <c r="J135" s="27"/>
      <c r="K135" s="27"/>
      <c r="L135" s="27"/>
      <c r="M135" s="3" t="str">
        <f t="shared" si="19"/>
        <v>Intequal</v>
      </c>
      <c r="N135" s="2" t="s">
        <v>41</v>
      </c>
    </row>
    <row r="136" spans="1:15">
      <c r="A136" s="27">
        <v>4218138612</v>
      </c>
      <c r="B136" s="70">
        <v>32914</v>
      </c>
      <c r="C136" s="18" t="str">
        <f t="shared" ref="C136" si="20">VLOOKUP(A136,ULN,3,FALSE)</f>
        <v>Shaw</v>
      </c>
      <c r="D136" s="18" t="str">
        <f t="shared" ref="D136" si="21">VLOOKUP(A136,ULN,10,FALSE)</f>
        <v xml:space="preserve">Infra Technician </v>
      </c>
      <c r="E136" s="184" t="str">
        <f t="shared" ref="E136" si="22">VLOOKUP(A136,ULN,6,FALSE)</f>
        <v>ITQ-1920-1072</v>
      </c>
      <c r="F136" s="102">
        <f>VLOOKUP(Table3[[#This Row],[ULN]],Table1[[#All],[ULN]:[Date Requested for SP]],20,FALSE)</f>
        <v>44096</v>
      </c>
      <c r="G136" s="91">
        <v>40</v>
      </c>
      <c r="H136" s="165">
        <f>VLOOKUP(Table3[[#This Row],[Standard Name]],Table4[[#All],[Standard Name]:[Cost]],2,FALSE)</f>
        <v>1200</v>
      </c>
      <c r="I136" s="164">
        <f>Table3[[#This Row],[Registration Fee]]+Table3[[#This Row],[EPA]]</f>
        <v>1240</v>
      </c>
      <c r="J136" s="27"/>
      <c r="K136" s="27"/>
      <c r="L136" s="27"/>
      <c r="M136" s="3" t="str">
        <f t="shared" ref="M136" si="23">VLOOKUP(A136,ULN,4,FALSE)</f>
        <v>Intequal</v>
      </c>
      <c r="N136" s="2" t="s">
        <v>41</v>
      </c>
    </row>
    <row r="137" spans="1:15">
      <c r="A137" s="27">
        <v>3601265396</v>
      </c>
      <c r="B137" s="70">
        <v>7773</v>
      </c>
      <c r="C137" s="18" t="str">
        <f t="shared" ref="C137" si="24">VLOOKUP(A137,ULN,3,FALSE)</f>
        <v>Girvan</v>
      </c>
      <c r="D137" s="18" t="str">
        <f t="shared" ref="D137" si="25">VLOOKUP(A137,ULN,10,FALSE)</f>
        <v>Digital Marketer</v>
      </c>
      <c r="E137" s="184">
        <f t="shared" ref="E137" si="26">VLOOKUP(A137,ULN,6,FALSE)</f>
        <v>3601265396</v>
      </c>
      <c r="F137" s="102">
        <f>VLOOKUP(Table3[[#This Row],[ULN]],Table1[[#All],[ULN]:[Date Requested for SP]],20,FALSE)</f>
        <v>44095</v>
      </c>
      <c r="G137" s="91">
        <v>40</v>
      </c>
      <c r="H137" s="165">
        <f>VLOOKUP(Table3[[#This Row],[Standard Name]],Table4[[#All],[Standard Name]:[Cost]],2,FALSE)</f>
        <v>1200</v>
      </c>
      <c r="I137" s="164">
        <f>Table3[[#This Row],[Registration Fee]]+Table3[[#This Row],[EPA]]</f>
        <v>1240</v>
      </c>
      <c r="J137" s="27"/>
      <c r="K137" s="27"/>
      <c r="L137" s="27"/>
      <c r="M137" s="3" t="str">
        <f t="shared" ref="M137" si="27">VLOOKUP(A137,ULN,4,FALSE)</f>
        <v>WhiteHat</v>
      </c>
      <c r="N137" s="2" t="s">
        <v>41</v>
      </c>
    </row>
    <row r="138" spans="1:15">
      <c r="A138" s="27">
        <v>3164088980</v>
      </c>
      <c r="B138" s="70">
        <v>7772</v>
      </c>
      <c r="C138" s="18" t="str">
        <f t="shared" ref="C138" si="28">VLOOKUP(A138,ULN,3,FALSE)</f>
        <v>Trueman</v>
      </c>
      <c r="D138" s="18" t="str">
        <f t="shared" ref="D138" si="29">VLOOKUP(A138,ULN,10,FALSE)</f>
        <v>Digital Marketer</v>
      </c>
      <c r="E138" s="184">
        <f t="shared" ref="E138" si="30">VLOOKUP(A138,ULN,6,FALSE)</f>
        <v>3164088980</v>
      </c>
      <c r="F138" s="102">
        <f>VLOOKUP(Table3[[#This Row],[ULN]],Table1[[#All],[ULN]:[Date Requested for SP]],20,FALSE)</f>
        <v>44098</v>
      </c>
      <c r="G138" s="91">
        <v>40</v>
      </c>
      <c r="H138" s="165">
        <f>VLOOKUP(Table3[[#This Row],[Standard Name]],Table4[[#All],[Standard Name]:[Cost]],2,FALSE)</f>
        <v>1200</v>
      </c>
      <c r="I138" s="164">
        <f>Table3[[#This Row],[Registration Fee]]+Table3[[#This Row],[EPA]]</f>
        <v>1240</v>
      </c>
      <c r="J138" s="27"/>
      <c r="K138" s="27"/>
      <c r="L138" s="27"/>
      <c r="M138" s="3" t="str">
        <f t="shared" ref="M138" si="31">VLOOKUP(A138,ULN,4,FALSE)</f>
        <v>WhiteHat</v>
      </c>
      <c r="N138" s="2" t="s">
        <v>41</v>
      </c>
    </row>
    <row r="139" spans="1:15">
      <c r="A139" s="27">
        <v>1670126918</v>
      </c>
      <c r="B139" s="27">
        <v>32578</v>
      </c>
      <c r="C139" s="18" t="str">
        <f t="shared" ref="C139:C142" si="32">VLOOKUP(A139,ULN,3,FALSE)</f>
        <v>Winterbottom</v>
      </c>
      <c r="D139" s="18" t="str">
        <f t="shared" ref="D139:D142" si="33">VLOOKUP(A139,ULN,10,FALSE)</f>
        <v xml:space="preserve">Infra Technician </v>
      </c>
      <c r="E139" s="184">
        <f t="shared" ref="E139:E142" si="34">VLOOKUP(A139,ULN,6,FALSE)</f>
        <v>1670126918</v>
      </c>
      <c r="F139" s="102">
        <f>VLOOKUP(Table3[[#This Row],[ULN]],Table1[[#All],[ULN]:[Date Requested for SP]],20,FALSE)</f>
        <v>44109</v>
      </c>
      <c r="G139" s="91">
        <v>40</v>
      </c>
      <c r="H139" s="165">
        <f>VLOOKUP(Table3[[#This Row],[Standard Name]],Table4[[#All],[Standard Name]:[Cost]],2,FALSE)</f>
        <v>1200</v>
      </c>
      <c r="I139" s="164">
        <f>Table3[[#This Row],[Registration Fee]]+Table3[[#This Row],[EPA]]</f>
        <v>1240</v>
      </c>
      <c r="J139" s="27"/>
      <c r="K139" s="27"/>
      <c r="L139" s="27"/>
      <c r="M139" s="3" t="str">
        <f t="shared" ref="M139:M142" si="35">VLOOKUP(A139,ULN,4,FALSE)</f>
        <v>Baltic Training</v>
      </c>
      <c r="N139" s="2" t="s">
        <v>41</v>
      </c>
    </row>
    <row r="140" spans="1:15">
      <c r="A140" s="27">
        <v>7151203518</v>
      </c>
      <c r="B140" s="27">
        <v>33444</v>
      </c>
      <c r="C140" s="18" t="str">
        <f t="shared" si="32"/>
        <v>Ashworth</v>
      </c>
      <c r="D140" s="18" t="str">
        <f t="shared" si="33"/>
        <v xml:space="preserve">Infra Technician </v>
      </c>
      <c r="E140" s="184">
        <f t="shared" si="34"/>
        <v>7151203518</v>
      </c>
      <c r="F140" s="102">
        <f>VLOOKUP(Table3[[#This Row],[ULN]],Table1[[#All],[ULN]:[Date Requested for SP]],20,FALSE)</f>
        <v>44102</v>
      </c>
      <c r="G140" s="91">
        <v>40</v>
      </c>
      <c r="H140" s="165">
        <f>VLOOKUP(Table3[[#This Row],[Standard Name]],Table4[[#All],[Standard Name]:[Cost]],2,FALSE)</f>
        <v>1200</v>
      </c>
      <c r="I140" s="164">
        <f>Table3[[#This Row],[Registration Fee]]+Table3[[#This Row],[EPA]]</f>
        <v>1240</v>
      </c>
      <c r="J140" s="27"/>
      <c r="K140" s="27"/>
      <c r="L140" s="27"/>
      <c r="M140" s="3" t="str">
        <f t="shared" si="35"/>
        <v>Baltic Training</v>
      </c>
      <c r="N140" s="2" t="s">
        <v>41</v>
      </c>
    </row>
    <row r="141" spans="1:15">
      <c r="A141" s="70">
        <v>7036198477</v>
      </c>
      <c r="B141" s="27">
        <v>13779</v>
      </c>
      <c r="C141" s="18" t="str">
        <f t="shared" si="32"/>
        <v>Nawaz</v>
      </c>
      <c r="D141" s="18" t="str">
        <f t="shared" si="33"/>
        <v xml:space="preserve">Infra Technician </v>
      </c>
      <c r="E141" s="184">
        <f t="shared" si="34"/>
        <v>7036198477</v>
      </c>
      <c r="F141" s="102">
        <f>VLOOKUP(Table3[[#This Row],[ULN]],Table1[[#All],[ULN]:[Date Requested for SP]],20,FALSE)</f>
        <v>44102</v>
      </c>
      <c r="G141" s="91">
        <v>40</v>
      </c>
      <c r="H141" s="165">
        <f>VLOOKUP(Table3[[#This Row],[Standard Name]],Table4[[#All],[Standard Name]:[Cost]],2,FALSE)</f>
        <v>1200</v>
      </c>
      <c r="I141" s="164">
        <f>Table3[[#This Row],[Registration Fee]]+Table3[[#This Row],[EPA]]</f>
        <v>1240</v>
      </c>
      <c r="J141" s="27"/>
      <c r="K141" s="27"/>
      <c r="L141" s="27"/>
      <c r="M141" s="3" t="str">
        <f t="shared" si="35"/>
        <v>BC Arch</v>
      </c>
      <c r="N141" s="2" t="s">
        <v>41</v>
      </c>
    </row>
    <row r="142" spans="1:15">
      <c r="A142" s="70">
        <v>4928358383</v>
      </c>
      <c r="B142" s="70">
        <v>33432</v>
      </c>
      <c r="C142" s="18" t="str">
        <f t="shared" si="32"/>
        <v>Whitehead</v>
      </c>
      <c r="D142" s="18" t="str">
        <f t="shared" si="33"/>
        <v xml:space="preserve">Infra Technician </v>
      </c>
      <c r="E142" s="184">
        <f t="shared" si="34"/>
        <v>4928358383</v>
      </c>
      <c r="F142" s="102">
        <f>VLOOKUP(Table3[[#This Row],[ULN]],Table1[[#All],[ULN]:[Date Requested for SP]],20,FALSE)</f>
        <v>44102</v>
      </c>
      <c r="G142" s="91">
        <v>40</v>
      </c>
      <c r="H142" s="165">
        <f>VLOOKUP(Table3[[#This Row],[Standard Name]],Table4[[#All],[Standard Name]:[Cost]],2,FALSE)</f>
        <v>1200</v>
      </c>
      <c r="I142" s="164">
        <f>Table3[[#This Row],[Registration Fee]]+Table3[[#This Row],[EPA]]</f>
        <v>1240</v>
      </c>
      <c r="J142" s="27"/>
      <c r="K142" s="27"/>
      <c r="L142" s="27"/>
      <c r="M142" s="3" t="str">
        <f t="shared" si="35"/>
        <v>Baltic Training</v>
      </c>
      <c r="N142" s="2" t="s">
        <v>41</v>
      </c>
    </row>
    <row r="143" spans="1:15">
      <c r="A143" s="70">
        <v>2422160882</v>
      </c>
      <c r="B143" s="234">
        <v>9457</v>
      </c>
      <c r="C143" s="339" t="str">
        <f>VLOOKUP(A143,ULN,3,FALSE)</f>
        <v>Quintrell-Davies</v>
      </c>
      <c r="D143" s="339" t="str">
        <f>VLOOKUP(A143,ULN,10,FALSE)</f>
        <v>Data Analyst</v>
      </c>
      <c r="E143" s="340" t="str">
        <f>VLOOKUP(A143,ULN,6,FALSE)</f>
        <v>BCAL-PO03226</v>
      </c>
      <c r="F143" s="341">
        <f>VLOOKUP(Table3[[#This Row],[ULN]],Table1[[#All],[ULN]:[Date Requested for SP]],20,FALSE)</f>
        <v>44102</v>
      </c>
      <c r="G143" s="342">
        <v>40</v>
      </c>
      <c r="H143" s="343">
        <f>VLOOKUP(Table3[[#This Row],[Standard Name]],Table4[[#All],[Standard Name]:[Cost]],2,FALSE)</f>
        <v>1400</v>
      </c>
      <c r="I143" s="344">
        <f>Table3[[#This Row],[Registration Fee]]+Table3[[#This Row],[EPA]]</f>
        <v>1440</v>
      </c>
      <c r="J143" s="233"/>
      <c r="K143" s="233"/>
      <c r="L143" s="233"/>
      <c r="M143" s="339" t="str">
        <f>VLOOKUP(A143,ULN,4,FALSE)</f>
        <v>BC Arch</v>
      </c>
      <c r="N143" s="338" t="s">
        <v>41</v>
      </c>
    </row>
    <row r="144" spans="1:15">
      <c r="A144" s="109"/>
      <c r="B144" s="109"/>
      <c r="C144" s="109" t="s">
        <v>42</v>
      </c>
      <c r="D144" s="109"/>
      <c r="E144" s="221"/>
      <c r="F144" s="223"/>
      <c r="G144" s="217"/>
      <c r="H144" s="217"/>
      <c r="I144" s="217">
        <v>300</v>
      </c>
      <c r="J144" s="109"/>
      <c r="K144" s="109"/>
      <c r="L144" s="109"/>
      <c r="M144" s="109" t="s">
        <v>11</v>
      </c>
      <c r="N144" s="109" t="s">
        <v>43</v>
      </c>
      <c r="O144" s="2" t="s">
        <v>44</v>
      </c>
    </row>
    <row r="145" spans="1:14">
      <c r="A145" s="109"/>
      <c r="B145" s="109"/>
      <c r="C145" s="109"/>
      <c r="D145" s="109"/>
      <c r="E145" s="221"/>
      <c r="F145" s="223"/>
      <c r="G145" s="217"/>
      <c r="H145" s="217"/>
      <c r="I145" s="217"/>
      <c r="J145" s="109"/>
      <c r="K145" s="109"/>
      <c r="L145" s="109"/>
      <c r="M145" s="109"/>
      <c r="N145" s="109"/>
    </row>
    <row r="146" spans="1:14">
      <c r="A146" s="109"/>
      <c r="B146" s="109"/>
      <c r="C146" s="109"/>
      <c r="D146" s="109"/>
      <c r="E146" s="221"/>
      <c r="F146" s="223"/>
      <c r="G146" s="217"/>
      <c r="H146" s="217"/>
      <c r="I146" s="217"/>
      <c r="J146" s="109"/>
      <c r="K146" s="109"/>
      <c r="L146" s="109"/>
      <c r="M146" s="109"/>
      <c r="N146" s="109"/>
    </row>
    <row r="147" spans="1:14">
      <c r="A147" s="109"/>
      <c r="B147" s="109"/>
      <c r="C147" s="109"/>
      <c r="D147" s="109"/>
      <c r="E147" s="221"/>
      <c r="F147" s="223"/>
      <c r="G147" s="217"/>
      <c r="H147" s="217"/>
      <c r="I147" s="217"/>
      <c r="J147" s="109"/>
      <c r="K147" s="109"/>
      <c r="L147" s="109"/>
      <c r="M147" s="109"/>
      <c r="N147" s="109"/>
    </row>
    <row r="148" spans="1:14" ht="15">
      <c r="C148" s="25" t="s">
        <v>45</v>
      </c>
      <c r="D148" t="s">
        <v>46</v>
      </c>
      <c r="E148" s="21" t="s">
        <v>47</v>
      </c>
    </row>
    <row r="149" spans="1:14" ht="15">
      <c r="C149" s="114" t="s">
        <v>27</v>
      </c>
      <c r="D149" s="26">
        <v>12</v>
      </c>
      <c r="E149" s="186">
        <v>15080</v>
      </c>
    </row>
    <row r="150" spans="1:14" ht="15">
      <c r="C150" s="131" t="s">
        <v>30</v>
      </c>
      <c r="D150" s="26">
        <v>3</v>
      </c>
      <c r="E150" s="186">
        <v>3920</v>
      </c>
    </row>
    <row r="151" spans="1:14" ht="15">
      <c r="C151" s="131" t="s">
        <v>11</v>
      </c>
      <c r="D151" s="26">
        <v>6</v>
      </c>
      <c r="E151" s="186">
        <v>7440</v>
      </c>
    </row>
    <row r="152" spans="1:14" ht="15">
      <c r="C152" s="131" t="s">
        <v>32</v>
      </c>
      <c r="D152" s="26">
        <v>3</v>
      </c>
      <c r="E152" s="186">
        <v>3720</v>
      </c>
    </row>
    <row r="153" spans="1:14" ht="15">
      <c r="C153" s="114" t="s">
        <v>33</v>
      </c>
      <c r="D153" s="26">
        <v>17</v>
      </c>
      <c r="E153" s="186">
        <v>22680</v>
      </c>
    </row>
    <row r="154" spans="1:14" ht="15">
      <c r="C154" s="131" t="s">
        <v>30</v>
      </c>
      <c r="D154" s="26">
        <v>6</v>
      </c>
      <c r="E154" s="186">
        <v>8440</v>
      </c>
    </row>
    <row r="155" spans="1:14" ht="15">
      <c r="C155" s="131" t="s">
        <v>11</v>
      </c>
      <c r="D155" s="26">
        <v>4</v>
      </c>
      <c r="E155" s="186">
        <v>4960</v>
      </c>
    </row>
    <row r="156" spans="1:14" ht="15">
      <c r="C156" s="131" t="s">
        <v>32</v>
      </c>
      <c r="D156" s="26">
        <v>7</v>
      </c>
      <c r="E156" s="186">
        <v>9280</v>
      </c>
    </row>
    <row r="157" spans="1:14" ht="15">
      <c r="C157" s="114" t="s">
        <v>35</v>
      </c>
      <c r="D157" s="26">
        <v>22</v>
      </c>
      <c r="E157" s="186">
        <v>27880</v>
      </c>
    </row>
    <row r="158" spans="1:14" ht="15">
      <c r="C158" s="131" t="s">
        <v>30</v>
      </c>
      <c r="D158" s="26">
        <v>10</v>
      </c>
      <c r="E158" s="186">
        <v>12800</v>
      </c>
    </row>
    <row r="159" spans="1:14" ht="15">
      <c r="C159" s="131" t="s">
        <v>11</v>
      </c>
      <c r="D159" s="26">
        <v>11</v>
      </c>
      <c r="E159" s="186">
        <v>13840</v>
      </c>
    </row>
    <row r="160" spans="1:14" ht="15">
      <c r="C160" s="131" t="s">
        <v>32</v>
      </c>
      <c r="D160" s="26">
        <v>1</v>
      </c>
      <c r="E160" s="186">
        <v>1240</v>
      </c>
    </row>
    <row r="161" spans="3:5" ht="15">
      <c r="C161" s="114" t="s">
        <v>37</v>
      </c>
      <c r="D161" s="26">
        <v>44</v>
      </c>
      <c r="E161" s="186">
        <v>60160</v>
      </c>
    </row>
    <row r="162" spans="3:5" ht="15">
      <c r="C162" s="131" t="s">
        <v>30</v>
      </c>
      <c r="D162" s="26">
        <v>10</v>
      </c>
      <c r="E162" s="186">
        <v>13800</v>
      </c>
    </row>
    <row r="163" spans="3:5" ht="15">
      <c r="C163" s="131" t="s">
        <v>11</v>
      </c>
      <c r="D163" s="26">
        <v>5</v>
      </c>
      <c r="E163" s="186">
        <v>6400</v>
      </c>
    </row>
    <row r="164" spans="3:5" ht="15">
      <c r="C164" s="131" t="s">
        <v>48</v>
      </c>
      <c r="D164" s="26">
        <v>20</v>
      </c>
      <c r="E164" s="186">
        <v>28800</v>
      </c>
    </row>
    <row r="165" spans="3:5" ht="15">
      <c r="C165" s="131" t="s">
        <v>32</v>
      </c>
      <c r="D165" s="26">
        <v>9</v>
      </c>
      <c r="E165" s="186">
        <v>11160</v>
      </c>
    </row>
    <row r="166" spans="3:5" ht="15">
      <c r="C166" s="114" t="s">
        <v>41</v>
      </c>
      <c r="D166" s="26">
        <v>46</v>
      </c>
      <c r="E166" s="186">
        <v>59540</v>
      </c>
    </row>
    <row r="167" spans="3:5" ht="15">
      <c r="C167" s="131" t="s">
        <v>30</v>
      </c>
      <c r="D167" s="26">
        <v>15</v>
      </c>
      <c r="E167" s="186">
        <v>20600</v>
      </c>
    </row>
    <row r="168" spans="3:5" ht="15">
      <c r="C168" s="131" t="s">
        <v>11</v>
      </c>
      <c r="D168" s="26">
        <v>19</v>
      </c>
      <c r="E168" s="186">
        <v>24060</v>
      </c>
    </row>
    <row r="169" spans="3:5" ht="15">
      <c r="C169" s="131" t="s">
        <v>48</v>
      </c>
      <c r="D169" s="26">
        <v>2</v>
      </c>
      <c r="E169" s="186">
        <v>2480</v>
      </c>
    </row>
    <row r="170" spans="3:5" ht="15">
      <c r="C170" s="131" t="s">
        <v>49</v>
      </c>
      <c r="D170" s="26">
        <v>2</v>
      </c>
      <c r="E170" s="186">
        <v>2480</v>
      </c>
    </row>
    <row r="171" spans="3:5" ht="15">
      <c r="C171" s="131" t="s">
        <v>50</v>
      </c>
      <c r="D171" s="26">
        <v>8</v>
      </c>
      <c r="E171" s="186">
        <v>9920</v>
      </c>
    </row>
    <row r="172" spans="3:5" ht="15">
      <c r="C172" s="114" t="s">
        <v>51</v>
      </c>
      <c r="D172" s="26">
        <v>141</v>
      </c>
      <c r="E172" s="186">
        <v>185340</v>
      </c>
    </row>
    <row r="173" spans="3:5" ht="15">
      <c r="C173"/>
      <c r="D173"/>
      <c r="E173"/>
    </row>
    <row r="174" spans="3:5" ht="15">
      <c r="C174"/>
      <c r="D174"/>
      <c r="E174"/>
    </row>
  </sheetData>
  <sortState xmlns:xlrd2="http://schemas.microsoft.com/office/spreadsheetml/2017/richdata2" ref="A14:L26">
    <sortCondition ref="C14:C26"/>
  </sortState>
  <mergeCells count="4">
    <mergeCell ref="O2:O13"/>
    <mergeCell ref="O14:O30"/>
    <mergeCell ref="O31:O52"/>
    <mergeCell ref="O53:O96"/>
  </mergeCells>
  <phoneticPr fontId="17" type="noConversion"/>
  <pageMargins left="0.7" right="0.7" top="0.75" bottom="0.75" header="0.3" footer="0.3"/>
  <pageSetup paperSize="9" orientation="portrait" horizontalDpi="300" vertic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'Data Lists'!$J$3:$J$14</xm:f>
          </x14:formula1>
          <xm:sqref>M2:M144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C2:L39"/>
  <sheetViews>
    <sheetView topLeftCell="A4" zoomScale="130" zoomScaleNormal="130" workbookViewId="0">
      <selection activeCell="C20" sqref="C20:C23"/>
    </sheetView>
  </sheetViews>
  <sheetFormatPr defaultRowHeight="15"/>
  <cols>
    <col min="3" max="3" width="48.7109375" customWidth="1"/>
    <col min="4" max="4" width="8.140625" bestFit="1" customWidth="1"/>
    <col min="5" max="5" width="21" customWidth="1"/>
    <col min="6" max="6" width="18.85546875" customWidth="1"/>
    <col min="7" max="7" width="17.140625" customWidth="1"/>
    <col min="8" max="8" width="19.5703125" customWidth="1"/>
    <col min="9" max="9" width="10.140625" bestFit="1" customWidth="1"/>
    <col min="10" max="10" width="28.7109375" bestFit="1" customWidth="1"/>
    <col min="11" max="11" width="31.5703125" bestFit="1" customWidth="1"/>
    <col min="12" max="12" width="50.42578125" bestFit="1" customWidth="1"/>
  </cols>
  <sheetData>
    <row r="2" spans="3:12">
      <c r="C2" s="16" t="s">
        <v>18</v>
      </c>
      <c r="D2" s="16" t="s">
        <v>52</v>
      </c>
      <c r="E2" s="4" t="s">
        <v>53</v>
      </c>
      <c r="F2" s="4" t="s">
        <v>54</v>
      </c>
      <c r="G2" s="4" t="s">
        <v>55</v>
      </c>
      <c r="H2" s="4" t="s">
        <v>56</v>
      </c>
      <c r="I2" s="4" t="s">
        <v>57</v>
      </c>
      <c r="J2" s="4" t="s">
        <v>58</v>
      </c>
      <c r="K2" s="13" t="s">
        <v>59</v>
      </c>
      <c r="L2" s="50" t="s">
        <v>60</v>
      </c>
    </row>
    <row r="3" spans="3:12">
      <c r="C3" s="54" t="s">
        <v>61</v>
      </c>
      <c r="D3" s="54">
        <v>1200</v>
      </c>
      <c r="E3" s="5" t="s">
        <v>62</v>
      </c>
      <c r="F3" s="5">
        <v>82</v>
      </c>
      <c r="G3" s="1" t="s">
        <v>63</v>
      </c>
      <c r="H3" s="1" t="s">
        <v>64</v>
      </c>
      <c r="I3" s="1" t="s">
        <v>65</v>
      </c>
      <c r="J3" s="1" t="s">
        <v>30</v>
      </c>
      <c r="K3" s="15" t="s">
        <v>66</v>
      </c>
      <c r="L3" s="51" t="s">
        <v>67</v>
      </c>
    </row>
    <row r="4" spans="3:12">
      <c r="C4" s="54" t="s">
        <v>68</v>
      </c>
      <c r="D4" s="54">
        <v>1400</v>
      </c>
      <c r="E4" s="5" t="s">
        <v>69</v>
      </c>
      <c r="F4" s="5"/>
      <c r="G4" s="1" t="s">
        <v>70</v>
      </c>
      <c r="H4" s="1" t="s">
        <v>71</v>
      </c>
      <c r="I4" s="1" t="s">
        <v>72</v>
      </c>
      <c r="J4" s="1" t="s">
        <v>11</v>
      </c>
      <c r="K4" s="22" t="s">
        <v>73</v>
      </c>
      <c r="L4" s="51" t="s">
        <v>74</v>
      </c>
    </row>
    <row r="5" spans="3:12">
      <c r="C5" s="54" t="s">
        <v>75</v>
      </c>
      <c r="D5" s="54">
        <v>1400</v>
      </c>
      <c r="E5" s="5" t="s">
        <v>76</v>
      </c>
      <c r="F5" s="5">
        <v>2</v>
      </c>
      <c r="G5" s="1" t="s">
        <v>77</v>
      </c>
      <c r="H5" s="1" t="s">
        <v>78</v>
      </c>
      <c r="I5" s="1" t="s">
        <v>79</v>
      </c>
      <c r="J5" s="1" t="s">
        <v>32</v>
      </c>
      <c r="K5" s="23" t="s">
        <v>80</v>
      </c>
      <c r="L5" s="51" t="s">
        <v>81</v>
      </c>
    </row>
    <row r="6" spans="3:12">
      <c r="C6" s="54" t="s">
        <v>82</v>
      </c>
      <c r="D6" s="54">
        <v>1400</v>
      </c>
      <c r="E6" s="5" t="s">
        <v>83</v>
      </c>
      <c r="F6" s="5">
        <v>80</v>
      </c>
      <c r="G6" s="1" t="s">
        <v>84</v>
      </c>
      <c r="H6" s="1" t="s">
        <v>85</v>
      </c>
      <c r="I6" s="1" t="s">
        <v>86</v>
      </c>
      <c r="J6" s="1" t="s">
        <v>48</v>
      </c>
      <c r="K6" s="1"/>
      <c r="L6" s="51" t="s">
        <v>87</v>
      </c>
    </row>
    <row r="7" spans="3:12">
      <c r="C7" s="54" t="s">
        <v>88</v>
      </c>
      <c r="D7" s="54">
        <v>1400</v>
      </c>
      <c r="E7" s="5" t="s">
        <v>89</v>
      </c>
      <c r="F7" s="5">
        <v>1</v>
      </c>
      <c r="G7" s="1"/>
      <c r="H7" s="1" t="s">
        <v>90</v>
      </c>
      <c r="I7" s="1" t="s">
        <v>91</v>
      </c>
      <c r="J7" s="1" t="s">
        <v>92</v>
      </c>
      <c r="K7" s="1"/>
      <c r="L7" s="51" t="s">
        <v>93</v>
      </c>
    </row>
    <row r="8" spans="3:12">
      <c r="C8" s="54" t="s">
        <v>12</v>
      </c>
      <c r="D8" s="54">
        <v>1200</v>
      </c>
      <c r="E8" s="5" t="s">
        <v>94</v>
      </c>
      <c r="F8" s="5">
        <v>78</v>
      </c>
      <c r="G8" s="1"/>
      <c r="H8" s="1"/>
      <c r="I8" s="1"/>
      <c r="J8" s="1" t="s">
        <v>50</v>
      </c>
      <c r="K8" s="1"/>
      <c r="L8" s="51" t="s">
        <v>95</v>
      </c>
    </row>
    <row r="9" spans="3:12">
      <c r="C9" s="54" t="s">
        <v>96</v>
      </c>
      <c r="D9" s="54">
        <v>1400</v>
      </c>
      <c r="E9" s="5" t="s">
        <v>62</v>
      </c>
      <c r="F9" s="5">
        <v>98</v>
      </c>
      <c r="G9" s="1"/>
      <c r="H9" s="1"/>
      <c r="I9" s="1"/>
      <c r="J9" s="1" t="s">
        <v>49</v>
      </c>
      <c r="K9" s="1"/>
      <c r="L9" s="51" t="s">
        <v>97</v>
      </c>
    </row>
    <row r="10" spans="3:12">
      <c r="C10" s="54" t="s">
        <v>98</v>
      </c>
      <c r="D10" s="54">
        <v>1400</v>
      </c>
      <c r="E10" s="5" t="s">
        <v>99</v>
      </c>
      <c r="F10" s="5">
        <v>98</v>
      </c>
      <c r="G10" s="1"/>
      <c r="H10" s="1"/>
      <c r="I10" s="1"/>
      <c r="J10" s="1"/>
      <c r="K10" s="1"/>
      <c r="L10" s="51" t="s">
        <v>100</v>
      </c>
    </row>
    <row r="11" spans="3:12">
      <c r="C11" s="54" t="s">
        <v>101</v>
      </c>
      <c r="D11" s="54">
        <v>1200</v>
      </c>
      <c r="E11" s="5" t="s">
        <v>102</v>
      </c>
      <c r="F11" s="5"/>
      <c r="G11" s="1"/>
      <c r="H11" s="1"/>
      <c r="I11" s="1"/>
      <c r="J11" s="1"/>
      <c r="K11" s="1"/>
      <c r="L11" s="51" t="s">
        <v>103</v>
      </c>
    </row>
    <row r="12" spans="3:12">
      <c r="C12" s="54"/>
      <c r="D12" s="54"/>
      <c r="E12" s="5"/>
      <c r="F12" s="5"/>
      <c r="G12" s="1"/>
      <c r="H12" s="1"/>
      <c r="I12" s="1"/>
      <c r="J12" s="1"/>
      <c r="K12" s="1"/>
      <c r="L12" s="51" t="s">
        <v>104</v>
      </c>
    </row>
    <row r="13" spans="3:12">
      <c r="C13" s="54"/>
      <c r="D13" s="54"/>
      <c r="E13" s="5"/>
      <c r="F13" s="5"/>
      <c r="G13" s="1"/>
      <c r="H13" s="1"/>
      <c r="I13" s="1"/>
      <c r="J13" s="1"/>
      <c r="K13" s="1"/>
      <c r="L13" s="51"/>
    </row>
    <row r="14" spans="3:12">
      <c r="C14" s="55"/>
      <c r="D14" s="55"/>
      <c r="E14" s="56"/>
      <c r="F14" s="56"/>
      <c r="G14" s="52"/>
      <c r="H14" s="52"/>
      <c r="I14" s="52"/>
      <c r="J14" s="52"/>
      <c r="K14" s="52"/>
      <c r="L14" s="53"/>
    </row>
    <row r="17" spans="3:12">
      <c r="C17" s="24" t="s">
        <v>105</v>
      </c>
      <c r="D17" s="24"/>
    </row>
    <row r="19" spans="3:12">
      <c r="C19" t="s">
        <v>11</v>
      </c>
    </row>
    <row r="20" spans="3:12">
      <c r="C20" t="s">
        <v>106</v>
      </c>
    </row>
    <row r="21" spans="3:12">
      <c r="C21" t="s">
        <v>107</v>
      </c>
    </row>
    <row r="22" spans="3:12">
      <c r="C22" t="s">
        <v>108</v>
      </c>
    </row>
    <row r="23" spans="3:12">
      <c r="C23" t="s">
        <v>109</v>
      </c>
    </row>
    <row r="25" spans="3:12">
      <c r="C25" t="s">
        <v>110</v>
      </c>
    </row>
    <row r="26" spans="3:12">
      <c r="C26" t="s">
        <v>111</v>
      </c>
    </row>
    <row r="27" spans="3:12">
      <c r="C27" t="s">
        <v>112</v>
      </c>
    </row>
    <row r="28" spans="3:12">
      <c r="C28" t="s">
        <v>113</v>
      </c>
      <c r="K28" s="140"/>
      <c r="L28" s="141"/>
    </row>
    <row r="29" spans="3:12">
      <c r="C29" t="s">
        <v>114</v>
      </c>
    </row>
    <row r="31" spans="3:12">
      <c r="C31" t="s">
        <v>115</v>
      </c>
    </row>
    <row r="32" spans="3:12">
      <c r="C32" t="s">
        <v>116</v>
      </c>
    </row>
    <row r="33" spans="3:3">
      <c r="C33" t="s">
        <v>117</v>
      </c>
    </row>
    <row r="34" spans="3:3">
      <c r="C34" t="s">
        <v>118</v>
      </c>
    </row>
    <row r="35" spans="3:3">
      <c r="C35" t="s">
        <v>119</v>
      </c>
    </row>
    <row r="36" spans="3:3">
      <c r="C36" t="s">
        <v>120</v>
      </c>
    </row>
    <row r="37" spans="3:3">
      <c r="C37" s="347"/>
    </row>
    <row r="39" spans="3:3">
      <c r="C39" s="347"/>
    </row>
  </sheetData>
  <hyperlinks>
    <hyperlink ref="K3" r:id="rId1" xr:uid="{00000000-0004-0000-0300-000000000000}"/>
    <hyperlink ref="K5" r:id="rId2" xr:uid="{00000000-0004-0000-0300-000002000000}"/>
    <hyperlink ref="K4" r:id="rId3" xr:uid="{27EECDEC-793C-426E-AAC6-BA5ACEF54F05}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157"/>
  <sheetViews>
    <sheetView tabSelected="1" zoomScale="140" zoomScaleNormal="140" workbookViewId="0">
      <pane xSplit="4" ySplit="1" topLeftCell="Q119" activePane="bottomRight" state="frozen"/>
      <selection pane="bottomRight" activeCell="AB119" sqref="AB119"/>
      <selection pane="bottomLeft" activeCell="A2" sqref="A2"/>
      <selection pane="topRight" activeCell="E1" sqref="E1"/>
    </sheetView>
  </sheetViews>
  <sheetFormatPr defaultColWidth="18.28515625" defaultRowHeight="14.25"/>
  <cols>
    <col min="1" max="1" width="12.5703125" style="2" bestFit="1" customWidth="1"/>
    <col min="2" max="2" width="14.28515625" style="2" bestFit="1" customWidth="1"/>
    <col min="3" max="3" width="14.5703125" style="2" customWidth="1"/>
    <col min="4" max="4" width="15.42578125" style="2" customWidth="1"/>
    <col min="5" max="5" width="17.85546875" style="2" customWidth="1"/>
    <col min="6" max="6" width="14.140625" style="38" customWidth="1"/>
    <col min="7" max="7" width="17.28515625" style="103" customWidth="1"/>
    <col min="8" max="8" width="17.5703125" style="2" customWidth="1"/>
    <col min="9" max="9" width="30" style="2" customWidth="1"/>
    <col min="10" max="10" width="38" style="2" customWidth="1"/>
    <col min="11" max="11" width="21.42578125" style="2" customWidth="1"/>
    <col min="12" max="12" width="11.7109375" style="12" customWidth="1"/>
    <col min="13" max="13" width="16.5703125" style="38" customWidth="1"/>
    <col min="14" max="14" width="16.140625" style="12" customWidth="1"/>
    <col min="15" max="16" width="16.140625" style="38" customWidth="1"/>
    <col min="17" max="17" width="17.85546875" style="2" customWidth="1"/>
    <col min="18" max="18" width="16.85546875" style="12" customWidth="1"/>
    <col min="19" max="19" width="15.42578125" style="175" customWidth="1"/>
    <col min="20" max="20" width="14.5703125" style="38" customWidth="1"/>
    <col min="21" max="21" width="13" style="38" customWidth="1"/>
    <col min="22" max="22" width="9.140625" style="38" customWidth="1"/>
    <col min="23" max="23" width="16.42578125" style="38" customWidth="1"/>
    <col min="24" max="24" width="13.28515625" style="38" customWidth="1"/>
    <col min="25" max="25" width="18.28515625" style="38" customWidth="1"/>
    <col min="26" max="26" width="19" style="38" customWidth="1"/>
    <col min="27" max="27" width="16.140625" style="38" customWidth="1"/>
    <col min="28" max="28" width="13.7109375" style="38" customWidth="1"/>
    <col min="29" max="29" width="16.140625" style="39" customWidth="1"/>
    <col min="30" max="30" width="18" style="39" customWidth="1"/>
    <col min="31" max="31" width="22.7109375" style="2" customWidth="1"/>
    <col min="32" max="32" width="14.5703125" style="12" customWidth="1"/>
    <col min="33" max="33" width="16" style="38" customWidth="1"/>
    <col min="34" max="34" width="16.5703125" style="38" customWidth="1"/>
    <col min="35" max="35" width="14" style="38" customWidth="1"/>
    <col min="36" max="36" width="16" style="12" customWidth="1"/>
    <col min="37" max="37" width="17.5703125" style="12" customWidth="1"/>
    <col min="38" max="38" width="13" style="12" customWidth="1"/>
    <col min="39" max="39" width="15.42578125" style="38" customWidth="1"/>
    <col min="40" max="40" width="11.7109375" style="12" customWidth="1"/>
    <col min="41" max="41" width="15.28515625" style="12" bestFit="1" customWidth="1"/>
    <col min="42" max="42" width="13.28515625" style="12" bestFit="1" customWidth="1"/>
    <col min="43" max="43" width="87.28515625" style="103" bestFit="1" customWidth="1"/>
    <col min="44" max="16384" width="18.28515625" style="2"/>
  </cols>
  <sheetData>
    <row r="1" spans="1:43" s="11" customFormat="1" ht="47.25" customHeight="1">
      <c r="A1" s="9" t="s">
        <v>121</v>
      </c>
      <c r="B1" s="9" t="s">
        <v>0</v>
      </c>
      <c r="C1" s="9" t="s">
        <v>122</v>
      </c>
      <c r="D1" s="9" t="s">
        <v>17</v>
      </c>
      <c r="E1" s="9" t="s">
        <v>25</v>
      </c>
      <c r="F1" s="34" t="s">
        <v>123</v>
      </c>
      <c r="G1" s="120" t="s">
        <v>5</v>
      </c>
      <c r="H1" s="9" t="s">
        <v>124</v>
      </c>
      <c r="I1" s="9" t="s">
        <v>125</v>
      </c>
      <c r="J1" s="9" t="s">
        <v>126</v>
      </c>
      <c r="K1" s="9" t="s">
        <v>18</v>
      </c>
      <c r="L1" s="9" t="s">
        <v>53</v>
      </c>
      <c r="M1" s="34" t="s">
        <v>127</v>
      </c>
      <c r="N1" s="9" t="s">
        <v>128</v>
      </c>
      <c r="O1" s="34" t="s">
        <v>129</v>
      </c>
      <c r="P1" s="34" t="s">
        <v>130</v>
      </c>
      <c r="Q1" s="9" t="s">
        <v>131</v>
      </c>
      <c r="R1" s="9" t="s">
        <v>132</v>
      </c>
      <c r="S1" s="166" t="s">
        <v>133</v>
      </c>
      <c r="T1" s="126" t="s">
        <v>134</v>
      </c>
      <c r="U1" s="126" t="s">
        <v>135</v>
      </c>
      <c r="V1" s="126" t="s">
        <v>136</v>
      </c>
      <c r="W1" s="126" t="s">
        <v>137</v>
      </c>
      <c r="X1" s="126" t="s">
        <v>138</v>
      </c>
      <c r="Y1" s="126" t="s">
        <v>139</v>
      </c>
      <c r="Z1" s="34" t="s">
        <v>140</v>
      </c>
      <c r="AA1" s="34" t="s">
        <v>141</v>
      </c>
      <c r="AB1" s="34" t="s">
        <v>142</v>
      </c>
      <c r="AC1" s="34" t="s">
        <v>143</v>
      </c>
      <c r="AD1" s="34" t="s">
        <v>144</v>
      </c>
      <c r="AE1" s="9" t="s">
        <v>145</v>
      </c>
      <c r="AF1" s="9" t="s">
        <v>146</v>
      </c>
      <c r="AG1" s="34" t="s">
        <v>147</v>
      </c>
      <c r="AH1" s="34" t="s">
        <v>148</v>
      </c>
      <c r="AI1" s="34" t="s">
        <v>149</v>
      </c>
      <c r="AJ1" s="10" t="s">
        <v>150</v>
      </c>
      <c r="AK1" s="10" t="s">
        <v>151</v>
      </c>
      <c r="AL1" s="10" t="s">
        <v>152</v>
      </c>
      <c r="AM1" s="40" t="s">
        <v>153</v>
      </c>
      <c r="AN1" s="10" t="s">
        <v>154</v>
      </c>
      <c r="AO1" s="10" t="s">
        <v>155</v>
      </c>
      <c r="AP1" s="10" t="s">
        <v>156</v>
      </c>
      <c r="AQ1" s="106" t="s">
        <v>157</v>
      </c>
    </row>
    <row r="2" spans="1:43" ht="15" hidden="1">
      <c r="A2" s="28">
        <v>27851</v>
      </c>
      <c r="B2" s="28">
        <v>8579755831</v>
      </c>
      <c r="C2" s="75" t="s">
        <v>158</v>
      </c>
      <c r="D2" s="75" t="s">
        <v>159</v>
      </c>
      <c r="E2" s="75" t="s">
        <v>11</v>
      </c>
      <c r="F2" s="76">
        <v>43717</v>
      </c>
      <c r="G2" s="119" t="s">
        <v>160</v>
      </c>
      <c r="H2" s="75" t="s">
        <v>161</v>
      </c>
      <c r="I2" s="77" t="s">
        <v>162</v>
      </c>
      <c r="J2" s="77" t="s">
        <v>163</v>
      </c>
      <c r="K2" s="75" t="s">
        <v>12</v>
      </c>
      <c r="L2" s="30" t="str">
        <f>IFERROR(VLOOKUP(K2,'Data Lists'!$C$3:$E$14,3,FALSE),)</f>
        <v>STO122</v>
      </c>
      <c r="M2" s="35">
        <v>43969</v>
      </c>
      <c r="N2" s="30" t="s">
        <v>164</v>
      </c>
      <c r="O2" s="35">
        <v>43963</v>
      </c>
      <c r="P2" s="35">
        <v>43964</v>
      </c>
      <c r="Q2" s="28" t="s">
        <v>85</v>
      </c>
      <c r="R2" s="30" t="s">
        <v>164</v>
      </c>
      <c r="S2" s="176" t="s">
        <v>164</v>
      </c>
      <c r="T2" s="76">
        <v>43964</v>
      </c>
      <c r="U2" s="76">
        <v>43969</v>
      </c>
      <c r="V2" s="76"/>
      <c r="W2" s="76">
        <v>43969</v>
      </c>
      <c r="X2" s="76">
        <v>43972</v>
      </c>
      <c r="Y2" s="76">
        <v>43972</v>
      </c>
      <c r="Z2" s="125">
        <v>43972</v>
      </c>
      <c r="AA2" s="35">
        <v>43972</v>
      </c>
      <c r="AB2" s="35" t="s">
        <v>164</v>
      </c>
      <c r="AC2" s="36">
        <v>43979</v>
      </c>
      <c r="AD2" s="36">
        <v>43971</v>
      </c>
      <c r="AE2" s="57" t="s">
        <v>165</v>
      </c>
      <c r="AF2" s="30" t="s">
        <v>70</v>
      </c>
      <c r="AG2" s="35">
        <v>43983</v>
      </c>
      <c r="AH2" s="35">
        <v>43983</v>
      </c>
      <c r="AI2" s="35" t="s">
        <v>166</v>
      </c>
      <c r="AJ2" s="30" t="s">
        <v>166</v>
      </c>
      <c r="AK2" s="30">
        <v>82590</v>
      </c>
      <c r="AL2" s="30"/>
      <c r="AM2" s="41">
        <f t="shared" ref="AM2:AM47" si="0">AH2+20</f>
        <v>44003</v>
      </c>
      <c r="AN2" s="31">
        <v>43952</v>
      </c>
      <c r="AO2" s="30"/>
      <c r="AP2" s="30" t="s">
        <v>167</v>
      </c>
      <c r="AQ2" s="104"/>
    </row>
    <row r="3" spans="1:43" ht="15" hidden="1">
      <c r="A3" s="28">
        <v>9055</v>
      </c>
      <c r="B3" s="28">
        <v>3623758476</v>
      </c>
      <c r="C3" s="75" t="s">
        <v>168</v>
      </c>
      <c r="D3" s="75" t="s">
        <v>169</v>
      </c>
      <c r="E3" s="75" t="s">
        <v>30</v>
      </c>
      <c r="F3" s="76">
        <v>43975</v>
      </c>
      <c r="G3" s="119" t="s">
        <v>170</v>
      </c>
      <c r="H3" s="75" t="s">
        <v>171</v>
      </c>
      <c r="I3" s="77" t="s">
        <v>172</v>
      </c>
      <c r="J3" s="78" t="s">
        <v>173</v>
      </c>
      <c r="K3" s="75" t="s">
        <v>61</v>
      </c>
      <c r="L3" s="30" t="str">
        <f>IFERROR(VLOOKUP(K3,'Data Lists'!$C$3:$E$14,3,FALSE),)</f>
        <v>STO125</v>
      </c>
      <c r="M3" s="35">
        <v>43971</v>
      </c>
      <c r="N3" s="30" t="s">
        <v>166</v>
      </c>
      <c r="O3" s="35">
        <v>43963</v>
      </c>
      <c r="P3" s="35">
        <v>43964</v>
      </c>
      <c r="Q3" s="28" t="s">
        <v>71</v>
      </c>
      <c r="R3" s="30" t="s">
        <v>166</v>
      </c>
      <c r="S3" s="176" t="s">
        <v>164</v>
      </c>
      <c r="T3" s="76">
        <v>43964</v>
      </c>
      <c r="U3" s="76">
        <v>43971</v>
      </c>
      <c r="V3" s="76"/>
      <c r="W3" s="76">
        <v>43970</v>
      </c>
      <c r="X3" s="76">
        <v>43973</v>
      </c>
      <c r="Y3" s="76">
        <v>43973</v>
      </c>
      <c r="Z3" s="125">
        <v>43973</v>
      </c>
      <c r="AA3" s="35">
        <v>43972</v>
      </c>
      <c r="AB3" s="35">
        <v>43977</v>
      </c>
      <c r="AC3" s="36">
        <v>43979</v>
      </c>
      <c r="AD3" s="36">
        <v>43971</v>
      </c>
      <c r="AE3" s="32" t="s">
        <v>174</v>
      </c>
      <c r="AF3" s="30" t="s">
        <v>84</v>
      </c>
      <c r="AG3" s="35">
        <v>43980</v>
      </c>
      <c r="AH3" s="35">
        <f>AG3</f>
        <v>43980</v>
      </c>
      <c r="AI3" s="35" t="s">
        <v>166</v>
      </c>
      <c r="AJ3" s="30" t="s">
        <v>166</v>
      </c>
      <c r="AK3" s="30">
        <v>82446</v>
      </c>
      <c r="AL3" s="30" t="s">
        <v>175</v>
      </c>
      <c r="AM3" s="41">
        <f t="shared" si="0"/>
        <v>44000</v>
      </c>
      <c r="AN3" s="31">
        <v>43952</v>
      </c>
      <c r="AO3" s="30"/>
      <c r="AP3" s="30" t="s">
        <v>167</v>
      </c>
      <c r="AQ3" s="104" t="s">
        <v>176</v>
      </c>
    </row>
    <row r="4" spans="1:43" ht="15" hidden="1">
      <c r="A4" s="28">
        <v>27844</v>
      </c>
      <c r="B4" s="28">
        <v>888684875</v>
      </c>
      <c r="C4" s="75" t="s">
        <v>177</v>
      </c>
      <c r="D4" s="75" t="s">
        <v>178</v>
      </c>
      <c r="E4" s="75" t="s">
        <v>11</v>
      </c>
      <c r="F4" s="76">
        <v>43727</v>
      </c>
      <c r="G4" s="119" t="s">
        <v>160</v>
      </c>
      <c r="H4" s="75" t="s">
        <v>179</v>
      </c>
      <c r="I4" s="77" t="s">
        <v>180</v>
      </c>
      <c r="J4" s="77" t="s">
        <v>181</v>
      </c>
      <c r="K4" s="75" t="s">
        <v>61</v>
      </c>
      <c r="L4" s="30" t="str">
        <f>IFERROR(VLOOKUP(K4,'Data Lists'!$C$3:$E$14,3,FALSE),)</f>
        <v>STO125</v>
      </c>
      <c r="M4" s="35">
        <v>43977</v>
      </c>
      <c r="N4" s="30" t="s">
        <v>166</v>
      </c>
      <c r="O4" s="35">
        <v>43963</v>
      </c>
      <c r="P4" s="35">
        <v>43964</v>
      </c>
      <c r="Q4" s="28" t="s">
        <v>71</v>
      </c>
      <c r="R4" s="30" t="s">
        <v>166</v>
      </c>
      <c r="S4" s="176" t="s">
        <v>164</v>
      </c>
      <c r="T4" s="76">
        <v>43970</v>
      </c>
      <c r="U4" s="76">
        <v>43977</v>
      </c>
      <c r="V4" s="76"/>
      <c r="W4" s="76">
        <f>U4</f>
        <v>43977</v>
      </c>
      <c r="X4" s="76">
        <v>43979</v>
      </c>
      <c r="Y4" s="76">
        <f>X4</f>
        <v>43979</v>
      </c>
      <c r="Z4" s="125">
        <v>43979</v>
      </c>
      <c r="AA4" s="35">
        <v>43979</v>
      </c>
      <c r="AB4" s="35">
        <v>43990</v>
      </c>
      <c r="AC4" s="36">
        <v>43990</v>
      </c>
      <c r="AD4" s="36">
        <v>43971</v>
      </c>
      <c r="AE4" s="32" t="s">
        <v>182</v>
      </c>
      <c r="AF4" s="30" t="s">
        <v>70</v>
      </c>
      <c r="AG4" s="35">
        <v>43991</v>
      </c>
      <c r="AH4" s="35">
        <v>43991</v>
      </c>
      <c r="AI4" s="35">
        <v>43991</v>
      </c>
      <c r="AJ4" s="30" t="s">
        <v>166</v>
      </c>
      <c r="AK4" s="30">
        <v>83738</v>
      </c>
      <c r="AL4" s="30"/>
      <c r="AM4" s="41">
        <f t="shared" si="0"/>
        <v>44011</v>
      </c>
      <c r="AN4" s="31">
        <v>43952</v>
      </c>
      <c r="AO4" s="30"/>
      <c r="AP4" s="30" t="s">
        <v>183</v>
      </c>
      <c r="AQ4" s="104"/>
    </row>
    <row r="5" spans="1:43" ht="15" hidden="1">
      <c r="A5" s="28">
        <v>27843</v>
      </c>
      <c r="B5" s="28">
        <v>9536116927</v>
      </c>
      <c r="C5" s="75" t="s">
        <v>184</v>
      </c>
      <c r="D5" s="75" t="s">
        <v>185</v>
      </c>
      <c r="E5" s="75" t="s">
        <v>11</v>
      </c>
      <c r="F5" s="76">
        <v>43727</v>
      </c>
      <c r="G5" s="119" t="s">
        <v>160</v>
      </c>
      <c r="H5" s="75" t="s">
        <v>179</v>
      </c>
      <c r="I5" s="77" t="s">
        <v>180</v>
      </c>
      <c r="J5" s="77" t="s">
        <v>186</v>
      </c>
      <c r="K5" s="75" t="s">
        <v>61</v>
      </c>
      <c r="L5" s="30" t="str">
        <f>IFERROR(VLOOKUP(K5,'Data Lists'!$C$3:$E$14,3,FALSE),)</f>
        <v>STO125</v>
      </c>
      <c r="M5" s="35">
        <v>43977</v>
      </c>
      <c r="N5" s="30" t="s">
        <v>166</v>
      </c>
      <c r="O5" s="35">
        <v>43964</v>
      </c>
      <c r="P5" s="35">
        <v>43964</v>
      </c>
      <c r="Q5" s="28" t="s">
        <v>71</v>
      </c>
      <c r="R5" s="30" t="s">
        <v>166</v>
      </c>
      <c r="S5" s="176" t="s">
        <v>164</v>
      </c>
      <c r="T5" s="76">
        <v>43970</v>
      </c>
      <c r="U5" s="76">
        <v>43977</v>
      </c>
      <c r="V5" s="76"/>
      <c r="W5" s="76">
        <f>U5</f>
        <v>43977</v>
      </c>
      <c r="X5" s="76">
        <v>43979</v>
      </c>
      <c r="Y5" s="76">
        <f>X5</f>
        <v>43979</v>
      </c>
      <c r="Z5" s="125">
        <v>43979</v>
      </c>
      <c r="AA5" s="35">
        <v>43979</v>
      </c>
      <c r="AB5" s="35">
        <v>43987</v>
      </c>
      <c r="AC5" s="36">
        <v>43986</v>
      </c>
      <c r="AD5" s="36">
        <v>43971</v>
      </c>
      <c r="AE5" s="32" t="s">
        <v>187</v>
      </c>
      <c r="AF5" s="30" t="s">
        <v>70</v>
      </c>
      <c r="AG5" s="35">
        <v>43987</v>
      </c>
      <c r="AH5" s="35">
        <v>43987</v>
      </c>
      <c r="AI5" s="35">
        <v>43987</v>
      </c>
      <c r="AJ5" s="30" t="s">
        <v>166</v>
      </c>
      <c r="AK5" s="30">
        <v>83315</v>
      </c>
      <c r="AL5" s="30"/>
      <c r="AM5" s="41">
        <f t="shared" si="0"/>
        <v>44007</v>
      </c>
      <c r="AN5" s="31">
        <v>43952</v>
      </c>
      <c r="AO5" s="30"/>
      <c r="AP5" s="30" t="s">
        <v>183</v>
      </c>
      <c r="AQ5" s="104"/>
    </row>
    <row r="6" spans="1:43" ht="15" hidden="1">
      <c r="A6" s="28">
        <v>10796</v>
      </c>
      <c r="B6" s="28">
        <v>6440474366</v>
      </c>
      <c r="C6" s="75" t="s">
        <v>188</v>
      </c>
      <c r="D6" s="75" t="s">
        <v>29</v>
      </c>
      <c r="E6" s="75" t="s">
        <v>30</v>
      </c>
      <c r="F6" s="76">
        <v>43823</v>
      </c>
      <c r="G6" s="119" t="s">
        <v>189</v>
      </c>
      <c r="H6" s="75" t="s">
        <v>190</v>
      </c>
      <c r="I6" s="77" t="s">
        <v>191</v>
      </c>
      <c r="J6" s="77" t="s">
        <v>192</v>
      </c>
      <c r="K6" s="75" t="s">
        <v>88</v>
      </c>
      <c r="L6" s="30" t="str">
        <f>IFERROR(VLOOKUP(K6,'Data Lists'!$C$3:$E$14,3,FALSE),)</f>
        <v>STO127</v>
      </c>
      <c r="M6" s="35">
        <v>43973</v>
      </c>
      <c r="N6" s="30" t="s">
        <v>166</v>
      </c>
      <c r="O6" s="35">
        <v>43969</v>
      </c>
      <c r="P6" s="35">
        <v>43969</v>
      </c>
      <c r="Q6" s="28" t="s">
        <v>78</v>
      </c>
      <c r="R6" s="30" t="s">
        <v>166</v>
      </c>
      <c r="S6" s="176" t="s">
        <v>164</v>
      </c>
      <c r="T6" s="76">
        <v>43969</v>
      </c>
      <c r="U6" s="76">
        <v>43973</v>
      </c>
      <c r="V6" s="76"/>
      <c r="W6" s="76">
        <v>43972</v>
      </c>
      <c r="X6" s="76">
        <v>43980</v>
      </c>
      <c r="Y6" s="76">
        <v>43979</v>
      </c>
      <c r="Z6" s="125">
        <v>43979</v>
      </c>
      <c r="AA6" s="35">
        <v>43980</v>
      </c>
      <c r="AB6" s="35">
        <v>43987</v>
      </c>
      <c r="AC6" s="36">
        <v>43986</v>
      </c>
      <c r="AD6" s="36">
        <v>43971</v>
      </c>
      <c r="AE6" s="32" t="s">
        <v>193</v>
      </c>
      <c r="AF6" s="30" t="s">
        <v>84</v>
      </c>
      <c r="AG6" s="35">
        <v>43987</v>
      </c>
      <c r="AH6" s="35">
        <v>43987</v>
      </c>
      <c r="AI6" s="35">
        <v>43987</v>
      </c>
      <c r="AJ6" s="30" t="s">
        <v>166</v>
      </c>
      <c r="AK6" s="30">
        <v>83314</v>
      </c>
      <c r="AL6" s="30" t="s">
        <v>194</v>
      </c>
      <c r="AM6" s="41">
        <f t="shared" si="0"/>
        <v>44007</v>
      </c>
      <c r="AN6" s="31">
        <v>43952</v>
      </c>
      <c r="AO6" s="30"/>
      <c r="AP6" s="30" t="s">
        <v>167</v>
      </c>
      <c r="AQ6" s="104" t="s">
        <v>176</v>
      </c>
    </row>
    <row r="7" spans="1:43" ht="15" hidden="1" customHeight="1">
      <c r="A7" s="28">
        <v>9288</v>
      </c>
      <c r="B7" s="28">
        <v>3228863491</v>
      </c>
      <c r="C7" s="75" t="s">
        <v>195</v>
      </c>
      <c r="D7" s="75" t="s">
        <v>169</v>
      </c>
      <c r="E7" s="75" t="s">
        <v>30</v>
      </c>
      <c r="F7" s="76">
        <v>43975</v>
      </c>
      <c r="G7" s="119" t="s">
        <v>189</v>
      </c>
      <c r="H7" s="75" t="s">
        <v>171</v>
      </c>
      <c r="I7" s="77" t="s">
        <v>196</v>
      </c>
      <c r="J7" s="77" t="s">
        <v>197</v>
      </c>
      <c r="K7" s="75" t="s">
        <v>61</v>
      </c>
      <c r="L7" s="30" t="str">
        <f>IFERROR(VLOOKUP(K7,'Data Lists'!$C$3:$E$14,3,FALSE),)</f>
        <v>STO125</v>
      </c>
      <c r="M7" s="35">
        <v>43977</v>
      </c>
      <c r="N7" s="30" t="s">
        <v>166</v>
      </c>
      <c r="O7" s="35">
        <v>43970</v>
      </c>
      <c r="P7" s="35">
        <v>43970</v>
      </c>
      <c r="Q7" s="28" t="s">
        <v>71</v>
      </c>
      <c r="R7" s="30" t="s">
        <v>166</v>
      </c>
      <c r="S7" s="176" t="s">
        <v>164</v>
      </c>
      <c r="T7" s="76">
        <v>43971</v>
      </c>
      <c r="U7" s="76">
        <v>43977</v>
      </c>
      <c r="V7" s="76"/>
      <c r="W7" s="76">
        <f>U7</f>
        <v>43977</v>
      </c>
      <c r="X7" s="76">
        <v>43979</v>
      </c>
      <c r="Y7" s="76">
        <f>X7</f>
        <v>43979</v>
      </c>
      <c r="Z7" s="125">
        <v>43979</v>
      </c>
      <c r="AA7" s="35">
        <v>43980</v>
      </c>
      <c r="AB7" s="35">
        <v>43987</v>
      </c>
      <c r="AC7" s="36">
        <v>43987</v>
      </c>
      <c r="AD7" s="36">
        <v>43971</v>
      </c>
      <c r="AE7" s="32" t="s">
        <v>198</v>
      </c>
      <c r="AF7" s="30" t="s">
        <v>70</v>
      </c>
      <c r="AG7" s="35">
        <v>43990</v>
      </c>
      <c r="AH7" s="35">
        <v>43990</v>
      </c>
      <c r="AI7" s="35">
        <v>43990</v>
      </c>
      <c r="AJ7" s="30" t="s">
        <v>166</v>
      </c>
      <c r="AK7" s="30">
        <v>83540</v>
      </c>
      <c r="AL7" s="30"/>
      <c r="AM7" s="41">
        <f t="shared" si="0"/>
        <v>44010</v>
      </c>
      <c r="AN7" s="31">
        <v>43952</v>
      </c>
      <c r="AO7" s="30"/>
      <c r="AP7" s="30" t="s">
        <v>167</v>
      </c>
      <c r="AQ7" s="104" t="s">
        <v>176</v>
      </c>
    </row>
    <row r="8" spans="1:43" ht="15" hidden="1">
      <c r="A8" s="28">
        <v>3408</v>
      </c>
      <c r="B8" s="28">
        <v>5030541178</v>
      </c>
      <c r="C8" s="75" t="s">
        <v>199</v>
      </c>
      <c r="D8" s="75" t="s">
        <v>200</v>
      </c>
      <c r="E8" s="75" t="s">
        <v>32</v>
      </c>
      <c r="F8" s="76">
        <v>43770</v>
      </c>
      <c r="G8" s="119" t="s">
        <v>201</v>
      </c>
      <c r="H8" s="75" t="s">
        <v>202</v>
      </c>
      <c r="I8" s="77" t="s">
        <v>203</v>
      </c>
      <c r="J8" s="77" t="s">
        <v>204</v>
      </c>
      <c r="K8" s="75" t="s">
        <v>205</v>
      </c>
      <c r="L8" s="30" t="str">
        <f>IFERROR(VLOOKUP(K8,'Data Lists'!$C$3:$E$14,3,FALSE),)</f>
        <v>STO122</v>
      </c>
      <c r="M8" s="35">
        <v>43976</v>
      </c>
      <c r="N8" s="30" t="s">
        <v>164</v>
      </c>
      <c r="O8" s="35">
        <v>43972</v>
      </c>
      <c r="P8" s="35">
        <v>43972</v>
      </c>
      <c r="Q8" s="28" t="s">
        <v>85</v>
      </c>
      <c r="R8" s="30" t="s">
        <v>164</v>
      </c>
      <c r="S8" s="176" t="s">
        <v>164</v>
      </c>
      <c r="T8" s="76">
        <v>43973</v>
      </c>
      <c r="U8" s="76">
        <v>43983</v>
      </c>
      <c r="V8" s="76"/>
      <c r="W8" s="76">
        <v>43983</v>
      </c>
      <c r="X8" s="76">
        <v>43986</v>
      </c>
      <c r="Y8" s="76">
        <v>43986</v>
      </c>
      <c r="Z8" s="125">
        <v>43986</v>
      </c>
      <c r="AA8" s="35">
        <v>43986</v>
      </c>
      <c r="AB8" s="35" t="s">
        <v>164</v>
      </c>
      <c r="AC8" s="35">
        <v>43993</v>
      </c>
      <c r="AD8" s="35">
        <v>43986</v>
      </c>
      <c r="AE8" s="28" t="s">
        <v>206</v>
      </c>
      <c r="AF8" s="30" t="s">
        <v>70</v>
      </c>
      <c r="AG8" s="35">
        <v>43993</v>
      </c>
      <c r="AH8" s="35">
        <v>43994</v>
      </c>
      <c r="AI8" s="35">
        <v>43993</v>
      </c>
      <c r="AJ8" s="30" t="s">
        <v>166</v>
      </c>
      <c r="AK8" s="30">
        <v>84146</v>
      </c>
      <c r="AL8" s="30"/>
      <c r="AM8" s="41">
        <f t="shared" si="0"/>
        <v>44014</v>
      </c>
      <c r="AN8" s="31">
        <v>43952</v>
      </c>
      <c r="AO8" s="30"/>
      <c r="AP8" s="30" t="s">
        <v>167</v>
      </c>
      <c r="AQ8" s="104"/>
    </row>
    <row r="9" spans="1:43" ht="16.5" hidden="1" customHeight="1">
      <c r="A9" s="28">
        <v>4404</v>
      </c>
      <c r="B9" s="28">
        <v>9012756005</v>
      </c>
      <c r="C9" s="75" t="s">
        <v>207</v>
      </c>
      <c r="D9" s="75" t="s">
        <v>208</v>
      </c>
      <c r="E9" s="75" t="s">
        <v>32</v>
      </c>
      <c r="F9" s="76">
        <v>43768</v>
      </c>
      <c r="G9" s="119" t="s">
        <v>209</v>
      </c>
      <c r="H9" s="75" t="s">
        <v>210</v>
      </c>
      <c r="I9" s="77" t="s">
        <v>211</v>
      </c>
      <c r="J9" s="79" t="s">
        <v>212</v>
      </c>
      <c r="K9" s="75" t="s">
        <v>12</v>
      </c>
      <c r="L9" s="30" t="str">
        <f>IFERROR(VLOOKUP(K9,'Data Lists'!$C$3:$E$14,3,FALSE),)</f>
        <v>STO122</v>
      </c>
      <c r="M9" s="35">
        <v>43978</v>
      </c>
      <c r="N9" s="30" t="s">
        <v>164</v>
      </c>
      <c r="O9" s="35">
        <v>43973</v>
      </c>
      <c r="P9" s="35">
        <v>43973</v>
      </c>
      <c r="Q9" s="28" t="s">
        <v>85</v>
      </c>
      <c r="R9" s="30" t="s">
        <v>164</v>
      </c>
      <c r="S9" s="176" t="s">
        <v>213</v>
      </c>
      <c r="T9" s="76">
        <v>43973</v>
      </c>
      <c r="U9" s="76">
        <v>43978</v>
      </c>
      <c r="V9" s="76"/>
      <c r="W9" s="76">
        <v>43990</v>
      </c>
      <c r="X9" s="76">
        <v>43994</v>
      </c>
      <c r="Y9" s="76">
        <v>43994</v>
      </c>
      <c r="Z9" s="125">
        <f>Y9</f>
        <v>43994</v>
      </c>
      <c r="AA9" s="35">
        <f>Z9</f>
        <v>43994</v>
      </c>
      <c r="AB9" s="35" t="s">
        <v>164</v>
      </c>
      <c r="AC9" s="37">
        <v>43998</v>
      </c>
      <c r="AD9" s="37">
        <v>43992</v>
      </c>
      <c r="AE9" s="32" t="s">
        <v>214</v>
      </c>
      <c r="AF9" s="30" t="s">
        <v>70</v>
      </c>
      <c r="AG9" s="35">
        <v>43999</v>
      </c>
      <c r="AH9" s="35">
        <v>43999</v>
      </c>
      <c r="AI9" s="35">
        <f>AH9</f>
        <v>43999</v>
      </c>
      <c r="AJ9" s="30" t="s">
        <v>166</v>
      </c>
      <c r="AK9" s="30">
        <v>84759</v>
      </c>
      <c r="AL9" s="30"/>
      <c r="AM9" s="41">
        <f t="shared" si="0"/>
        <v>44019</v>
      </c>
      <c r="AN9" s="31">
        <v>43952</v>
      </c>
      <c r="AO9" s="30"/>
      <c r="AP9" s="30" t="s">
        <v>167</v>
      </c>
      <c r="AQ9" s="104" t="s">
        <v>215</v>
      </c>
    </row>
    <row r="10" spans="1:43" ht="15" hidden="1">
      <c r="A10" s="28">
        <v>4401</v>
      </c>
      <c r="B10" s="28">
        <v>3741229163</v>
      </c>
      <c r="C10" s="75" t="s">
        <v>216</v>
      </c>
      <c r="D10" s="75" t="s">
        <v>217</v>
      </c>
      <c r="E10" s="75" t="s">
        <v>32</v>
      </c>
      <c r="F10" s="76">
        <v>43981</v>
      </c>
      <c r="G10" s="119" t="s">
        <v>218</v>
      </c>
      <c r="H10" s="75" t="s">
        <v>219</v>
      </c>
      <c r="I10" s="77" t="s">
        <v>220</v>
      </c>
      <c r="J10" s="77" t="s">
        <v>221</v>
      </c>
      <c r="K10" s="75" t="s">
        <v>205</v>
      </c>
      <c r="L10" s="30" t="str">
        <f>IFERROR(VLOOKUP(K10,'Data Lists'!$C$3:$E$14,3,FALSE),)</f>
        <v>STO122</v>
      </c>
      <c r="M10" s="35">
        <v>43973</v>
      </c>
      <c r="N10" s="30" t="s">
        <v>164</v>
      </c>
      <c r="O10" s="35">
        <v>43973</v>
      </c>
      <c r="P10" s="35">
        <v>43973</v>
      </c>
      <c r="Q10" s="28" t="s">
        <v>85</v>
      </c>
      <c r="R10" s="30" t="s">
        <v>164</v>
      </c>
      <c r="S10" s="176" t="s">
        <v>164</v>
      </c>
      <c r="T10" s="76">
        <v>43973</v>
      </c>
      <c r="U10" s="76">
        <v>43983</v>
      </c>
      <c r="V10" s="76"/>
      <c r="W10" s="76">
        <v>43983</v>
      </c>
      <c r="X10" s="76">
        <v>43986</v>
      </c>
      <c r="Y10" s="76">
        <v>43987</v>
      </c>
      <c r="Z10" s="125">
        <v>43987</v>
      </c>
      <c r="AA10" s="35">
        <v>43987</v>
      </c>
      <c r="AB10" s="35" t="s">
        <v>164</v>
      </c>
      <c r="AC10" s="35">
        <v>43992</v>
      </c>
      <c r="AD10" s="35">
        <v>43986</v>
      </c>
      <c r="AE10" s="28" t="s">
        <v>222</v>
      </c>
      <c r="AF10" s="30" t="s">
        <v>70</v>
      </c>
      <c r="AG10" s="35">
        <v>43994</v>
      </c>
      <c r="AH10" s="35">
        <v>43994</v>
      </c>
      <c r="AI10" s="35">
        <v>43994</v>
      </c>
      <c r="AJ10" s="30" t="s">
        <v>166</v>
      </c>
      <c r="AK10" s="30">
        <v>84219</v>
      </c>
      <c r="AL10" s="30"/>
      <c r="AM10" s="41">
        <f t="shared" si="0"/>
        <v>44014</v>
      </c>
      <c r="AN10" s="31">
        <v>43952</v>
      </c>
      <c r="AO10" s="30"/>
      <c r="AP10" s="30" t="s">
        <v>167</v>
      </c>
      <c r="AQ10" s="104"/>
    </row>
    <row r="11" spans="1:43" ht="15" hidden="1" customHeight="1">
      <c r="A11" s="28">
        <v>28524</v>
      </c>
      <c r="B11" s="28">
        <v>9674455719</v>
      </c>
      <c r="C11" s="75" t="s">
        <v>223</v>
      </c>
      <c r="D11" s="75" t="s">
        <v>10</v>
      </c>
      <c r="E11" s="75" t="s">
        <v>11</v>
      </c>
      <c r="F11" s="76">
        <v>43937</v>
      </c>
      <c r="G11" s="119" t="s">
        <v>224</v>
      </c>
      <c r="H11" s="75" t="s">
        <v>225</v>
      </c>
      <c r="I11" s="77" t="s">
        <v>226</v>
      </c>
      <c r="J11" s="77" t="s">
        <v>227</v>
      </c>
      <c r="K11" s="75" t="s">
        <v>12</v>
      </c>
      <c r="L11" s="30" t="str">
        <f>IFERROR(VLOOKUP(K11,'Data Lists'!$C$3:$E$14,3,FALSE),)</f>
        <v>STO122</v>
      </c>
      <c r="M11" s="35">
        <v>43990</v>
      </c>
      <c r="N11" s="30" t="s">
        <v>164</v>
      </c>
      <c r="O11" s="35">
        <v>43980</v>
      </c>
      <c r="P11" s="35">
        <v>43980</v>
      </c>
      <c r="Q11" s="28" t="s">
        <v>85</v>
      </c>
      <c r="R11" s="30" t="s">
        <v>164</v>
      </c>
      <c r="S11" s="176" t="s">
        <v>164</v>
      </c>
      <c r="T11" s="76">
        <v>43980</v>
      </c>
      <c r="U11" s="76">
        <v>43990</v>
      </c>
      <c r="V11" s="76"/>
      <c r="W11" s="76">
        <v>43990</v>
      </c>
      <c r="X11" s="76">
        <f>U11+3</f>
        <v>43993</v>
      </c>
      <c r="Y11" s="76">
        <f>X11</f>
        <v>43993</v>
      </c>
      <c r="Z11" s="125">
        <v>43993</v>
      </c>
      <c r="AA11" s="35">
        <f>Z11</f>
        <v>43993</v>
      </c>
      <c r="AB11" s="35" t="s">
        <v>164</v>
      </c>
      <c r="AC11" s="37">
        <v>43999</v>
      </c>
      <c r="AD11" s="36">
        <v>43991</v>
      </c>
      <c r="AE11" s="32" t="s">
        <v>228</v>
      </c>
      <c r="AF11" s="30" t="s">
        <v>84</v>
      </c>
      <c r="AG11" s="35">
        <v>44000</v>
      </c>
      <c r="AH11" s="35">
        <f>AG11</f>
        <v>44000</v>
      </c>
      <c r="AI11" s="35">
        <f>AH11</f>
        <v>44000</v>
      </c>
      <c r="AJ11" s="30" t="s">
        <v>166</v>
      </c>
      <c r="AK11" s="30">
        <v>84827</v>
      </c>
      <c r="AL11" s="30"/>
      <c r="AM11" s="41">
        <f t="shared" si="0"/>
        <v>44020</v>
      </c>
      <c r="AN11" s="31">
        <v>43952</v>
      </c>
      <c r="AO11" s="30"/>
      <c r="AP11" s="30" t="s">
        <v>167</v>
      </c>
      <c r="AQ11" s="104"/>
    </row>
    <row r="12" spans="1:43" ht="15" hidden="1">
      <c r="A12" s="28">
        <v>28522</v>
      </c>
      <c r="B12" s="28">
        <v>4067959434</v>
      </c>
      <c r="C12" s="75" t="s">
        <v>229</v>
      </c>
      <c r="D12" s="75" t="s">
        <v>13</v>
      </c>
      <c r="E12" s="75" t="s">
        <v>11</v>
      </c>
      <c r="F12" s="76">
        <v>43741</v>
      </c>
      <c r="G12" s="119" t="s">
        <v>224</v>
      </c>
      <c r="H12" s="75" t="s">
        <v>230</v>
      </c>
      <c r="I12" s="77" t="s">
        <v>231</v>
      </c>
      <c r="J12" s="77" t="s">
        <v>232</v>
      </c>
      <c r="K12" s="75" t="s">
        <v>12</v>
      </c>
      <c r="L12" s="30" t="str">
        <f>IFERROR(VLOOKUP(K12,'Data Lists'!$C$3:$E$14,3,FALSE),)</f>
        <v>STO122</v>
      </c>
      <c r="M12" s="35">
        <v>43991</v>
      </c>
      <c r="N12" s="30" t="s">
        <v>164</v>
      </c>
      <c r="O12" s="35">
        <v>43980</v>
      </c>
      <c r="P12" s="35">
        <v>43980</v>
      </c>
      <c r="Q12" s="28" t="s">
        <v>85</v>
      </c>
      <c r="R12" s="30" t="s">
        <v>164</v>
      </c>
      <c r="S12" s="176" t="s">
        <v>164</v>
      </c>
      <c r="T12" s="76">
        <v>43980</v>
      </c>
      <c r="U12" s="76">
        <v>43991</v>
      </c>
      <c r="V12" s="76"/>
      <c r="W12" s="76">
        <v>43991</v>
      </c>
      <c r="X12" s="76">
        <f>U12+3</f>
        <v>43994</v>
      </c>
      <c r="Y12" s="76">
        <v>43994</v>
      </c>
      <c r="Z12" s="125">
        <f>Y12</f>
        <v>43994</v>
      </c>
      <c r="AA12" s="35">
        <f>Z12</f>
        <v>43994</v>
      </c>
      <c r="AB12" s="35" t="s">
        <v>164</v>
      </c>
      <c r="AC12" s="37">
        <v>44000</v>
      </c>
      <c r="AD12" s="36">
        <v>43991</v>
      </c>
      <c r="AE12" s="32" t="s">
        <v>233</v>
      </c>
      <c r="AF12" s="30" t="s">
        <v>84</v>
      </c>
      <c r="AG12" s="35">
        <v>44004</v>
      </c>
      <c r="AH12" s="35">
        <f>AG12</f>
        <v>44004</v>
      </c>
      <c r="AI12" s="35">
        <f>AH12</f>
        <v>44004</v>
      </c>
      <c r="AJ12" s="30" t="s">
        <v>166</v>
      </c>
      <c r="AK12" s="30">
        <v>85230</v>
      </c>
      <c r="AL12" s="30"/>
      <c r="AM12" s="41">
        <f t="shared" si="0"/>
        <v>44024</v>
      </c>
      <c r="AN12" s="31">
        <v>43952</v>
      </c>
      <c r="AO12" s="30"/>
      <c r="AP12" s="30" t="s">
        <v>167</v>
      </c>
      <c r="AQ12" s="104"/>
    </row>
    <row r="13" spans="1:43" ht="15" hidden="1" customHeight="1">
      <c r="A13" s="28">
        <v>9489</v>
      </c>
      <c r="B13" s="28">
        <v>7419214378</v>
      </c>
      <c r="C13" s="75" t="s">
        <v>234</v>
      </c>
      <c r="D13" s="75" t="s">
        <v>235</v>
      </c>
      <c r="E13" s="75" t="s">
        <v>30</v>
      </c>
      <c r="F13" s="76">
        <v>44040</v>
      </c>
      <c r="G13" s="119" t="s">
        <v>236</v>
      </c>
      <c r="H13" s="75" t="s">
        <v>171</v>
      </c>
      <c r="I13" s="77" t="s">
        <v>237</v>
      </c>
      <c r="J13" s="77" t="s">
        <v>238</v>
      </c>
      <c r="K13" s="75" t="s">
        <v>82</v>
      </c>
      <c r="L13" s="30" t="str">
        <f>IFERROR(VLOOKUP(K13,'Data Lists'!$C$3:$E$14,3,FALSE),)</f>
        <v>STO118</v>
      </c>
      <c r="M13" s="35">
        <v>43990</v>
      </c>
      <c r="N13" s="30" t="s">
        <v>164</v>
      </c>
      <c r="O13" s="35">
        <v>43983</v>
      </c>
      <c r="P13" s="35">
        <v>43983</v>
      </c>
      <c r="Q13" s="28" t="s">
        <v>78</v>
      </c>
      <c r="R13" s="30" t="s">
        <v>164</v>
      </c>
      <c r="S13" s="176" t="s">
        <v>164</v>
      </c>
      <c r="T13" s="76">
        <v>43983</v>
      </c>
      <c r="U13" s="76">
        <v>43997</v>
      </c>
      <c r="V13" s="76"/>
      <c r="W13" s="76">
        <v>43997</v>
      </c>
      <c r="X13" s="76">
        <v>44001</v>
      </c>
      <c r="Y13" s="76">
        <v>44001</v>
      </c>
      <c r="Z13" s="125">
        <v>44004</v>
      </c>
      <c r="AA13" s="35">
        <v>44001</v>
      </c>
      <c r="AB13" s="35"/>
      <c r="AC13" s="37">
        <v>44012</v>
      </c>
      <c r="AD13" s="37">
        <v>43991</v>
      </c>
      <c r="AE13" s="28" t="s">
        <v>239</v>
      </c>
      <c r="AF13" s="30" t="s">
        <v>70</v>
      </c>
      <c r="AG13" s="35">
        <v>44013</v>
      </c>
      <c r="AH13" s="35">
        <v>44013</v>
      </c>
      <c r="AI13" s="35">
        <v>44013</v>
      </c>
      <c r="AJ13" s="30" t="s">
        <v>166</v>
      </c>
      <c r="AK13" s="30">
        <v>87039</v>
      </c>
      <c r="AL13" s="30"/>
      <c r="AM13" s="41">
        <f t="shared" si="0"/>
        <v>44033</v>
      </c>
      <c r="AN13" s="31">
        <v>43983</v>
      </c>
      <c r="AO13" s="30"/>
      <c r="AP13" s="30" t="s">
        <v>167</v>
      </c>
      <c r="AQ13" s="104" t="s">
        <v>240</v>
      </c>
    </row>
    <row r="14" spans="1:43" ht="15.75" hidden="1" customHeight="1">
      <c r="A14" s="28">
        <v>9295</v>
      </c>
      <c r="B14" s="28">
        <v>4777628751</v>
      </c>
      <c r="C14" s="75" t="s">
        <v>168</v>
      </c>
      <c r="D14" s="75" t="s">
        <v>241</v>
      </c>
      <c r="E14" s="75" t="s">
        <v>30</v>
      </c>
      <c r="F14" s="76">
        <v>44040</v>
      </c>
      <c r="G14" s="119" t="s">
        <v>236</v>
      </c>
      <c r="H14" s="75" t="s">
        <v>171</v>
      </c>
      <c r="I14" s="77" t="s">
        <v>242</v>
      </c>
      <c r="J14" s="77" t="s">
        <v>243</v>
      </c>
      <c r="K14" s="75" t="s">
        <v>82</v>
      </c>
      <c r="L14" s="30" t="str">
        <f>IFERROR(VLOOKUP(K14,'Data Lists'!$C$3:$E$14,3,FALSE),)</f>
        <v>STO118</v>
      </c>
      <c r="M14" s="35">
        <v>43992</v>
      </c>
      <c r="N14" s="30" t="s">
        <v>164</v>
      </c>
      <c r="O14" s="35">
        <v>43983</v>
      </c>
      <c r="P14" s="35">
        <v>43983</v>
      </c>
      <c r="Q14" s="28" t="s">
        <v>64</v>
      </c>
      <c r="R14" s="30" t="s">
        <v>164</v>
      </c>
      <c r="S14" s="176" t="s">
        <v>164</v>
      </c>
      <c r="T14" s="76">
        <v>43983</v>
      </c>
      <c r="U14" s="76">
        <v>43992</v>
      </c>
      <c r="V14" s="76"/>
      <c r="W14" s="76">
        <v>43991</v>
      </c>
      <c r="X14" s="76">
        <v>43998</v>
      </c>
      <c r="Y14" s="76">
        <f>X14</f>
        <v>43998</v>
      </c>
      <c r="Z14" s="125">
        <f>Y14</f>
        <v>43998</v>
      </c>
      <c r="AA14" s="35">
        <f>Z14</f>
        <v>43998</v>
      </c>
      <c r="AB14" s="35" t="s">
        <v>164</v>
      </c>
      <c r="AC14" s="37">
        <v>44001</v>
      </c>
      <c r="AD14" s="37">
        <v>43992</v>
      </c>
      <c r="AE14" s="28" t="s">
        <v>244</v>
      </c>
      <c r="AF14" s="30" t="s">
        <v>70</v>
      </c>
      <c r="AG14" s="35">
        <v>44006</v>
      </c>
      <c r="AH14" s="35">
        <f>AG14</f>
        <v>44006</v>
      </c>
      <c r="AI14" s="35">
        <f>AH14</f>
        <v>44006</v>
      </c>
      <c r="AJ14" s="30" t="s">
        <v>166</v>
      </c>
      <c r="AK14" s="30">
        <v>85464</v>
      </c>
      <c r="AL14" s="30"/>
      <c r="AM14" s="41">
        <f t="shared" si="0"/>
        <v>44026</v>
      </c>
      <c r="AN14" s="31">
        <v>43983</v>
      </c>
      <c r="AO14" s="30"/>
      <c r="AP14" s="30" t="s">
        <v>167</v>
      </c>
      <c r="AQ14" s="104"/>
    </row>
    <row r="15" spans="1:43" ht="15" hidden="1">
      <c r="A15" s="28">
        <v>28523</v>
      </c>
      <c r="B15" s="28">
        <v>1850798310</v>
      </c>
      <c r="C15" s="75" t="s">
        <v>245</v>
      </c>
      <c r="D15" s="75" t="s">
        <v>13</v>
      </c>
      <c r="E15" s="75" t="s">
        <v>11</v>
      </c>
      <c r="F15" s="76">
        <v>43872</v>
      </c>
      <c r="G15" s="119" t="s">
        <v>224</v>
      </c>
      <c r="H15" s="75" t="s">
        <v>246</v>
      </c>
      <c r="I15" s="77" t="s">
        <v>247</v>
      </c>
      <c r="J15" s="77" t="s">
        <v>248</v>
      </c>
      <c r="K15" s="75" t="s">
        <v>61</v>
      </c>
      <c r="L15" s="30" t="str">
        <f>IFERROR(VLOOKUP(K15,'Data Lists'!$C$3:$E$14,3,FALSE),)</f>
        <v>STO125</v>
      </c>
      <c r="M15" s="35">
        <v>43990</v>
      </c>
      <c r="N15" s="30" t="s">
        <v>249</v>
      </c>
      <c r="O15" s="35">
        <v>43984</v>
      </c>
      <c r="P15" s="35">
        <v>43984</v>
      </c>
      <c r="Q15" s="28" t="s">
        <v>71</v>
      </c>
      <c r="R15" s="30" t="s">
        <v>166</v>
      </c>
      <c r="S15" s="176" t="s">
        <v>164</v>
      </c>
      <c r="T15" s="76">
        <v>43984</v>
      </c>
      <c r="U15" s="76">
        <v>43990</v>
      </c>
      <c r="V15" s="76"/>
      <c r="W15" s="76">
        <v>43990</v>
      </c>
      <c r="X15" s="76">
        <v>43992</v>
      </c>
      <c r="Y15" s="76">
        <v>43992</v>
      </c>
      <c r="Z15" s="125">
        <f>Y15</f>
        <v>43992</v>
      </c>
      <c r="AA15" s="35">
        <v>43992</v>
      </c>
      <c r="AB15" s="35">
        <v>43999</v>
      </c>
      <c r="AC15" s="37">
        <v>43994</v>
      </c>
      <c r="AD15" s="36">
        <v>43991</v>
      </c>
      <c r="AE15" s="32" t="s">
        <v>250</v>
      </c>
      <c r="AF15" s="30" t="s">
        <v>70</v>
      </c>
      <c r="AG15" s="35">
        <v>44004</v>
      </c>
      <c r="AH15" s="35">
        <f>AG15</f>
        <v>44004</v>
      </c>
      <c r="AI15" s="35">
        <f>AH15</f>
        <v>44004</v>
      </c>
      <c r="AJ15" s="30" t="s">
        <v>166</v>
      </c>
      <c r="AK15" s="30">
        <v>85236</v>
      </c>
      <c r="AL15" s="30" t="s">
        <v>251</v>
      </c>
      <c r="AM15" s="41">
        <f t="shared" si="0"/>
        <v>44024</v>
      </c>
      <c r="AN15" s="31">
        <v>43952</v>
      </c>
      <c r="AO15" s="30"/>
      <c r="AP15" s="30" t="s">
        <v>167</v>
      </c>
      <c r="AQ15" s="104" t="s">
        <v>252</v>
      </c>
    </row>
    <row r="16" spans="1:43" ht="15" hidden="1">
      <c r="A16" s="28">
        <v>3374</v>
      </c>
      <c r="B16" s="28">
        <v>1653757433</v>
      </c>
      <c r="C16" s="75" t="s">
        <v>253</v>
      </c>
      <c r="D16" s="75" t="s">
        <v>254</v>
      </c>
      <c r="E16" s="75" t="s">
        <v>32</v>
      </c>
      <c r="F16" s="76">
        <v>43983</v>
      </c>
      <c r="G16" s="119" t="s">
        <v>255</v>
      </c>
      <c r="H16" s="75" t="s">
        <v>256</v>
      </c>
      <c r="I16" s="77" t="s">
        <v>257</v>
      </c>
      <c r="J16" s="77" t="s">
        <v>258</v>
      </c>
      <c r="K16" s="75" t="s">
        <v>259</v>
      </c>
      <c r="L16" s="30" t="str">
        <f>IFERROR(VLOOKUP(K16,'Data Lists'!$C$3:$E$14,3,FALSE),)</f>
        <v>STO127</v>
      </c>
      <c r="M16" s="35" t="s">
        <v>260</v>
      </c>
      <c r="N16" s="30" t="s">
        <v>261</v>
      </c>
      <c r="O16" s="35">
        <v>43985</v>
      </c>
      <c r="P16" s="35">
        <v>43985</v>
      </c>
      <c r="Q16" s="28" t="s">
        <v>71</v>
      </c>
      <c r="R16" s="30"/>
      <c r="S16" s="169" t="s">
        <v>164</v>
      </c>
      <c r="T16" s="97">
        <v>43990</v>
      </c>
      <c r="U16" s="97">
        <v>43997</v>
      </c>
      <c r="V16" s="97"/>
      <c r="W16" s="97">
        <v>43997</v>
      </c>
      <c r="X16" s="97">
        <v>44001</v>
      </c>
      <c r="Y16" s="97">
        <v>44001</v>
      </c>
      <c r="Z16" s="35">
        <v>44004</v>
      </c>
      <c r="AA16" s="35">
        <v>44001</v>
      </c>
      <c r="AB16" s="35"/>
      <c r="AC16" s="37">
        <v>44006</v>
      </c>
      <c r="AD16" s="37">
        <v>44000</v>
      </c>
      <c r="AE16" s="28" t="s">
        <v>262</v>
      </c>
      <c r="AF16" s="30" t="s">
        <v>70</v>
      </c>
      <c r="AG16" s="35">
        <v>44011</v>
      </c>
      <c r="AH16" s="35">
        <v>44011</v>
      </c>
      <c r="AI16" s="35">
        <f>Table1[[#This Row],[5th Email: Grade sent to TP]]</f>
        <v>44011</v>
      </c>
      <c r="AJ16" s="30" t="s">
        <v>166</v>
      </c>
      <c r="AK16" s="30">
        <v>85985</v>
      </c>
      <c r="AL16" s="30"/>
      <c r="AM16" s="41">
        <f t="shared" si="0"/>
        <v>44031</v>
      </c>
      <c r="AN16" s="31">
        <v>43983</v>
      </c>
      <c r="AO16" s="30"/>
      <c r="AP16" s="30" t="s">
        <v>167</v>
      </c>
      <c r="AQ16" s="104"/>
    </row>
    <row r="17" spans="1:43" ht="15" hidden="1">
      <c r="A17" s="28">
        <v>4440</v>
      </c>
      <c r="B17" s="28">
        <v>3222208173</v>
      </c>
      <c r="C17" s="75" t="s">
        <v>263</v>
      </c>
      <c r="D17" s="75" t="s">
        <v>264</v>
      </c>
      <c r="E17" s="75" t="s">
        <v>32</v>
      </c>
      <c r="F17" s="76">
        <v>44012</v>
      </c>
      <c r="G17" s="119" t="s">
        <v>265</v>
      </c>
      <c r="H17" s="75" t="s">
        <v>266</v>
      </c>
      <c r="I17" s="77" t="s">
        <v>267</v>
      </c>
      <c r="J17" s="77" t="s">
        <v>268</v>
      </c>
      <c r="K17" s="75" t="s">
        <v>61</v>
      </c>
      <c r="L17" s="30" t="str">
        <f>IFERROR(VLOOKUP(K17,'Data Lists'!$C$3:$E$14,3,FALSE),)</f>
        <v>STO125</v>
      </c>
      <c r="M17" s="35">
        <v>43992</v>
      </c>
      <c r="N17" s="30" t="s">
        <v>261</v>
      </c>
      <c r="O17" s="35">
        <v>43985</v>
      </c>
      <c r="P17" s="35">
        <v>43985</v>
      </c>
      <c r="Q17" s="28" t="s">
        <v>71</v>
      </c>
      <c r="R17" s="30" t="s">
        <v>269</v>
      </c>
      <c r="S17" s="169" t="s">
        <v>164</v>
      </c>
      <c r="T17" s="35">
        <v>43986</v>
      </c>
      <c r="U17" s="35">
        <v>43992</v>
      </c>
      <c r="V17" s="35"/>
      <c r="W17" s="35">
        <v>43991</v>
      </c>
      <c r="X17" s="35">
        <v>43994</v>
      </c>
      <c r="Y17" s="35">
        <v>43994</v>
      </c>
      <c r="Z17" s="35">
        <f>Y17</f>
        <v>43994</v>
      </c>
      <c r="AA17" s="35">
        <f>Z17</f>
        <v>43994</v>
      </c>
      <c r="AB17" s="35">
        <v>43999</v>
      </c>
      <c r="AC17" s="37">
        <v>43999</v>
      </c>
      <c r="AD17" s="37">
        <v>43992</v>
      </c>
      <c r="AE17" s="28" t="s">
        <v>228</v>
      </c>
      <c r="AF17" s="30" t="s">
        <v>70</v>
      </c>
      <c r="AG17" s="35">
        <v>44000</v>
      </c>
      <c r="AH17" s="35">
        <f>AG17</f>
        <v>44000</v>
      </c>
      <c r="AI17" s="35">
        <f>AH17</f>
        <v>44000</v>
      </c>
      <c r="AJ17" s="30" t="s">
        <v>166</v>
      </c>
      <c r="AK17" s="30">
        <v>84881</v>
      </c>
      <c r="AL17" s="30"/>
      <c r="AM17" s="41">
        <f t="shared" si="0"/>
        <v>44020</v>
      </c>
      <c r="AN17" s="31">
        <v>43983</v>
      </c>
      <c r="AO17" s="30"/>
      <c r="AP17" s="30" t="s">
        <v>167</v>
      </c>
      <c r="AQ17" s="104" t="s">
        <v>215</v>
      </c>
    </row>
    <row r="18" spans="1:43" ht="15" hidden="1">
      <c r="A18" s="28">
        <v>9487</v>
      </c>
      <c r="B18" s="28">
        <v>2859088228</v>
      </c>
      <c r="C18" s="75" t="s">
        <v>270</v>
      </c>
      <c r="D18" s="75" t="s">
        <v>271</v>
      </c>
      <c r="E18" s="75" t="s">
        <v>30</v>
      </c>
      <c r="F18" s="76">
        <v>43888</v>
      </c>
      <c r="G18" s="119" t="s">
        <v>272</v>
      </c>
      <c r="H18" s="75" t="s">
        <v>273</v>
      </c>
      <c r="I18" s="77" t="s">
        <v>274</v>
      </c>
      <c r="J18" s="77" t="s">
        <v>275</v>
      </c>
      <c r="K18" s="75" t="s">
        <v>88</v>
      </c>
      <c r="L18" s="30" t="str">
        <f>IFERROR(VLOOKUP(K18,'Data Lists'!$C$3:$E$14,3,FALSE),)</f>
        <v>STO127</v>
      </c>
      <c r="M18" s="35">
        <v>44018</v>
      </c>
      <c r="N18" s="30" t="s">
        <v>261</v>
      </c>
      <c r="O18" s="35">
        <v>43987</v>
      </c>
      <c r="P18" s="35">
        <v>43987</v>
      </c>
      <c r="Q18" s="28" t="s">
        <v>78</v>
      </c>
      <c r="R18" s="30" t="s">
        <v>276</v>
      </c>
      <c r="S18" s="169" t="s">
        <v>164</v>
      </c>
      <c r="T18" s="35">
        <v>43987</v>
      </c>
      <c r="U18" s="35">
        <v>44018</v>
      </c>
      <c r="V18" s="35"/>
      <c r="W18" s="35">
        <v>44018</v>
      </c>
      <c r="X18" s="35">
        <f>U18+4</f>
        <v>44022</v>
      </c>
      <c r="Y18" s="35">
        <v>44022</v>
      </c>
      <c r="Z18" s="35">
        <v>44022</v>
      </c>
      <c r="AA18" s="35">
        <v>44022</v>
      </c>
      <c r="AB18" s="35"/>
      <c r="AC18" s="35">
        <v>44028</v>
      </c>
      <c r="AD18" s="35">
        <v>44025</v>
      </c>
      <c r="AE18" s="28" t="s">
        <v>277</v>
      </c>
      <c r="AF18" s="30" t="s">
        <v>70</v>
      </c>
      <c r="AG18" s="35">
        <v>44029</v>
      </c>
      <c r="AH18" s="35">
        <v>44029</v>
      </c>
      <c r="AI18" s="35">
        <v>44029</v>
      </c>
      <c r="AJ18" s="92" t="s">
        <v>166</v>
      </c>
      <c r="AK18" s="30">
        <v>82860</v>
      </c>
      <c r="AL18" s="30"/>
      <c r="AM18" s="41">
        <f t="shared" si="0"/>
        <v>44049</v>
      </c>
      <c r="AN18" s="31">
        <v>43983</v>
      </c>
      <c r="AO18" s="30"/>
      <c r="AP18" s="30" t="s">
        <v>167</v>
      </c>
      <c r="AQ18" s="104" t="s">
        <v>278</v>
      </c>
    </row>
    <row r="19" spans="1:43" ht="15" hidden="1">
      <c r="A19" s="81">
        <v>9162</v>
      </c>
      <c r="B19" s="81">
        <v>4036187839</v>
      </c>
      <c r="C19" s="82" t="s">
        <v>279</v>
      </c>
      <c r="D19" s="82" t="s">
        <v>195</v>
      </c>
      <c r="E19" s="82" t="s">
        <v>30</v>
      </c>
      <c r="F19" s="83">
        <v>44039</v>
      </c>
      <c r="G19" s="121" t="s">
        <v>280</v>
      </c>
      <c r="H19" s="82" t="s">
        <v>171</v>
      </c>
      <c r="I19" s="84" t="s">
        <v>281</v>
      </c>
      <c r="J19" s="84" t="s">
        <v>282</v>
      </c>
      <c r="K19" s="82" t="s">
        <v>82</v>
      </c>
      <c r="L19" s="85" t="str">
        <f>IFERROR(VLOOKUP(K19,'Data Lists'!$C$3:$E$14,3,FALSE),)</f>
        <v>STO118</v>
      </c>
      <c r="M19" s="86">
        <v>44004</v>
      </c>
      <c r="N19" s="85" t="s">
        <v>164</v>
      </c>
      <c r="O19" s="86">
        <v>43990</v>
      </c>
      <c r="P19" s="86">
        <v>43990</v>
      </c>
      <c r="Q19" s="81" t="s">
        <v>78</v>
      </c>
      <c r="R19" s="85" t="s">
        <v>164</v>
      </c>
      <c r="S19" s="177" t="s">
        <v>164</v>
      </c>
      <c r="T19" s="86">
        <v>43991</v>
      </c>
      <c r="U19" s="86">
        <v>44004</v>
      </c>
      <c r="V19" s="83"/>
      <c r="W19" s="83">
        <v>44000</v>
      </c>
      <c r="X19" s="86">
        <f>U19+4</f>
        <v>44008</v>
      </c>
      <c r="Y19" s="86">
        <f>Table1[[#This Row],[Expected Date of SP Back]]</f>
        <v>44008</v>
      </c>
      <c r="Z19" s="86">
        <f>Table1[[#This Row],[Date SP Received Back from Appentice]]</f>
        <v>44008</v>
      </c>
      <c r="AA19" s="86">
        <f>Table1[[#This Row],[Date SP uploaded to ACE 360 and IA informed]]</f>
        <v>44008</v>
      </c>
      <c r="AB19" s="86"/>
      <c r="AC19" s="87">
        <v>44014</v>
      </c>
      <c r="AD19" s="87">
        <v>43999</v>
      </c>
      <c r="AE19" s="81" t="s">
        <v>283</v>
      </c>
      <c r="AF19" s="85" t="s">
        <v>70</v>
      </c>
      <c r="AG19" s="86">
        <v>44015</v>
      </c>
      <c r="AH19" s="86">
        <v>44018</v>
      </c>
      <c r="AI19" s="86">
        <v>44018</v>
      </c>
      <c r="AJ19" s="88" t="s">
        <v>166</v>
      </c>
      <c r="AK19" s="85">
        <v>87443</v>
      </c>
      <c r="AL19" s="85"/>
      <c r="AM19" s="41">
        <f t="shared" si="0"/>
        <v>44038</v>
      </c>
      <c r="AN19" s="89">
        <v>43983</v>
      </c>
      <c r="AO19" s="85"/>
      <c r="AP19" s="85" t="s">
        <v>167</v>
      </c>
      <c r="AQ19" s="104"/>
    </row>
    <row r="20" spans="1:43" ht="18.75" hidden="1" customHeight="1">
      <c r="A20" s="28">
        <v>28982</v>
      </c>
      <c r="B20" s="28">
        <v>9557869975</v>
      </c>
      <c r="C20" s="75" t="s">
        <v>284</v>
      </c>
      <c r="D20" s="75" t="s">
        <v>285</v>
      </c>
      <c r="E20" s="75" t="s">
        <v>11</v>
      </c>
      <c r="F20" s="76">
        <v>43904</v>
      </c>
      <c r="G20" s="119" t="s">
        <v>286</v>
      </c>
      <c r="H20" s="75" t="s">
        <v>287</v>
      </c>
      <c r="I20" s="77" t="s">
        <v>288</v>
      </c>
      <c r="J20" s="79" t="s">
        <v>289</v>
      </c>
      <c r="K20" s="75" t="s">
        <v>12</v>
      </c>
      <c r="L20" s="30" t="str">
        <f>IFERROR(VLOOKUP(K20,'Data Lists'!$C$3:$E$14,3,FALSE),)</f>
        <v>STO122</v>
      </c>
      <c r="M20" s="35">
        <v>43998</v>
      </c>
      <c r="N20" s="30" t="s">
        <v>164</v>
      </c>
      <c r="O20" s="35">
        <v>43993</v>
      </c>
      <c r="P20" s="35">
        <v>43993</v>
      </c>
      <c r="Q20" s="28" t="s">
        <v>85</v>
      </c>
      <c r="R20" s="30" t="s">
        <v>164</v>
      </c>
      <c r="S20" s="169" t="s">
        <v>164</v>
      </c>
      <c r="T20" s="35">
        <v>43994</v>
      </c>
      <c r="U20" s="35">
        <v>43998</v>
      </c>
      <c r="V20" s="76"/>
      <c r="W20" s="76">
        <f>U20</f>
        <v>43998</v>
      </c>
      <c r="X20" s="35">
        <f>U20+2</f>
        <v>44000</v>
      </c>
      <c r="Y20" s="35">
        <f>X20</f>
        <v>44000</v>
      </c>
      <c r="Z20" s="35">
        <f>Y20</f>
        <v>44000</v>
      </c>
      <c r="AA20" s="35">
        <v>44001</v>
      </c>
      <c r="AB20" s="35" t="s">
        <v>164</v>
      </c>
      <c r="AC20" s="37">
        <v>44006</v>
      </c>
      <c r="AD20" s="37">
        <v>43999</v>
      </c>
      <c r="AE20" s="28" t="s">
        <v>262</v>
      </c>
      <c r="AF20" s="30" t="s">
        <v>70</v>
      </c>
      <c r="AG20" s="35">
        <v>44008</v>
      </c>
      <c r="AH20" s="35">
        <f>AG20</f>
        <v>44008</v>
      </c>
      <c r="AI20" s="35">
        <f>AH20</f>
        <v>44008</v>
      </c>
      <c r="AJ20" s="30" t="s">
        <v>166</v>
      </c>
      <c r="AK20" s="30">
        <v>85797</v>
      </c>
      <c r="AL20" s="30"/>
      <c r="AM20" s="41">
        <f t="shared" si="0"/>
        <v>44028</v>
      </c>
      <c r="AN20" s="31">
        <v>43983</v>
      </c>
      <c r="AO20" s="30"/>
      <c r="AP20" s="30" t="s">
        <v>167</v>
      </c>
      <c r="AQ20" s="104"/>
    </row>
    <row r="21" spans="1:43" ht="15" hidden="1">
      <c r="A21" s="28">
        <v>29170</v>
      </c>
      <c r="B21" s="28">
        <v>3821794398</v>
      </c>
      <c r="C21" s="75" t="s">
        <v>290</v>
      </c>
      <c r="D21" s="75" t="s">
        <v>291</v>
      </c>
      <c r="E21" s="75" t="s">
        <v>11</v>
      </c>
      <c r="F21" s="76">
        <v>43906</v>
      </c>
      <c r="G21" s="119" t="s">
        <v>286</v>
      </c>
      <c r="H21" s="75" t="s">
        <v>292</v>
      </c>
      <c r="I21" s="77" t="s">
        <v>293</v>
      </c>
      <c r="J21" s="77" t="s">
        <v>294</v>
      </c>
      <c r="K21" s="75" t="s">
        <v>12</v>
      </c>
      <c r="L21" s="30" t="str">
        <f>IFERROR(VLOOKUP(K21,'Data Lists'!$C$3:$E$14,3,FALSE),)</f>
        <v>STO122</v>
      </c>
      <c r="M21" s="35">
        <v>43997</v>
      </c>
      <c r="N21" s="30" t="s">
        <v>164</v>
      </c>
      <c r="O21" s="35">
        <v>43993</v>
      </c>
      <c r="P21" s="35">
        <v>43993</v>
      </c>
      <c r="Q21" s="28" t="s">
        <v>85</v>
      </c>
      <c r="R21" s="30" t="s">
        <v>164</v>
      </c>
      <c r="S21" s="169" t="s">
        <v>164</v>
      </c>
      <c r="T21" s="35">
        <v>43993</v>
      </c>
      <c r="U21" s="35">
        <v>43997</v>
      </c>
      <c r="V21" s="76"/>
      <c r="W21" s="76">
        <v>43997</v>
      </c>
      <c r="X21" s="35">
        <v>44000</v>
      </c>
      <c r="Y21" s="35">
        <f>X21</f>
        <v>44000</v>
      </c>
      <c r="Z21" s="35">
        <f>Y21</f>
        <v>44000</v>
      </c>
      <c r="AA21" s="35">
        <f t="shared" ref="AA21:AA26" si="1">Z21</f>
        <v>44000</v>
      </c>
      <c r="AB21" s="35" t="s">
        <v>164</v>
      </c>
      <c r="AC21" s="37">
        <v>44005</v>
      </c>
      <c r="AD21" s="37">
        <v>43999</v>
      </c>
      <c r="AE21" s="28" t="s">
        <v>295</v>
      </c>
      <c r="AF21" s="287" t="s">
        <v>70</v>
      </c>
      <c r="AG21" s="35">
        <v>44006</v>
      </c>
      <c r="AH21" s="35">
        <f>AG21</f>
        <v>44006</v>
      </c>
      <c r="AI21" s="35">
        <f>AH21</f>
        <v>44006</v>
      </c>
      <c r="AJ21" s="30" t="s">
        <v>166</v>
      </c>
      <c r="AK21" s="30">
        <v>85518</v>
      </c>
      <c r="AL21" s="30"/>
      <c r="AM21" s="41">
        <f t="shared" si="0"/>
        <v>44026</v>
      </c>
      <c r="AN21" s="31">
        <v>43983</v>
      </c>
      <c r="AO21" s="30"/>
      <c r="AP21" s="30" t="s">
        <v>167</v>
      </c>
      <c r="AQ21" s="104"/>
    </row>
    <row r="22" spans="1:43" ht="15" hidden="1">
      <c r="A22" s="28">
        <v>3466</v>
      </c>
      <c r="B22" s="28">
        <v>3801298808</v>
      </c>
      <c r="C22" s="75" t="s">
        <v>296</v>
      </c>
      <c r="D22" s="75" t="s">
        <v>297</v>
      </c>
      <c r="E22" s="75" t="s">
        <v>32</v>
      </c>
      <c r="F22" s="76">
        <v>43952</v>
      </c>
      <c r="G22" s="119" t="s">
        <v>298</v>
      </c>
      <c r="H22" s="75" t="s">
        <v>299</v>
      </c>
      <c r="I22" s="77" t="s">
        <v>300</v>
      </c>
      <c r="J22" s="77" t="s">
        <v>301</v>
      </c>
      <c r="K22" s="75" t="s">
        <v>259</v>
      </c>
      <c r="L22" s="30" t="str">
        <f>IFERROR(VLOOKUP(K22,'Data Lists'!$C$3:$E$14,3,FALSE),)</f>
        <v>STO127</v>
      </c>
      <c r="M22" s="35">
        <v>44000</v>
      </c>
      <c r="N22" s="30" t="s">
        <v>302</v>
      </c>
      <c r="O22" s="35">
        <v>43994</v>
      </c>
      <c r="P22" s="35">
        <v>43994</v>
      </c>
      <c r="Q22" s="28" t="s">
        <v>71</v>
      </c>
      <c r="R22" s="30"/>
      <c r="S22" s="169" t="s">
        <v>164</v>
      </c>
      <c r="T22" s="35">
        <v>43994</v>
      </c>
      <c r="U22" s="35">
        <v>44000</v>
      </c>
      <c r="V22" s="76"/>
      <c r="W22" s="76">
        <v>44000</v>
      </c>
      <c r="X22" s="35">
        <v>44007</v>
      </c>
      <c r="Y22" s="35">
        <v>44007</v>
      </c>
      <c r="Z22" s="35">
        <v>44007</v>
      </c>
      <c r="AA22" s="35">
        <f t="shared" si="1"/>
        <v>44007</v>
      </c>
      <c r="AB22" s="35"/>
      <c r="AC22" s="37">
        <v>44011</v>
      </c>
      <c r="AD22" s="37">
        <v>44005</v>
      </c>
      <c r="AE22" s="28" t="s">
        <v>303</v>
      </c>
      <c r="AF22" s="30" t="s">
        <v>70</v>
      </c>
      <c r="AG22" s="35">
        <v>44013</v>
      </c>
      <c r="AH22" s="35">
        <f>Table1[[#This Row],[Moderation Completed]]</f>
        <v>44013</v>
      </c>
      <c r="AI22" s="35">
        <f>Table1[[#This Row],[5th Email: Grade sent to TP]]</f>
        <v>44013</v>
      </c>
      <c r="AJ22" s="30" t="s">
        <v>166</v>
      </c>
      <c r="AK22" s="30">
        <v>87025</v>
      </c>
      <c r="AL22" s="30"/>
      <c r="AM22" s="41">
        <f t="shared" si="0"/>
        <v>44033</v>
      </c>
      <c r="AN22" s="31">
        <v>43983</v>
      </c>
      <c r="AO22" s="30"/>
      <c r="AP22" s="30" t="s">
        <v>167</v>
      </c>
      <c r="AQ22" s="104"/>
    </row>
    <row r="23" spans="1:43" ht="14.25" hidden="1" customHeight="1">
      <c r="A23" s="28">
        <v>3397</v>
      </c>
      <c r="B23" s="28">
        <v>5538527688</v>
      </c>
      <c r="C23" s="75" t="s">
        <v>304</v>
      </c>
      <c r="D23" s="75" t="s">
        <v>185</v>
      </c>
      <c r="E23" s="75" t="s">
        <v>32</v>
      </c>
      <c r="F23" s="76">
        <v>43983</v>
      </c>
      <c r="G23" s="119" t="s">
        <v>305</v>
      </c>
      <c r="H23" s="75" t="s">
        <v>306</v>
      </c>
      <c r="I23" s="77" t="s">
        <v>307</v>
      </c>
      <c r="J23" s="77" t="s">
        <v>308</v>
      </c>
      <c r="K23" s="75" t="s">
        <v>259</v>
      </c>
      <c r="L23" s="30" t="str">
        <f>IFERROR(VLOOKUP(K23,'Data Lists'!$C$3:$E$14,3,FALSE),)</f>
        <v>STO127</v>
      </c>
      <c r="M23" s="35">
        <v>44004</v>
      </c>
      <c r="N23" s="30" t="s">
        <v>302</v>
      </c>
      <c r="O23" s="35">
        <v>43994</v>
      </c>
      <c r="P23" s="35">
        <v>43994</v>
      </c>
      <c r="Q23" s="28" t="s">
        <v>71</v>
      </c>
      <c r="R23" s="30"/>
      <c r="S23" s="169" t="s">
        <v>164</v>
      </c>
      <c r="T23" s="35">
        <v>43994</v>
      </c>
      <c r="U23" s="35">
        <v>44004</v>
      </c>
      <c r="V23" s="76"/>
      <c r="W23" s="76">
        <v>44000</v>
      </c>
      <c r="X23" s="35">
        <f>U23+4</f>
        <v>44008</v>
      </c>
      <c r="Y23" s="35">
        <f t="shared" ref="Y23:Z26" si="2">X23</f>
        <v>44008</v>
      </c>
      <c r="Z23" s="35">
        <f t="shared" si="2"/>
        <v>44008</v>
      </c>
      <c r="AA23" s="35">
        <f t="shared" si="1"/>
        <v>44008</v>
      </c>
      <c r="AB23" s="35"/>
      <c r="AC23" s="37">
        <v>44012</v>
      </c>
      <c r="AD23" s="37">
        <v>43997</v>
      </c>
      <c r="AE23" s="28" t="s">
        <v>309</v>
      </c>
      <c r="AF23" s="30" t="s">
        <v>84</v>
      </c>
      <c r="AG23" s="35">
        <v>44013</v>
      </c>
      <c r="AH23" s="35">
        <f>Table1[[#This Row],[Moderation Completed]]</f>
        <v>44013</v>
      </c>
      <c r="AI23" s="35">
        <f>Table1[[#This Row],[5th Email: Grade sent to TP]]</f>
        <v>44013</v>
      </c>
      <c r="AJ23" s="30" t="s">
        <v>166</v>
      </c>
      <c r="AK23" s="30">
        <v>91581</v>
      </c>
      <c r="AL23" s="30"/>
      <c r="AM23" s="41">
        <f t="shared" si="0"/>
        <v>44033</v>
      </c>
      <c r="AN23" s="31">
        <v>43983</v>
      </c>
      <c r="AO23" s="30"/>
      <c r="AP23" s="30" t="s">
        <v>167</v>
      </c>
      <c r="AQ23" s="104"/>
    </row>
    <row r="24" spans="1:43" ht="15" hidden="1">
      <c r="A24" s="28">
        <v>4419</v>
      </c>
      <c r="B24" s="28">
        <v>7603077701</v>
      </c>
      <c r="C24" s="75" t="s">
        <v>310</v>
      </c>
      <c r="D24" s="75" t="s">
        <v>311</v>
      </c>
      <c r="E24" s="75" t="s">
        <v>32</v>
      </c>
      <c r="F24" s="76">
        <v>44012</v>
      </c>
      <c r="G24" s="119" t="s">
        <v>312</v>
      </c>
      <c r="H24" s="75" t="s">
        <v>313</v>
      </c>
      <c r="I24" s="77" t="s">
        <v>314</v>
      </c>
      <c r="J24" s="77" t="s">
        <v>315</v>
      </c>
      <c r="K24" s="75" t="s">
        <v>205</v>
      </c>
      <c r="L24" s="30" t="str">
        <f>IFERROR(VLOOKUP(K24,'Data Lists'!$C$3:$E$14,3,FALSE),)</f>
        <v>STO122</v>
      </c>
      <c r="M24" s="35">
        <v>44000</v>
      </c>
      <c r="N24" s="30" t="s">
        <v>164</v>
      </c>
      <c r="O24" s="35">
        <v>43994</v>
      </c>
      <c r="P24" s="35">
        <v>43994</v>
      </c>
      <c r="Q24" s="28" t="s">
        <v>85</v>
      </c>
      <c r="R24" s="30" t="s">
        <v>164</v>
      </c>
      <c r="S24" s="169" t="s">
        <v>164</v>
      </c>
      <c r="T24" s="35">
        <v>43994</v>
      </c>
      <c r="U24" s="35">
        <v>44000</v>
      </c>
      <c r="V24" s="76"/>
      <c r="W24" s="76">
        <v>44000</v>
      </c>
      <c r="X24" s="35">
        <v>44004</v>
      </c>
      <c r="Y24" s="35">
        <f t="shared" si="2"/>
        <v>44004</v>
      </c>
      <c r="Z24" s="35">
        <f t="shared" si="2"/>
        <v>44004</v>
      </c>
      <c r="AA24" s="35">
        <f t="shared" si="1"/>
        <v>44004</v>
      </c>
      <c r="AB24" s="35" t="s">
        <v>164</v>
      </c>
      <c r="AC24" s="37">
        <v>44007</v>
      </c>
      <c r="AD24" s="37">
        <v>44004</v>
      </c>
      <c r="AE24" s="28" t="s">
        <v>316</v>
      </c>
      <c r="AF24" s="30" t="s">
        <v>70</v>
      </c>
      <c r="AG24" s="35">
        <v>44008</v>
      </c>
      <c r="AH24" s="35">
        <f>AG24</f>
        <v>44008</v>
      </c>
      <c r="AI24" s="35">
        <f>AH24</f>
        <v>44008</v>
      </c>
      <c r="AJ24" s="30" t="s">
        <v>166</v>
      </c>
      <c r="AK24" s="30">
        <v>85796</v>
      </c>
      <c r="AL24" s="30"/>
      <c r="AM24" s="41">
        <f t="shared" si="0"/>
        <v>44028</v>
      </c>
      <c r="AN24" s="31">
        <v>43983</v>
      </c>
      <c r="AO24" s="30"/>
      <c r="AP24" s="30" t="s">
        <v>183</v>
      </c>
      <c r="AQ24" s="104"/>
    </row>
    <row r="25" spans="1:43" ht="15" hidden="1">
      <c r="A25" s="81">
        <v>4421</v>
      </c>
      <c r="B25" s="81">
        <v>2350199702</v>
      </c>
      <c r="C25" s="82" t="s">
        <v>317</v>
      </c>
      <c r="D25" s="82" t="s">
        <v>318</v>
      </c>
      <c r="E25" s="75" t="s">
        <v>32</v>
      </c>
      <c r="F25" s="83">
        <v>44012</v>
      </c>
      <c r="G25" s="121" t="s">
        <v>319</v>
      </c>
      <c r="H25" s="82" t="s">
        <v>320</v>
      </c>
      <c r="I25" s="84" t="s">
        <v>321</v>
      </c>
      <c r="J25" s="84" t="s">
        <v>322</v>
      </c>
      <c r="K25" s="82" t="s">
        <v>205</v>
      </c>
      <c r="L25" s="85" t="str">
        <f>IFERROR(VLOOKUP(K25,'Data Lists'!$C$3:$E$14,3,FALSE),)</f>
        <v>STO122</v>
      </c>
      <c r="M25" s="86">
        <v>44004</v>
      </c>
      <c r="N25" s="85" t="s">
        <v>164</v>
      </c>
      <c r="O25" s="86">
        <v>43994</v>
      </c>
      <c r="P25" s="86">
        <v>43994</v>
      </c>
      <c r="Q25" s="81" t="s">
        <v>85</v>
      </c>
      <c r="R25" s="85" t="s">
        <v>164</v>
      </c>
      <c r="S25" s="177" t="s">
        <v>164</v>
      </c>
      <c r="T25" s="86">
        <v>43994</v>
      </c>
      <c r="U25" s="86">
        <v>44004</v>
      </c>
      <c r="V25" s="83"/>
      <c r="W25" s="83">
        <v>44000</v>
      </c>
      <c r="X25" s="86">
        <f>U25+3</f>
        <v>44007</v>
      </c>
      <c r="Y25" s="86">
        <f t="shared" si="2"/>
        <v>44007</v>
      </c>
      <c r="Z25" s="86">
        <f t="shared" si="2"/>
        <v>44007</v>
      </c>
      <c r="AA25" s="86">
        <f t="shared" si="1"/>
        <v>44007</v>
      </c>
      <c r="AB25" s="86"/>
      <c r="AC25" s="87">
        <v>44013</v>
      </c>
      <c r="AD25" s="87">
        <v>44000</v>
      </c>
      <c r="AE25" s="81" t="s">
        <v>323</v>
      </c>
      <c r="AF25" s="85" t="s">
        <v>70</v>
      </c>
      <c r="AG25" s="86">
        <v>44015</v>
      </c>
      <c r="AH25" s="86">
        <v>44015</v>
      </c>
      <c r="AI25" s="86">
        <v>44015</v>
      </c>
      <c r="AJ25" s="85" t="s">
        <v>166</v>
      </c>
      <c r="AK25" s="85">
        <v>87284</v>
      </c>
      <c r="AL25" s="85"/>
      <c r="AM25" s="41">
        <f t="shared" si="0"/>
        <v>44035</v>
      </c>
      <c r="AN25" s="89">
        <v>43983</v>
      </c>
      <c r="AO25" s="85"/>
      <c r="AP25" s="85" t="s">
        <v>167</v>
      </c>
      <c r="AQ25" s="104"/>
    </row>
    <row r="26" spans="1:43" ht="18" hidden="1" customHeight="1">
      <c r="A26" s="28">
        <v>28983</v>
      </c>
      <c r="B26" s="28">
        <v>3379613761</v>
      </c>
      <c r="C26" s="28" t="s">
        <v>324</v>
      </c>
      <c r="D26" s="28" t="s">
        <v>325</v>
      </c>
      <c r="E26" s="28" t="s">
        <v>11</v>
      </c>
      <c r="F26" s="35">
        <v>43971</v>
      </c>
      <c r="G26" s="122" t="s">
        <v>286</v>
      </c>
      <c r="H26" s="28" t="s">
        <v>326</v>
      </c>
      <c r="I26" s="29" t="s">
        <v>327</v>
      </c>
      <c r="J26" s="29" t="s">
        <v>328</v>
      </c>
      <c r="K26" s="28" t="s">
        <v>61</v>
      </c>
      <c r="L26" s="30" t="str">
        <f>IFERROR(VLOOKUP(K26,'Data Lists'!$C$3:$E$14,3,FALSE),)</f>
        <v>STO125</v>
      </c>
      <c r="M26" s="35">
        <v>43997</v>
      </c>
      <c r="N26" s="30" t="s">
        <v>329</v>
      </c>
      <c r="O26" s="35">
        <v>43994</v>
      </c>
      <c r="P26" s="35">
        <v>43994</v>
      </c>
      <c r="Q26" s="28" t="s">
        <v>71</v>
      </c>
      <c r="R26" s="30"/>
      <c r="S26" s="169" t="s">
        <v>164</v>
      </c>
      <c r="T26" s="35">
        <v>43994</v>
      </c>
      <c r="U26" s="35">
        <v>43997</v>
      </c>
      <c r="V26" s="35"/>
      <c r="W26" s="35">
        <v>43997</v>
      </c>
      <c r="X26" s="35">
        <v>43999</v>
      </c>
      <c r="Y26" s="35">
        <f t="shared" si="2"/>
        <v>43999</v>
      </c>
      <c r="Z26" s="35">
        <f t="shared" si="2"/>
        <v>43999</v>
      </c>
      <c r="AA26" s="35">
        <f t="shared" si="1"/>
        <v>43999</v>
      </c>
      <c r="AB26" s="35"/>
      <c r="AC26" s="37">
        <v>44005</v>
      </c>
      <c r="AD26" s="37">
        <v>44000</v>
      </c>
      <c r="AE26" s="28" t="s">
        <v>330</v>
      </c>
      <c r="AF26" s="30" t="s">
        <v>84</v>
      </c>
      <c r="AG26" s="35">
        <v>44008</v>
      </c>
      <c r="AH26" s="35">
        <v>44008</v>
      </c>
      <c r="AI26" s="35">
        <f>AH26</f>
        <v>44008</v>
      </c>
      <c r="AJ26" s="30" t="s">
        <v>166</v>
      </c>
      <c r="AK26" s="30">
        <v>85780</v>
      </c>
      <c r="AL26" s="30"/>
      <c r="AM26" s="41">
        <f t="shared" si="0"/>
        <v>44028</v>
      </c>
      <c r="AN26" s="31">
        <v>43983</v>
      </c>
      <c r="AO26" s="30"/>
      <c r="AP26" s="30" t="s">
        <v>183</v>
      </c>
      <c r="AQ26" s="104"/>
    </row>
    <row r="27" spans="1:43" ht="16.5" hidden="1" customHeight="1">
      <c r="A27" s="28">
        <v>28769</v>
      </c>
      <c r="B27" s="28">
        <v>1863490778</v>
      </c>
      <c r="C27" s="28" t="s">
        <v>331</v>
      </c>
      <c r="D27" s="28" t="s">
        <v>332</v>
      </c>
      <c r="E27" s="28" t="s">
        <v>32</v>
      </c>
      <c r="F27" s="35">
        <v>43951</v>
      </c>
      <c r="G27" s="122" t="s">
        <v>333</v>
      </c>
      <c r="H27" s="28" t="s">
        <v>334</v>
      </c>
      <c r="I27" s="29" t="s">
        <v>335</v>
      </c>
      <c r="J27" s="33" t="s">
        <v>336</v>
      </c>
      <c r="K27" s="75" t="s">
        <v>61</v>
      </c>
      <c r="L27" s="30" t="str">
        <f>IFERROR(VLOOKUP(K27,'Data Lists'!$C$3:$E$14,3,FALSE),)</f>
        <v>STO125</v>
      </c>
      <c r="M27" s="35" t="s">
        <v>260</v>
      </c>
      <c r="N27" s="30" t="s">
        <v>337</v>
      </c>
      <c r="O27" s="35">
        <v>43998</v>
      </c>
      <c r="P27" s="35">
        <f>O27</f>
        <v>43998</v>
      </c>
      <c r="Q27" s="28" t="s">
        <v>71</v>
      </c>
      <c r="R27" s="30"/>
      <c r="S27" s="169" t="s">
        <v>164</v>
      </c>
      <c r="T27" s="35">
        <v>43998</v>
      </c>
      <c r="U27" s="35">
        <v>44020</v>
      </c>
      <c r="V27" s="35"/>
      <c r="W27" s="35">
        <v>44020</v>
      </c>
      <c r="X27" s="35">
        <f>U27+2</f>
        <v>44022</v>
      </c>
      <c r="Y27" s="35">
        <v>44022</v>
      </c>
      <c r="Z27" s="35">
        <v>44022</v>
      </c>
      <c r="AA27" s="35">
        <v>44022</v>
      </c>
      <c r="AB27" s="35"/>
      <c r="AC27" s="36">
        <v>44029</v>
      </c>
      <c r="AD27" s="36">
        <v>44025</v>
      </c>
      <c r="AE27" s="28" t="s">
        <v>338</v>
      </c>
      <c r="AF27" s="30" t="s">
        <v>70</v>
      </c>
      <c r="AG27" s="35">
        <v>44029</v>
      </c>
      <c r="AH27" s="35">
        <v>44032</v>
      </c>
      <c r="AI27" s="35">
        <v>44032</v>
      </c>
      <c r="AJ27" s="30" t="s">
        <v>166</v>
      </c>
      <c r="AK27" s="30">
        <v>89512</v>
      </c>
      <c r="AL27" s="30"/>
      <c r="AM27" s="41">
        <f t="shared" si="0"/>
        <v>44052</v>
      </c>
      <c r="AN27" s="31">
        <v>43983</v>
      </c>
      <c r="AO27" s="30"/>
      <c r="AP27" s="30" t="s">
        <v>167</v>
      </c>
      <c r="AQ27" s="104"/>
    </row>
    <row r="28" spans="1:43" ht="15" hidden="1">
      <c r="A28" s="75">
        <v>9194</v>
      </c>
      <c r="B28" s="75">
        <v>8454706525</v>
      </c>
      <c r="C28" s="75" t="s">
        <v>339</v>
      </c>
      <c r="D28" s="75" t="s">
        <v>340</v>
      </c>
      <c r="E28" s="75" t="s">
        <v>30</v>
      </c>
      <c r="F28" s="76">
        <v>44039</v>
      </c>
      <c r="G28" s="119" t="s">
        <v>341</v>
      </c>
      <c r="H28" s="75" t="s">
        <v>171</v>
      </c>
      <c r="I28" s="75" t="s">
        <v>342</v>
      </c>
      <c r="J28" s="77" t="s">
        <v>343</v>
      </c>
      <c r="K28" s="75" t="s">
        <v>82</v>
      </c>
      <c r="L28" s="93" t="str">
        <f>IFERROR(VLOOKUP(K28,'Data Lists'!$C$3:$E$14,3,FALSE),)</f>
        <v>STO118</v>
      </c>
      <c r="M28" s="76">
        <v>44011</v>
      </c>
      <c r="N28" s="93" t="s">
        <v>164</v>
      </c>
      <c r="O28" s="76">
        <v>43999</v>
      </c>
      <c r="P28" s="76">
        <v>43999</v>
      </c>
      <c r="Q28" s="75" t="s">
        <v>78</v>
      </c>
      <c r="R28" s="93" t="s">
        <v>164</v>
      </c>
      <c r="S28" s="167" t="s">
        <v>164</v>
      </c>
      <c r="T28" s="76">
        <v>43999</v>
      </c>
      <c r="U28" s="76">
        <v>44011</v>
      </c>
      <c r="V28" s="76"/>
      <c r="W28" s="76">
        <v>44011</v>
      </c>
      <c r="X28" s="76">
        <f>U28+4</f>
        <v>44015</v>
      </c>
      <c r="Y28" s="76">
        <v>44015</v>
      </c>
      <c r="Z28" s="76">
        <v>44018</v>
      </c>
      <c r="AA28" s="76">
        <v>44015</v>
      </c>
      <c r="AB28" s="76"/>
      <c r="AC28" s="281">
        <v>44021</v>
      </c>
      <c r="AD28" s="281">
        <v>44018</v>
      </c>
      <c r="AE28" s="75" t="s">
        <v>344</v>
      </c>
      <c r="AF28" s="93" t="s">
        <v>70</v>
      </c>
      <c r="AG28" s="76">
        <v>44022</v>
      </c>
      <c r="AH28" s="76">
        <f>Table1[[#This Row],[Moderation Completed]]</f>
        <v>44022</v>
      </c>
      <c r="AI28" s="76">
        <f>Table1[[#This Row],[5th Email: Grade sent to TP]]</f>
        <v>44022</v>
      </c>
      <c r="AJ28" s="117" t="s">
        <v>166</v>
      </c>
      <c r="AK28" s="93">
        <v>88371</v>
      </c>
      <c r="AL28" s="93"/>
      <c r="AM28" s="41">
        <f t="shared" si="0"/>
        <v>44042</v>
      </c>
      <c r="AN28" s="94">
        <v>43983</v>
      </c>
      <c r="AO28" s="95"/>
      <c r="AP28" s="30" t="s">
        <v>167</v>
      </c>
      <c r="AQ28" s="104"/>
    </row>
    <row r="29" spans="1:43" ht="15" hidden="1">
      <c r="A29" s="96">
        <v>9396</v>
      </c>
      <c r="B29" s="96">
        <v>8331697358</v>
      </c>
      <c r="C29" s="96" t="s">
        <v>345</v>
      </c>
      <c r="D29" s="96" t="s">
        <v>346</v>
      </c>
      <c r="E29" s="96" t="s">
        <v>30</v>
      </c>
      <c r="F29" s="97">
        <v>43815</v>
      </c>
      <c r="G29" s="123" t="s">
        <v>347</v>
      </c>
      <c r="H29" s="96" t="s">
        <v>348</v>
      </c>
      <c r="I29" s="98" t="s">
        <v>349</v>
      </c>
      <c r="J29" s="98" t="s">
        <v>350</v>
      </c>
      <c r="K29" s="96" t="s">
        <v>61</v>
      </c>
      <c r="L29" s="99" t="str">
        <f>IFERROR(VLOOKUP(K29,'Data Lists'!$C$3:$E$14,3,FALSE),)</f>
        <v>STO125</v>
      </c>
      <c r="M29" s="97">
        <v>44025</v>
      </c>
      <c r="N29" s="99" t="s">
        <v>261</v>
      </c>
      <c r="O29" s="97">
        <v>44000</v>
      </c>
      <c r="P29" s="97">
        <v>44000</v>
      </c>
      <c r="Q29" s="96" t="s">
        <v>78</v>
      </c>
      <c r="R29" s="99" t="s">
        <v>166</v>
      </c>
      <c r="S29" s="170" t="s">
        <v>164</v>
      </c>
      <c r="T29" s="97">
        <v>44000</v>
      </c>
      <c r="U29" s="97">
        <v>44025</v>
      </c>
      <c r="V29" s="97"/>
      <c r="W29" s="97">
        <v>44025</v>
      </c>
      <c r="X29" s="97">
        <f>U29+2</f>
        <v>44027</v>
      </c>
      <c r="Y29" s="97">
        <v>44027</v>
      </c>
      <c r="Z29" s="97">
        <v>44027</v>
      </c>
      <c r="AA29" s="97">
        <v>44027</v>
      </c>
      <c r="AB29" s="97"/>
      <c r="AC29" s="280">
        <v>44033</v>
      </c>
      <c r="AD29" s="280">
        <v>44027</v>
      </c>
      <c r="AE29" s="285" t="s">
        <v>351</v>
      </c>
      <c r="AF29" s="99" t="s">
        <v>84</v>
      </c>
      <c r="AG29" s="97">
        <v>44034</v>
      </c>
      <c r="AH29" s="97">
        <v>44035</v>
      </c>
      <c r="AI29" s="97">
        <v>44035</v>
      </c>
      <c r="AJ29" s="99"/>
      <c r="AK29" s="289">
        <v>89903</v>
      </c>
      <c r="AL29" s="99"/>
      <c r="AM29" s="41">
        <f t="shared" si="0"/>
        <v>44055</v>
      </c>
      <c r="AN29" s="100">
        <v>43983</v>
      </c>
      <c r="AO29" s="30"/>
      <c r="AP29" s="30" t="s">
        <v>167</v>
      </c>
      <c r="AQ29" s="104" t="s">
        <v>352</v>
      </c>
    </row>
    <row r="30" spans="1:43" ht="15" hidden="1">
      <c r="A30" s="247">
        <v>29312</v>
      </c>
      <c r="B30" s="247">
        <v>4198058856</v>
      </c>
      <c r="C30" s="247" t="s">
        <v>353</v>
      </c>
      <c r="D30" s="247" t="s">
        <v>354</v>
      </c>
      <c r="E30" s="132" t="s">
        <v>11</v>
      </c>
      <c r="F30" s="252">
        <v>43781</v>
      </c>
      <c r="G30" s="256" t="s">
        <v>286</v>
      </c>
      <c r="H30" s="247" t="s">
        <v>355</v>
      </c>
      <c r="I30" s="264" t="s">
        <v>356</v>
      </c>
      <c r="J30" s="264" t="s">
        <v>357</v>
      </c>
      <c r="K30" s="247" t="s">
        <v>61</v>
      </c>
      <c r="L30" s="93" t="str">
        <f>IFERROR(VLOOKUP(K30,'Data Lists'!$C$3:$E$14,3,FALSE),)</f>
        <v>STO125</v>
      </c>
      <c r="M30" s="252">
        <v>44004</v>
      </c>
      <c r="N30" s="273" t="s">
        <v>358</v>
      </c>
      <c r="O30" s="252">
        <v>44000</v>
      </c>
      <c r="P30" s="252">
        <f>O30</f>
        <v>44000</v>
      </c>
      <c r="Q30" s="247" t="s">
        <v>71</v>
      </c>
      <c r="R30" s="273"/>
      <c r="S30" s="275" t="s">
        <v>164</v>
      </c>
      <c r="T30" s="252">
        <v>44000</v>
      </c>
      <c r="U30" s="252">
        <v>44005</v>
      </c>
      <c r="V30" s="252"/>
      <c r="W30" s="252">
        <v>44000</v>
      </c>
      <c r="X30" s="252">
        <f>U30+2</f>
        <v>44007</v>
      </c>
      <c r="Y30" s="252">
        <f>X30</f>
        <v>44007</v>
      </c>
      <c r="Z30" s="252">
        <v>44008</v>
      </c>
      <c r="AA30" s="252">
        <f>Y30</f>
        <v>44007</v>
      </c>
      <c r="AB30" s="252"/>
      <c r="AC30" s="282">
        <v>44014</v>
      </c>
      <c r="AD30" s="282">
        <v>44006</v>
      </c>
      <c r="AE30" s="247" t="s">
        <v>359</v>
      </c>
      <c r="AF30" s="273" t="s">
        <v>70</v>
      </c>
      <c r="AG30" s="252">
        <v>44015</v>
      </c>
      <c r="AH30" s="252">
        <v>44068</v>
      </c>
      <c r="AI30" s="252">
        <v>44068</v>
      </c>
      <c r="AJ30" s="273"/>
      <c r="AK30" s="273"/>
      <c r="AL30" s="273"/>
      <c r="AM30" s="306">
        <f t="shared" si="0"/>
        <v>44088</v>
      </c>
      <c r="AN30" s="300">
        <v>43983</v>
      </c>
      <c r="AO30" s="30"/>
      <c r="AP30" s="30"/>
      <c r="AQ30" s="104" t="s">
        <v>360</v>
      </c>
    </row>
    <row r="31" spans="1:43" ht="15" hidden="1">
      <c r="A31" s="75">
        <v>9148</v>
      </c>
      <c r="B31" s="75">
        <v>7633690479</v>
      </c>
      <c r="C31" s="75" t="s">
        <v>361</v>
      </c>
      <c r="D31" s="75" t="s">
        <v>362</v>
      </c>
      <c r="E31" s="75" t="s">
        <v>30</v>
      </c>
      <c r="F31" s="76">
        <v>43886</v>
      </c>
      <c r="G31" s="119" t="s">
        <v>363</v>
      </c>
      <c r="H31" s="75" t="s">
        <v>364</v>
      </c>
      <c r="I31" s="77" t="s">
        <v>365</v>
      </c>
      <c r="J31" s="77" t="s">
        <v>366</v>
      </c>
      <c r="K31" s="75" t="s">
        <v>61</v>
      </c>
      <c r="L31" s="93" t="str">
        <f>IFERROR(VLOOKUP(K31,'Data Lists'!$C$3:$E$14,3,FALSE),)</f>
        <v>STO125</v>
      </c>
      <c r="M31" s="76">
        <v>44032</v>
      </c>
      <c r="N31" s="117">
        <v>44022</v>
      </c>
      <c r="O31" s="76">
        <v>44014</v>
      </c>
      <c r="P31" s="76">
        <v>44014</v>
      </c>
      <c r="Q31" s="75" t="s">
        <v>71</v>
      </c>
      <c r="R31" s="93" t="s">
        <v>166</v>
      </c>
      <c r="S31" s="167" t="s">
        <v>367</v>
      </c>
      <c r="T31" s="76">
        <v>44014</v>
      </c>
      <c r="U31" s="76">
        <v>44032</v>
      </c>
      <c r="V31" s="76"/>
      <c r="W31" s="76">
        <v>44032</v>
      </c>
      <c r="X31" s="76">
        <v>44034</v>
      </c>
      <c r="Y31" s="76">
        <v>44034</v>
      </c>
      <c r="Z31" s="76">
        <v>44034</v>
      </c>
      <c r="AA31" s="76">
        <v>44034</v>
      </c>
      <c r="AB31" s="76"/>
      <c r="AC31" s="118">
        <v>44041</v>
      </c>
      <c r="AD31" s="118">
        <v>44036</v>
      </c>
      <c r="AE31" s="75" t="s">
        <v>368</v>
      </c>
      <c r="AF31" s="93" t="s">
        <v>84</v>
      </c>
      <c r="AG31" s="76">
        <v>44043</v>
      </c>
      <c r="AH31" s="76">
        <v>44043</v>
      </c>
      <c r="AI31" s="76">
        <v>44043</v>
      </c>
      <c r="AJ31" s="129" t="s">
        <v>166</v>
      </c>
      <c r="AK31" s="93">
        <v>91718</v>
      </c>
      <c r="AL31" s="93"/>
      <c r="AM31" s="294">
        <f t="shared" si="0"/>
        <v>44063</v>
      </c>
      <c r="AN31" s="301">
        <v>44013</v>
      </c>
      <c r="AO31" s="95"/>
      <c r="AP31" s="30" t="s">
        <v>183</v>
      </c>
      <c r="AQ31" s="104" t="s">
        <v>369</v>
      </c>
    </row>
    <row r="32" spans="1:43" ht="15" hidden="1">
      <c r="A32" s="132">
        <v>4438</v>
      </c>
      <c r="B32" s="132">
        <v>5604275238</v>
      </c>
      <c r="C32" s="132" t="s">
        <v>370</v>
      </c>
      <c r="D32" s="132" t="s">
        <v>371</v>
      </c>
      <c r="E32" s="132" t="s">
        <v>32</v>
      </c>
      <c r="F32" s="133">
        <v>44104</v>
      </c>
      <c r="G32" s="134" t="s">
        <v>372</v>
      </c>
      <c r="H32" s="132" t="s">
        <v>373</v>
      </c>
      <c r="I32" s="135" t="s">
        <v>374</v>
      </c>
      <c r="J32" s="135" t="s">
        <v>375</v>
      </c>
      <c r="K32" s="132" t="s">
        <v>205</v>
      </c>
      <c r="L32" s="136" t="str">
        <f>IFERROR(VLOOKUP(K32,'Data Lists'!$C$3:$E$14,3,FALSE),)</f>
        <v>STO122</v>
      </c>
      <c r="M32" s="133">
        <v>44018</v>
      </c>
      <c r="N32" s="136" t="s">
        <v>164</v>
      </c>
      <c r="O32" s="133">
        <v>44014</v>
      </c>
      <c r="P32" s="133">
        <v>44014</v>
      </c>
      <c r="Q32" s="132" t="s">
        <v>85</v>
      </c>
      <c r="R32" s="136" t="s">
        <v>164</v>
      </c>
      <c r="S32" s="172" t="s">
        <v>166</v>
      </c>
      <c r="T32" s="133">
        <v>44014</v>
      </c>
      <c r="U32" s="133">
        <v>44018</v>
      </c>
      <c r="V32" s="133"/>
      <c r="W32" s="133">
        <v>44018</v>
      </c>
      <c r="X32" s="133">
        <v>44021</v>
      </c>
      <c r="Y32" s="133">
        <v>44021</v>
      </c>
      <c r="Z32" s="133">
        <v>44022</v>
      </c>
      <c r="AA32" s="133">
        <v>44022</v>
      </c>
      <c r="AB32" s="133"/>
      <c r="AC32" s="137">
        <v>44029</v>
      </c>
      <c r="AD32" s="137">
        <v>44022</v>
      </c>
      <c r="AE32" s="132" t="s">
        <v>376</v>
      </c>
      <c r="AF32" s="136" t="s">
        <v>70</v>
      </c>
      <c r="AG32" s="133">
        <v>44033</v>
      </c>
      <c r="AH32" s="133">
        <f>Table1[[#This Row],[Moderation Completed]]</f>
        <v>44033</v>
      </c>
      <c r="AI32" s="133">
        <f>Table1[[#This Row],[5th Email: Grade sent to TP]]</f>
        <v>44033</v>
      </c>
      <c r="AJ32" s="93" t="s">
        <v>166</v>
      </c>
      <c r="AK32" s="160">
        <v>89630</v>
      </c>
      <c r="AL32" s="136"/>
      <c r="AM32" s="41">
        <f t="shared" si="0"/>
        <v>44053</v>
      </c>
      <c r="AN32" s="144">
        <v>44013</v>
      </c>
      <c r="AO32" s="93"/>
      <c r="AP32" s="93" t="s">
        <v>167</v>
      </c>
      <c r="AQ32" s="104"/>
    </row>
    <row r="33" spans="1:43" ht="15" hidden="1">
      <c r="A33" s="75">
        <v>30037</v>
      </c>
      <c r="B33" s="75">
        <v>5276921317</v>
      </c>
      <c r="C33" s="75" t="s">
        <v>377</v>
      </c>
      <c r="D33" s="75" t="s">
        <v>39</v>
      </c>
      <c r="E33" s="75" t="s">
        <v>11</v>
      </c>
      <c r="F33" s="76">
        <v>43898</v>
      </c>
      <c r="G33" s="119" t="s">
        <v>286</v>
      </c>
      <c r="H33" s="75" t="s">
        <v>378</v>
      </c>
      <c r="I33" s="77" t="s">
        <v>379</v>
      </c>
      <c r="J33" s="77" t="s">
        <v>380</v>
      </c>
      <c r="K33" s="75" t="s">
        <v>61</v>
      </c>
      <c r="L33" s="93" t="str">
        <f>IFERROR(VLOOKUP(K33,'Data Lists'!$C$3:$E$14,3,FALSE),)</f>
        <v>STO125</v>
      </c>
      <c r="M33" s="76">
        <v>44015</v>
      </c>
      <c r="N33" s="117">
        <v>44015</v>
      </c>
      <c r="O33" s="76">
        <v>44015</v>
      </c>
      <c r="P33" s="76">
        <v>44015</v>
      </c>
      <c r="Q33" s="75" t="s">
        <v>71</v>
      </c>
      <c r="R33" s="93" t="s">
        <v>381</v>
      </c>
      <c r="S33" s="279">
        <v>44015</v>
      </c>
      <c r="T33" s="76">
        <v>44015</v>
      </c>
      <c r="U33" s="76">
        <v>44032</v>
      </c>
      <c r="V33" s="76"/>
      <c r="W33" s="76">
        <v>44032</v>
      </c>
      <c r="X33" s="76">
        <v>44034</v>
      </c>
      <c r="Y33" s="76">
        <v>44034</v>
      </c>
      <c r="Z33" s="76">
        <v>44034</v>
      </c>
      <c r="AA33" s="76">
        <v>44034</v>
      </c>
      <c r="AB33" s="76"/>
      <c r="AC33" s="118">
        <v>44043</v>
      </c>
      <c r="AD33" s="118">
        <v>44035</v>
      </c>
      <c r="AE33" s="75" t="s">
        <v>382</v>
      </c>
      <c r="AF33" s="93" t="s">
        <v>63</v>
      </c>
      <c r="AG33" s="76">
        <v>44048</v>
      </c>
      <c r="AH33" s="76">
        <v>44048</v>
      </c>
      <c r="AI33" s="76">
        <v>44048</v>
      </c>
      <c r="AJ33" s="117">
        <v>44046</v>
      </c>
      <c r="AK33" s="161"/>
      <c r="AL33" s="93"/>
      <c r="AM33" s="35">
        <f t="shared" si="0"/>
        <v>44068</v>
      </c>
      <c r="AN33" s="300">
        <v>44013</v>
      </c>
      <c r="AO33" s="93"/>
      <c r="AP33" s="93" t="s">
        <v>167</v>
      </c>
      <c r="AQ33" s="104"/>
    </row>
    <row r="34" spans="1:43" ht="15" hidden="1">
      <c r="A34" s="309">
        <v>30038</v>
      </c>
      <c r="B34" s="309">
        <v>1760444137</v>
      </c>
      <c r="C34" s="309" t="s">
        <v>383</v>
      </c>
      <c r="D34" s="309" t="s">
        <v>384</v>
      </c>
      <c r="E34" s="309" t="s">
        <v>11</v>
      </c>
      <c r="F34" s="310">
        <v>43976</v>
      </c>
      <c r="G34" s="311" t="s">
        <v>286</v>
      </c>
      <c r="H34" s="309" t="s">
        <v>385</v>
      </c>
      <c r="I34" s="312" t="s">
        <v>386</v>
      </c>
      <c r="J34" s="312" t="s">
        <v>387</v>
      </c>
      <c r="K34" s="309" t="s">
        <v>61</v>
      </c>
      <c r="L34" s="313" t="str">
        <f>IFERROR(VLOOKUP(K34,'Data Lists'!$C$3:$E$14,3,FALSE),)</f>
        <v>STO125</v>
      </c>
      <c r="M34" s="310">
        <v>44032</v>
      </c>
      <c r="N34" s="314">
        <v>44015</v>
      </c>
      <c r="O34" s="310">
        <v>44015</v>
      </c>
      <c r="P34" s="310">
        <v>44015</v>
      </c>
      <c r="Q34" s="309" t="s">
        <v>71</v>
      </c>
      <c r="R34" s="313" t="s">
        <v>166</v>
      </c>
      <c r="S34" s="315" t="s">
        <v>166</v>
      </c>
      <c r="T34" s="310">
        <v>44015</v>
      </c>
      <c r="U34" s="310">
        <v>44032</v>
      </c>
      <c r="V34" s="310"/>
      <c r="W34" s="310">
        <v>44032</v>
      </c>
      <c r="X34" s="310">
        <v>44034</v>
      </c>
      <c r="Y34" s="310">
        <v>44034</v>
      </c>
      <c r="Z34" s="310">
        <v>44034</v>
      </c>
      <c r="AA34" s="310">
        <v>44034</v>
      </c>
      <c r="AB34" s="310"/>
      <c r="AC34" s="316">
        <v>44042</v>
      </c>
      <c r="AD34" s="316">
        <v>44035</v>
      </c>
      <c r="AE34" s="309" t="s">
        <v>388</v>
      </c>
      <c r="AF34" s="313" t="s">
        <v>70</v>
      </c>
      <c r="AG34" s="310">
        <v>44042</v>
      </c>
      <c r="AH34" s="310">
        <v>44091</v>
      </c>
      <c r="AI34" s="310">
        <v>44091</v>
      </c>
      <c r="AJ34" s="308">
        <v>44046</v>
      </c>
      <c r="AK34" s="317"/>
      <c r="AL34" s="313"/>
      <c r="AM34" s="310">
        <f t="shared" si="0"/>
        <v>44111</v>
      </c>
      <c r="AN34" s="144">
        <v>44013</v>
      </c>
      <c r="AO34" s="148"/>
      <c r="AP34" s="148" t="s">
        <v>167</v>
      </c>
      <c r="AQ34" s="124" t="s">
        <v>389</v>
      </c>
    </row>
    <row r="35" spans="1:43" ht="15" hidden="1">
      <c r="A35" s="75">
        <v>29302</v>
      </c>
      <c r="B35" s="75">
        <v>4444263740</v>
      </c>
      <c r="C35" s="75" t="s">
        <v>390</v>
      </c>
      <c r="D35" s="75" t="s">
        <v>291</v>
      </c>
      <c r="E35" s="75" t="s">
        <v>11</v>
      </c>
      <c r="F35" s="76">
        <v>43804</v>
      </c>
      <c r="G35" s="119" t="s">
        <v>286</v>
      </c>
      <c r="H35" s="75" t="s">
        <v>391</v>
      </c>
      <c r="I35" s="77" t="s">
        <v>392</v>
      </c>
      <c r="J35" s="77" t="s">
        <v>393</v>
      </c>
      <c r="K35" s="75" t="s">
        <v>12</v>
      </c>
      <c r="L35" s="93" t="str">
        <f>IFERROR(VLOOKUP(K35,'Data Lists'!$C$3:$E$14,3,FALSE),)</f>
        <v>STO122</v>
      </c>
      <c r="M35" s="76">
        <v>44040</v>
      </c>
      <c r="N35" s="93" t="s">
        <v>164</v>
      </c>
      <c r="O35" s="76">
        <v>44019</v>
      </c>
      <c r="P35" s="76">
        <v>44019</v>
      </c>
      <c r="Q35" s="75" t="s">
        <v>85</v>
      </c>
      <c r="R35" s="93"/>
      <c r="S35" s="167" t="s">
        <v>164</v>
      </c>
      <c r="T35" s="76">
        <v>44019</v>
      </c>
      <c r="U35" s="76">
        <v>44040</v>
      </c>
      <c r="V35" s="76" t="s">
        <v>394</v>
      </c>
      <c r="W35" s="76">
        <v>44040</v>
      </c>
      <c r="X35" s="76">
        <v>44043</v>
      </c>
      <c r="Y35" s="76">
        <f>Table1[[#This Row],[Expected Date of SP Back]]</f>
        <v>44043</v>
      </c>
      <c r="Z35" s="76">
        <f>Table1[[#This Row],[Date SP Received Back from Appentice]]</f>
        <v>44043</v>
      </c>
      <c r="AA35" s="76">
        <f>Table1[[#This Row],[Date SP uploaded to ACE 360 and IA informed]]</f>
        <v>44043</v>
      </c>
      <c r="AB35" s="76" t="s">
        <v>164</v>
      </c>
      <c r="AC35" s="118">
        <v>44048</v>
      </c>
      <c r="AD35" s="118">
        <v>44046</v>
      </c>
      <c r="AE35" s="75" t="s">
        <v>395</v>
      </c>
      <c r="AF35" s="93" t="s">
        <v>84</v>
      </c>
      <c r="AG35" s="76">
        <v>44050</v>
      </c>
      <c r="AH35" s="76">
        <f>Table1[[#This Row],[Moderation Completed]]</f>
        <v>44050</v>
      </c>
      <c r="AI35" s="76">
        <f>Table1[[#This Row],[Moderation Completed]]</f>
        <v>44050</v>
      </c>
      <c r="AJ35" s="117">
        <v>44050</v>
      </c>
      <c r="AK35" s="161">
        <v>93171</v>
      </c>
      <c r="AL35" s="93"/>
      <c r="AM35" s="41">
        <f t="shared" si="0"/>
        <v>44070</v>
      </c>
      <c r="AN35" s="300">
        <v>44013</v>
      </c>
      <c r="AO35" s="93"/>
      <c r="AP35" s="93" t="s">
        <v>167</v>
      </c>
      <c r="AQ35" s="104"/>
    </row>
    <row r="36" spans="1:43" ht="15" hidden="1">
      <c r="A36" s="75">
        <v>30039</v>
      </c>
      <c r="B36" s="75">
        <v>9116226053</v>
      </c>
      <c r="C36" s="75" t="s">
        <v>396</v>
      </c>
      <c r="D36" s="75" t="s">
        <v>397</v>
      </c>
      <c r="E36" s="75" t="s">
        <v>11</v>
      </c>
      <c r="F36" s="76">
        <v>43637</v>
      </c>
      <c r="G36" s="119" t="s">
        <v>286</v>
      </c>
      <c r="H36" s="75" t="s">
        <v>398</v>
      </c>
      <c r="I36" s="77" t="s">
        <v>399</v>
      </c>
      <c r="J36" s="77" t="s">
        <v>400</v>
      </c>
      <c r="K36" s="75" t="s">
        <v>259</v>
      </c>
      <c r="L36" s="93" t="str">
        <f>IFERROR(VLOOKUP(K36,'Data Lists'!$C$3:$E$14,3,FALSE),)</f>
        <v>STO127</v>
      </c>
      <c r="M36" s="76">
        <v>44025</v>
      </c>
      <c r="N36" s="117">
        <v>44015</v>
      </c>
      <c r="O36" s="76">
        <v>44019</v>
      </c>
      <c r="P36" s="76">
        <v>44019</v>
      </c>
      <c r="Q36" s="75" t="s">
        <v>71</v>
      </c>
      <c r="R36" s="93" t="s">
        <v>166</v>
      </c>
      <c r="S36" s="167" t="s">
        <v>166</v>
      </c>
      <c r="T36" s="76">
        <v>44019</v>
      </c>
      <c r="U36" s="76">
        <v>44025</v>
      </c>
      <c r="V36" s="76"/>
      <c r="W36" s="76">
        <v>44025</v>
      </c>
      <c r="X36" s="76">
        <v>44029</v>
      </c>
      <c r="Y36" s="76">
        <v>44029</v>
      </c>
      <c r="Z36" s="76">
        <v>44029</v>
      </c>
      <c r="AA36" s="76">
        <v>44029</v>
      </c>
      <c r="AB36" s="76"/>
      <c r="AC36" s="118">
        <v>44047</v>
      </c>
      <c r="AD36" s="118">
        <v>44029</v>
      </c>
      <c r="AE36" s="75" t="s">
        <v>401</v>
      </c>
      <c r="AF36" s="93" t="s">
        <v>84</v>
      </c>
      <c r="AG36" s="76">
        <v>44049</v>
      </c>
      <c r="AH36" s="76">
        <v>44049</v>
      </c>
      <c r="AI36" s="76">
        <v>44049</v>
      </c>
      <c r="AJ36" s="117">
        <v>44050</v>
      </c>
      <c r="AK36" s="161">
        <v>92825</v>
      </c>
      <c r="AL36" s="93"/>
      <c r="AM36" s="218">
        <f t="shared" si="0"/>
        <v>44069</v>
      </c>
      <c r="AN36" s="300">
        <v>44013</v>
      </c>
      <c r="AO36" s="93"/>
      <c r="AP36" s="93" t="s">
        <v>167</v>
      </c>
      <c r="AQ36" s="104"/>
    </row>
    <row r="37" spans="1:43" ht="15" hidden="1">
      <c r="A37" s="250">
        <v>30108</v>
      </c>
      <c r="B37" s="250">
        <v>7467561562</v>
      </c>
      <c r="C37" s="250" t="s">
        <v>402</v>
      </c>
      <c r="D37" s="250" t="s">
        <v>403</v>
      </c>
      <c r="E37" s="250" t="s">
        <v>11</v>
      </c>
      <c r="F37" s="255">
        <v>43891</v>
      </c>
      <c r="G37" s="260" t="s">
        <v>286</v>
      </c>
      <c r="H37" s="250" t="s">
        <v>404</v>
      </c>
      <c r="I37" s="269" t="s">
        <v>405</v>
      </c>
      <c r="J37" s="269" t="s">
        <v>406</v>
      </c>
      <c r="K37" s="250" t="s">
        <v>205</v>
      </c>
      <c r="L37" s="272" t="str">
        <f>IFERROR(VLOOKUP(K37,'Data Lists'!$C$3:$E$14,3,FALSE),)</f>
        <v>STO122</v>
      </c>
      <c r="M37" s="255">
        <v>44026</v>
      </c>
      <c r="N37" s="272" t="s">
        <v>164</v>
      </c>
      <c r="O37" s="255">
        <v>44019</v>
      </c>
      <c r="P37" s="255">
        <v>44019</v>
      </c>
      <c r="Q37" s="250" t="s">
        <v>85</v>
      </c>
      <c r="R37" s="272" t="s">
        <v>164</v>
      </c>
      <c r="S37" s="278" t="s">
        <v>166</v>
      </c>
      <c r="T37" s="255">
        <v>44019</v>
      </c>
      <c r="U37" s="255">
        <v>44026</v>
      </c>
      <c r="V37" s="255"/>
      <c r="W37" s="255">
        <v>44026</v>
      </c>
      <c r="X37" s="255">
        <v>44029</v>
      </c>
      <c r="Y37" s="255">
        <v>44032</v>
      </c>
      <c r="Z37" s="255">
        <v>44032</v>
      </c>
      <c r="AA37" s="255">
        <v>44032</v>
      </c>
      <c r="AB37" s="255" t="s">
        <v>164</v>
      </c>
      <c r="AC37" s="284">
        <v>44041</v>
      </c>
      <c r="AD37" s="284">
        <v>44032</v>
      </c>
      <c r="AE37" s="250" t="s">
        <v>407</v>
      </c>
      <c r="AF37" s="272" t="s">
        <v>70</v>
      </c>
      <c r="AG37" s="255">
        <v>44042</v>
      </c>
      <c r="AH37" s="255">
        <v>44043</v>
      </c>
      <c r="AI37" s="255">
        <f>Table1[[#This Row],[Moderation Completed]]</f>
        <v>44042</v>
      </c>
      <c r="AJ37" s="117">
        <v>44046</v>
      </c>
      <c r="AK37" s="291">
        <v>91926</v>
      </c>
      <c r="AL37" s="272"/>
      <c r="AM37" s="41">
        <f t="shared" si="0"/>
        <v>44063</v>
      </c>
      <c r="AN37" s="303">
        <v>44013</v>
      </c>
      <c r="AO37" s="93"/>
      <c r="AP37" s="93" t="s">
        <v>167</v>
      </c>
      <c r="AQ37" s="104" t="s">
        <v>408</v>
      </c>
    </row>
    <row r="38" spans="1:43" ht="15" hidden="1">
      <c r="A38" s="250">
        <v>8860</v>
      </c>
      <c r="B38" s="250">
        <v>5769241054</v>
      </c>
      <c r="C38" s="250" t="s">
        <v>195</v>
      </c>
      <c r="D38" s="250" t="s">
        <v>409</v>
      </c>
      <c r="E38" s="250" t="s">
        <v>30</v>
      </c>
      <c r="F38" s="255">
        <v>43733</v>
      </c>
      <c r="G38" s="123" t="s">
        <v>341</v>
      </c>
      <c r="H38" s="250" t="s">
        <v>410</v>
      </c>
      <c r="I38" s="269" t="s">
        <v>411</v>
      </c>
      <c r="J38" s="269" t="s">
        <v>412</v>
      </c>
      <c r="K38" s="250" t="s">
        <v>88</v>
      </c>
      <c r="L38" s="272" t="str">
        <f>IFERROR(VLOOKUP(K38,'Data Lists'!$C$3:$E$14,3,FALSE),)</f>
        <v>STO127</v>
      </c>
      <c r="M38" s="255">
        <v>44025</v>
      </c>
      <c r="N38" s="219">
        <v>44021</v>
      </c>
      <c r="O38" s="255">
        <v>44021</v>
      </c>
      <c r="P38" s="255">
        <v>44021</v>
      </c>
      <c r="Q38" s="250" t="s">
        <v>71</v>
      </c>
      <c r="R38" s="219">
        <v>44025</v>
      </c>
      <c r="S38" s="278" t="s">
        <v>166</v>
      </c>
      <c r="T38" s="255">
        <v>44022</v>
      </c>
      <c r="U38" s="255">
        <v>44027</v>
      </c>
      <c r="V38" s="255"/>
      <c r="W38" s="255">
        <v>44027</v>
      </c>
      <c r="X38" s="255">
        <v>44033</v>
      </c>
      <c r="Y38" s="255">
        <f>Table1[[#This Row],[Expected Date of SP Back]]</f>
        <v>44033</v>
      </c>
      <c r="Z38" s="255">
        <f>Table1[[#This Row],[Date SP Received Back from Appentice]]</f>
        <v>44033</v>
      </c>
      <c r="AA38" s="255">
        <f>Table1[[#This Row],[Date SP uploaded to ACE 360 and IA informed]]</f>
        <v>44033</v>
      </c>
      <c r="AB38" s="255"/>
      <c r="AC38" s="284">
        <v>44040</v>
      </c>
      <c r="AD38" s="284">
        <v>44029</v>
      </c>
      <c r="AE38" s="250" t="s">
        <v>413</v>
      </c>
      <c r="AF38" s="272" t="s">
        <v>70</v>
      </c>
      <c r="AG38" s="255">
        <v>44040</v>
      </c>
      <c r="AH38" s="255">
        <v>44042</v>
      </c>
      <c r="AI38" s="255">
        <v>44042</v>
      </c>
      <c r="AJ38" s="117" t="s">
        <v>166</v>
      </c>
      <c r="AK38" s="292"/>
      <c r="AL38" s="272"/>
      <c r="AM38" s="41">
        <f t="shared" si="0"/>
        <v>44062</v>
      </c>
      <c r="AN38" s="150">
        <v>44013</v>
      </c>
      <c r="AO38" s="93"/>
      <c r="AP38" s="93" t="s">
        <v>167</v>
      </c>
      <c r="AQ38" s="119"/>
    </row>
    <row r="39" spans="1:43" ht="15" hidden="1">
      <c r="A39" s="75">
        <v>29910</v>
      </c>
      <c r="B39" s="75">
        <v>8742019930</v>
      </c>
      <c r="C39" s="75" t="s">
        <v>414</v>
      </c>
      <c r="D39" s="75" t="s">
        <v>415</v>
      </c>
      <c r="E39" s="75" t="s">
        <v>11</v>
      </c>
      <c r="F39" s="76">
        <v>43877</v>
      </c>
      <c r="G39" s="119" t="s">
        <v>286</v>
      </c>
      <c r="H39" s="75" t="s">
        <v>416</v>
      </c>
      <c r="I39" s="77" t="s">
        <v>417</v>
      </c>
      <c r="J39" s="77" t="s">
        <v>418</v>
      </c>
      <c r="K39" s="75" t="s">
        <v>205</v>
      </c>
      <c r="L39" s="93" t="str">
        <f>IFERROR(VLOOKUP(K39,'Data Lists'!$C$3:$E$14,3,FALSE),)</f>
        <v>STO122</v>
      </c>
      <c r="M39" s="76">
        <v>44026</v>
      </c>
      <c r="N39" s="93" t="s">
        <v>164</v>
      </c>
      <c r="O39" s="76">
        <v>44021</v>
      </c>
      <c r="P39" s="76">
        <v>44021</v>
      </c>
      <c r="Q39" s="75" t="s">
        <v>85</v>
      </c>
      <c r="R39" s="93" t="s">
        <v>164</v>
      </c>
      <c r="S39" s="167" t="s">
        <v>166</v>
      </c>
      <c r="T39" s="76">
        <v>44021</v>
      </c>
      <c r="U39" s="76">
        <v>44026</v>
      </c>
      <c r="V39" s="76"/>
      <c r="W39" s="76">
        <v>37451</v>
      </c>
      <c r="X39" s="76">
        <v>44029</v>
      </c>
      <c r="Y39" s="76">
        <v>44029</v>
      </c>
      <c r="Z39" s="76">
        <v>44029</v>
      </c>
      <c r="AA39" s="76">
        <v>44029</v>
      </c>
      <c r="AB39" s="76"/>
      <c r="AC39" s="118">
        <v>44032</v>
      </c>
      <c r="AD39" s="118">
        <v>44026</v>
      </c>
      <c r="AE39" s="75" t="s">
        <v>419</v>
      </c>
      <c r="AF39" s="93" t="s">
        <v>84</v>
      </c>
      <c r="AG39" s="76">
        <v>44033</v>
      </c>
      <c r="AH39" s="76">
        <v>44034</v>
      </c>
      <c r="AI39" s="76">
        <v>44033</v>
      </c>
      <c r="AJ39" s="93"/>
      <c r="AK39" s="293">
        <v>89745</v>
      </c>
      <c r="AL39" s="93"/>
      <c r="AM39" s="41">
        <f t="shared" si="0"/>
        <v>44054</v>
      </c>
      <c r="AN39" s="303">
        <v>44013</v>
      </c>
      <c r="AO39" s="93"/>
      <c r="AP39" s="93" t="s">
        <v>167</v>
      </c>
      <c r="AQ39" s="104"/>
    </row>
    <row r="40" spans="1:43" ht="15" hidden="1">
      <c r="A40" s="75">
        <v>29635</v>
      </c>
      <c r="B40" s="75">
        <v>2253778132</v>
      </c>
      <c r="C40" s="75" t="s">
        <v>420</v>
      </c>
      <c r="D40" s="75" t="s">
        <v>421</v>
      </c>
      <c r="E40" s="75" t="s">
        <v>30</v>
      </c>
      <c r="F40" s="76">
        <v>44018</v>
      </c>
      <c r="G40" s="119" t="s">
        <v>422</v>
      </c>
      <c r="H40" s="75" t="s">
        <v>423</v>
      </c>
      <c r="I40" s="77" t="s">
        <v>424</v>
      </c>
      <c r="J40" s="77" t="s">
        <v>425</v>
      </c>
      <c r="K40" s="75" t="s">
        <v>75</v>
      </c>
      <c r="L40" s="93" t="str">
        <f>IFERROR(VLOOKUP(K40,'Data Lists'!$C$3:$E$14,3,FALSE),)</f>
        <v>STO116</v>
      </c>
      <c r="M40" s="76">
        <v>44025</v>
      </c>
      <c r="N40" s="93" t="s">
        <v>164</v>
      </c>
      <c r="O40" s="76">
        <v>44025</v>
      </c>
      <c r="P40" s="76">
        <f>Table1[[#This Row],[Gateway Evidence Checked]]</f>
        <v>44025</v>
      </c>
      <c r="Q40" s="75" t="s">
        <v>85</v>
      </c>
      <c r="R40" s="93" t="s">
        <v>164</v>
      </c>
      <c r="S40" s="167" t="s">
        <v>164</v>
      </c>
      <c r="T40" s="76">
        <v>44021</v>
      </c>
      <c r="U40" s="76">
        <v>44025</v>
      </c>
      <c r="V40" s="76" t="s">
        <v>426</v>
      </c>
      <c r="W40" s="76">
        <v>44025</v>
      </c>
      <c r="X40" s="76">
        <v>44029</v>
      </c>
      <c r="Y40" s="76">
        <v>44029</v>
      </c>
      <c r="Z40" s="76">
        <v>44029</v>
      </c>
      <c r="AA40" s="76">
        <v>44029</v>
      </c>
      <c r="AB40" s="76"/>
      <c r="AC40" s="118">
        <v>44042</v>
      </c>
      <c r="AD40" s="118">
        <v>44033</v>
      </c>
      <c r="AE40" s="75" t="s">
        <v>427</v>
      </c>
      <c r="AF40" s="93" t="s">
        <v>84</v>
      </c>
      <c r="AG40" s="76">
        <v>44043</v>
      </c>
      <c r="AH40" s="76">
        <v>44043</v>
      </c>
      <c r="AI40" s="76">
        <f>Table1[[#This Row],[Moderation Completed]]</f>
        <v>44043</v>
      </c>
      <c r="AJ40" s="117" t="s">
        <v>166</v>
      </c>
      <c r="AK40" s="161">
        <v>91920</v>
      </c>
      <c r="AL40" s="93"/>
      <c r="AM40" s="41">
        <f t="shared" si="0"/>
        <v>44063</v>
      </c>
      <c r="AN40" s="150">
        <v>44013</v>
      </c>
      <c r="AO40" s="93"/>
      <c r="AP40" s="93"/>
      <c r="AQ40" s="104"/>
    </row>
    <row r="41" spans="1:43" ht="15" hidden="1">
      <c r="A41" s="75">
        <v>9047</v>
      </c>
      <c r="B41" s="75">
        <v>6811868995</v>
      </c>
      <c r="C41" s="75" t="s">
        <v>370</v>
      </c>
      <c r="D41" s="75" t="s">
        <v>428</v>
      </c>
      <c r="E41" s="75" t="s">
        <v>30</v>
      </c>
      <c r="F41" s="76">
        <v>44007</v>
      </c>
      <c r="G41" s="119" t="s">
        <v>429</v>
      </c>
      <c r="H41" s="75" t="s">
        <v>430</v>
      </c>
      <c r="I41" s="77" t="s">
        <v>431</v>
      </c>
      <c r="J41" s="77" t="s">
        <v>432</v>
      </c>
      <c r="K41" s="75" t="s">
        <v>205</v>
      </c>
      <c r="L41" s="93" t="str">
        <f>IFERROR(VLOOKUP(K41,'Data Lists'!$C$3:$E$14,3,FALSE),)</f>
        <v>STO122</v>
      </c>
      <c r="M41" s="76">
        <v>44032</v>
      </c>
      <c r="N41" s="93" t="s">
        <v>164</v>
      </c>
      <c r="O41" s="76">
        <v>44025</v>
      </c>
      <c r="P41" s="76">
        <v>44025</v>
      </c>
      <c r="Q41" s="75" t="s">
        <v>85</v>
      </c>
      <c r="R41" s="93" t="s">
        <v>164</v>
      </c>
      <c r="S41" s="167" t="s">
        <v>166</v>
      </c>
      <c r="T41" s="76">
        <v>44025</v>
      </c>
      <c r="U41" s="76">
        <v>44032</v>
      </c>
      <c r="V41" s="76"/>
      <c r="W41" s="76">
        <v>44032</v>
      </c>
      <c r="X41" s="76">
        <v>44035</v>
      </c>
      <c r="Y41" s="76">
        <v>44035</v>
      </c>
      <c r="Z41" s="76">
        <v>44035</v>
      </c>
      <c r="AA41" s="76">
        <v>44035</v>
      </c>
      <c r="AB41" s="76"/>
      <c r="AC41" s="118">
        <v>44043</v>
      </c>
      <c r="AD41" s="118">
        <v>44036</v>
      </c>
      <c r="AE41" s="75" t="s">
        <v>433</v>
      </c>
      <c r="AF41" s="93" t="s">
        <v>70</v>
      </c>
      <c r="AG41" s="76">
        <v>44046</v>
      </c>
      <c r="AH41" s="76">
        <v>44048</v>
      </c>
      <c r="AI41" s="76">
        <v>44048</v>
      </c>
      <c r="AJ41" s="219" t="s">
        <v>166</v>
      </c>
      <c r="AK41" s="93"/>
      <c r="AL41" s="93"/>
      <c r="AM41" s="298">
        <f t="shared" si="0"/>
        <v>44068</v>
      </c>
      <c r="AN41" s="150">
        <v>44013</v>
      </c>
      <c r="AO41" s="93"/>
      <c r="AP41" s="93" t="s">
        <v>167</v>
      </c>
      <c r="AQ41" s="104"/>
    </row>
    <row r="42" spans="1:43" ht="15" hidden="1">
      <c r="A42" s="203">
        <v>30316</v>
      </c>
      <c r="B42" s="203">
        <v>7708207184</v>
      </c>
      <c r="C42" s="203" t="s">
        <v>434</v>
      </c>
      <c r="D42" s="203" t="s">
        <v>435</v>
      </c>
      <c r="E42" s="203" t="s">
        <v>11</v>
      </c>
      <c r="F42" s="204">
        <v>44010</v>
      </c>
      <c r="G42" s="205" t="s">
        <v>286</v>
      </c>
      <c r="H42" s="203" t="s">
        <v>436</v>
      </c>
      <c r="I42" s="202" t="s">
        <v>437</v>
      </c>
      <c r="J42" s="202" t="s">
        <v>438</v>
      </c>
      <c r="K42" s="203" t="s">
        <v>61</v>
      </c>
      <c r="L42" s="206" t="str">
        <f>IFERROR(VLOOKUP(K42,'Data Lists'!$C$3:$E$14,3,FALSE),)</f>
        <v>STO125</v>
      </c>
      <c r="M42" s="204">
        <v>43996</v>
      </c>
      <c r="N42" s="209">
        <v>44015</v>
      </c>
      <c r="O42" s="204">
        <v>44025</v>
      </c>
      <c r="P42" s="204">
        <v>44025</v>
      </c>
      <c r="Q42" s="203" t="s">
        <v>78</v>
      </c>
      <c r="R42" s="209" t="s">
        <v>166</v>
      </c>
      <c r="S42" s="207" t="s">
        <v>166</v>
      </c>
      <c r="T42" s="204">
        <v>44025</v>
      </c>
      <c r="U42" s="204">
        <v>44026</v>
      </c>
      <c r="V42" s="204"/>
      <c r="W42" s="204">
        <v>44026</v>
      </c>
      <c r="X42" s="204">
        <v>44028</v>
      </c>
      <c r="Y42" s="204">
        <v>44028</v>
      </c>
      <c r="Z42" s="204">
        <v>44028</v>
      </c>
      <c r="AA42" s="204">
        <v>44028</v>
      </c>
      <c r="AB42" s="204"/>
      <c r="AC42" s="208">
        <v>44048</v>
      </c>
      <c r="AD42" s="208">
        <v>44029</v>
      </c>
      <c r="AE42" s="203" t="s">
        <v>395</v>
      </c>
      <c r="AF42" s="206" t="s">
        <v>84</v>
      </c>
      <c r="AG42" s="76">
        <v>44049</v>
      </c>
      <c r="AH42" s="288">
        <v>44049</v>
      </c>
      <c r="AI42" s="204">
        <v>44051</v>
      </c>
      <c r="AJ42" s="209">
        <v>44050</v>
      </c>
      <c r="AK42" s="206">
        <v>93013</v>
      </c>
      <c r="AL42" s="206"/>
      <c r="AM42" s="299">
        <f t="shared" si="0"/>
        <v>44069</v>
      </c>
      <c r="AN42" s="303">
        <v>44013</v>
      </c>
      <c r="AO42" s="93"/>
      <c r="AP42" s="93" t="s">
        <v>167</v>
      </c>
      <c r="AQ42" s="104"/>
    </row>
    <row r="43" spans="1:43" ht="15" hidden="1">
      <c r="A43" s="75">
        <v>9035</v>
      </c>
      <c r="B43" s="75">
        <v>7904975113</v>
      </c>
      <c r="C43" s="75" t="s">
        <v>439</v>
      </c>
      <c r="D43" s="75" t="s">
        <v>440</v>
      </c>
      <c r="E43" s="75" t="s">
        <v>30</v>
      </c>
      <c r="F43" s="76">
        <v>44040</v>
      </c>
      <c r="G43" s="119" t="s">
        <v>441</v>
      </c>
      <c r="H43" s="75" t="s">
        <v>442</v>
      </c>
      <c r="I43" s="77" t="s">
        <v>443</v>
      </c>
      <c r="J43" s="77" t="s">
        <v>444</v>
      </c>
      <c r="K43" s="75" t="s">
        <v>61</v>
      </c>
      <c r="L43" s="93" t="str">
        <f>IFERROR(VLOOKUP(K43,'Data Lists'!$C$3:$E$14,3,FALSE),)</f>
        <v>STO125</v>
      </c>
      <c r="M43" s="76">
        <v>44032</v>
      </c>
      <c r="N43" s="117">
        <v>44026</v>
      </c>
      <c r="O43" s="76">
        <v>44026</v>
      </c>
      <c r="P43" s="76">
        <v>44026</v>
      </c>
      <c r="Q43" s="75" t="s">
        <v>78</v>
      </c>
      <c r="R43" s="117" t="s">
        <v>166</v>
      </c>
      <c r="S43" s="167" t="s">
        <v>166</v>
      </c>
      <c r="T43" s="76">
        <v>44026</v>
      </c>
      <c r="U43" s="76">
        <v>44032</v>
      </c>
      <c r="V43" s="76"/>
      <c r="W43" s="76">
        <v>44032</v>
      </c>
      <c r="X43" s="76">
        <v>44034</v>
      </c>
      <c r="Y43" s="76">
        <v>44034</v>
      </c>
      <c r="Z43" s="76">
        <v>44034</v>
      </c>
      <c r="AA43" s="76">
        <v>44034</v>
      </c>
      <c r="AB43" s="76"/>
      <c r="AC43" s="118">
        <v>44026</v>
      </c>
      <c r="AD43" s="118">
        <v>44026</v>
      </c>
      <c r="AE43" s="75" t="s">
        <v>445</v>
      </c>
      <c r="AF43" s="93" t="s">
        <v>84</v>
      </c>
      <c r="AG43" s="76">
        <v>44040</v>
      </c>
      <c r="AH43" s="76">
        <v>44068</v>
      </c>
      <c r="AI43" s="76">
        <v>44068</v>
      </c>
      <c r="AJ43" s="93" t="s">
        <v>166</v>
      </c>
      <c r="AK43" s="93"/>
      <c r="AL43" s="93"/>
      <c r="AM43" s="307">
        <f t="shared" si="0"/>
        <v>44088</v>
      </c>
      <c r="AN43" s="150">
        <v>44013</v>
      </c>
      <c r="AO43" s="93"/>
      <c r="AP43" s="93"/>
      <c r="AQ43" s="104" t="s">
        <v>446</v>
      </c>
    </row>
    <row r="44" spans="1:43" ht="15" hidden="1">
      <c r="A44" s="75">
        <v>30899</v>
      </c>
      <c r="B44" s="75">
        <v>4303066760</v>
      </c>
      <c r="C44" s="75" t="s">
        <v>447</v>
      </c>
      <c r="D44" s="75" t="s">
        <v>448</v>
      </c>
      <c r="E44" s="75" t="s">
        <v>11</v>
      </c>
      <c r="F44" s="76">
        <v>43861</v>
      </c>
      <c r="G44" s="119" t="s">
        <v>286</v>
      </c>
      <c r="H44" s="75" t="s">
        <v>449</v>
      </c>
      <c r="I44" s="77" t="s">
        <v>450</v>
      </c>
      <c r="J44" s="77" t="s">
        <v>451</v>
      </c>
      <c r="K44" s="75" t="s">
        <v>12</v>
      </c>
      <c r="L44" s="93" t="str">
        <f>IFERROR(VLOOKUP(K44,'Data Lists'!$C$3:$E$14,3,FALSE),)</f>
        <v>STO122</v>
      </c>
      <c r="M44" s="76">
        <v>44029</v>
      </c>
      <c r="N44" s="93" t="s">
        <v>164</v>
      </c>
      <c r="O44" s="76">
        <v>44028</v>
      </c>
      <c r="P44" s="76">
        <v>44028</v>
      </c>
      <c r="Q44" s="75" t="s">
        <v>85</v>
      </c>
      <c r="R44" s="93" t="s">
        <v>164</v>
      </c>
      <c r="S44" s="167" t="s">
        <v>166</v>
      </c>
      <c r="T44" s="76">
        <v>44028</v>
      </c>
      <c r="U44" s="76">
        <v>44029</v>
      </c>
      <c r="V44" s="76" t="s">
        <v>394</v>
      </c>
      <c r="W44" s="76">
        <v>44029</v>
      </c>
      <c r="X44" s="76">
        <v>44032</v>
      </c>
      <c r="Y44" s="76">
        <v>44033</v>
      </c>
      <c r="Z44" s="76">
        <v>44033</v>
      </c>
      <c r="AA44" s="76">
        <v>44033</v>
      </c>
      <c r="AB44" s="76"/>
      <c r="AC44" s="118">
        <v>44040</v>
      </c>
      <c r="AD44" s="118">
        <v>44035</v>
      </c>
      <c r="AE44" s="75" t="s">
        <v>413</v>
      </c>
      <c r="AF44" s="93" t="s">
        <v>70</v>
      </c>
      <c r="AG44" s="76">
        <v>44042</v>
      </c>
      <c r="AH44" s="76">
        <v>44042</v>
      </c>
      <c r="AI44" s="76">
        <v>44042</v>
      </c>
      <c r="AJ44" s="117">
        <v>44046</v>
      </c>
      <c r="AK44" s="290">
        <v>91663</v>
      </c>
      <c r="AL44" s="93"/>
      <c r="AM44" s="41">
        <f t="shared" si="0"/>
        <v>44062</v>
      </c>
      <c r="AN44" s="303">
        <v>44013</v>
      </c>
      <c r="AO44" s="93"/>
      <c r="AP44" s="93" t="s">
        <v>167</v>
      </c>
      <c r="AQ44" s="104" t="s">
        <v>452</v>
      </c>
    </row>
    <row r="45" spans="1:43" s="139" customFormat="1" ht="15" hidden="1">
      <c r="A45" s="249">
        <v>9268</v>
      </c>
      <c r="B45" s="249">
        <v>3070533123</v>
      </c>
      <c r="C45" s="249" t="s">
        <v>453</v>
      </c>
      <c r="D45" s="249" t="s">
        <v>454</v>
      </c>
      <c r="E45" s="249" t="s">
        <v>30</v>
      </c>
      <c r="F45" s="254">
        <v>43859</v>
      </c>
      <c r="G45" s="121" t="s">
        <v>455</v>
      </c>
      <c r="H45" s="249" t="s">
        <v>456</v>
      </c>
      <c r="I45" s="268" t="s">
        <v>457</v>
      </c>
      <c r="J45" s="268" t="s">
        <v>458</v>
      </c>
      <c r="K45" s="249" t="s">
        <v>75</v>
      </c>
      <c r="L45" s="271" t="str">
        <f>IFERROR(VLOOKUP(K45,'Data Lists'!$C$3:$E$14,3,FALSE),)</f>
        <v>STO116</v>
      </c>
      <c r="M45" s="254">
        <v>44046</v>
      </c>
      <c r="N45" s="271" t="s">
        <v>164</v>
      </c>
      <c r="O45" s="254">
        <v>44033</v>
      </c>
      <c r="P45" s="254">
        <f>Table1[[#This Row],[Gateway Evidence Checked]]</f>
        <v>44033</v>
      </c>
      <c r="Q45" s="249" t="s">
        <v>85</v>
      </c>
      <c r="R45" s="271" t="s">
        <v>164</v>
      </c>
      <c r="S45" s="277" t="s">
        <v>166</v>
      </c>
      <c r="T45" s="254">
        <v>44033</v>
      </c>
      <c r="U45" s="254">
        <v>44046</v>
      </c>
      <c r="V45" s="254" t="s">
        <v>459</v>
      </c>
      <c r="W45" s="254">
        <v>44046</v>
      </c>
      <c r="X45" s="254">
        <v>44050</v>
      </c>
      <c r="Y45" s="254">
        <f>Table1[[#This Row],[Expected Date of SP Back]]</f>
        <v>44050</v>
      </c>
      <c r="Z45" s="254">
        <f>Table1[[#This Row],[Date SP Received Back from Appentice]]</f>
        <v>44050</v>
      </c>
      <c r="AA45" s="254">
        <f>Table1[[#This Row],[Date SP uploaded to ACE 360 and IA informed]]</f>
        <v>44050</v>
      </c>
      <c r="AB45" s="254" t="s">
        <v>164</v>
      </c>
      <c r="AC45" s="283">
        <v>44054</v>
      </c>
      <c r="AD45" s="283">
        <v>44048</v>
      </c>
      <c r="AE45" s="249" t="s">
        <v>460</v>
      </c>
      <c r="AF45" s="271" t="s">
        <v>84</v>
      </c>
      <c r="AG45" s="254">
        <v>44055</v>
      </c>
      <c r="AH45" s="254">
        <v>44055</v>
      </c>
      <c r="AI45" s="254">
        <v>44055</v>
      </c>
      <c r="AJ45" s="129" t="s">
        <v>166</v>
      </c>
      <c r="AK45" s="271"/>
      <c r="AL45" s="271"/>
      <c r="AM45" s="218">
        <f t="shared" si="0"/>
        <v>44075</v>
      </c>
      <c r="AN45" s="302">
        <v>44013</v>
      </c>
      <c r="AO45" s="271"/>
      <c r="AP45" s="271"/>
      <c r="AQ45" s="104"/>
    </row>
    <row r="46" spans="1:43" ht="15.75" hidden="1">
      <c r="A46" s="249">
        <v>9009</v>
      </c>
      <c r="B46" s="249">
        <v>4749946507</v>
      </c>
      <c r="C46" s="249" t="s">
        <v>461</v>
      </c>
      <c r="D46" s="249" t="s">
        <v>462</v>
      </c>
      <c r="E46" s="249" t="s">
        <v>30</v>
      </c>
      <c r="F46" s="254">
        <v>43796</v>
      </c>
      <c r="G46" s="121" t="s">
        <v>463</v>
      </c>
      <c r="H46" s="262" t="s">
        <v>464</v>
      </c>
      <c r="I46" s="268" t="s">
        <v>465</v>
      </c>
      <c r="J46" s="268" t="s">
        <v>466</v>
      </c>
      <c r="K46" s="249" t="s">
        <v>12</v>
      </c>
      <c r="L46" s="271" t="str">
        <f>IFERROR(VLOOKUP(K46,'Data Lists'!$C$3:$E$14,3,FALSE),)</f>
        <v>STO122</v>
      </c>
      <c r="M46" s="254">
        <v>44039</v>
      </c>
      <c r="N46" s="271" t="s">
        <v>164</v>
      </c>
      <c r="O46" s="254">
        <v>44033</v>
      </c>
      <c r="P46" s="254">
        <f>Table1[[#This Row],[Gateway Evidence Checked]]</f>
        <v>44033</v>
      </c>
      <c r="Q46" s="249" t="s">
        <v>64</v>
      </c>
      <c r="R46" s="271" t="s">
        <v>164</v>
      </c>
      <c r="S46" s="277" t="s">
        <v>166</v>
      </c>
      <c r="T46" s="254">
        <v>44034</v>
      </c>
      <c r="U46" s="254">
        <v>44039</v>
      </c>
      <c r="V46" s="254" t="s">
        <v>426</v>
      </c>
      <c r="W46" s="254">
        <v>44039</v>
      </c>
      <c r="X46" s="254">
        <v>44042</v>
      </c>
      <c r="Y46" s="254">
        <v>44042</v>
      </c>
      <c r="Z46" s="254">
        <v>44042</v>
      </c>
      <c r="AA46" s="254">
        <v>44042</v>
      </c>
      <c r="AB46" s="254"/>
      <c r="AC46" s="283">
        <v>44055</v>
      </c>
      <c r="AD46" s="283">
        <v>44040</v>
      </c>
      <c r="AE46" s="249" t="s">
        <v>467</v>
      </c>
      <c r="AF46" s="271" t="s">
        <v>84</v>
      </c>
      <c r="AG46" s="254">
        <v>44057</v>
      </c>
      <c r="AH46" s="254">
        <v>44057</v>
      </c>
      <c r="AI46" s="254">
        <v>44057</v>
      </c>
      <c r="AJ46" s="129" t="s">
        <v>166</v>
      </c>
      <c r="AK46" s="271">
        <v>94256</v>
      </c>
      <c r="AL46" s="271"/>
      <c r="AM46" s="218">
        <f t="shared" si="0"/>
        <v>44077</v>
      </c>
      <c r="AN46" s="302">
        <v>44013</v>
      </c>
      <c r="AO46" s="271"/>
      <c r="AP46" s="271" t="s">
        <v>167</v>
      </c>
      <c r="AQ46" s="104"/>
    </row>
    <row r="47" spans="1:43" ht="15" hidden="1">
      <c r="A47" s="249">
        <v>9050</v>
      </c>
      <c r="B47" s="249">
        <v>8757781817</v>
      </c>
      <c r="C47" s="249" t="s">
        <v>468</v>
      </c>
      <c r="D47" s="249" t="s">
        <v>469</v>
      </c>
      <c r="E47" s="249" t="s">
        <v>30</v>
      </c>
      <c r="F47" s="254">
        <v>43975</v>
      </c>
      <c r="G47" s="121" t="s">
        <v>470</v>
      </c>
      <c r="H47" s="263" t="s">
        <v>471</v>
      </c>
      <c r="I47" s="249" t="s">
        <v>472</v>
      </c>
      <c r="J47" s="268" t="s">
        <v>473</v>
      </c>
      <c r="K47" s="249" t="s">
        <v>61</v>
      </c>
      <c r="L47" s="111" t="str">
        <f>IFERROR(VLOOKUP(K47,'Data Lists'!$C$3:$E$14,3,FALSE),)</f>
        <v>STO125</v>
      </c>
      <c r="M47" s="254">
        <v>44046</v>
      </c>
      <c r="N47" s="274">
        <v>44035</v>
      </c>
      <c r="O47" s="254">
        <v>44035</v>
      </c>
      <c r="P47" s="254">
        <v>44035</v>
      </c>
      <c r="Q47" s="249" t="s">
        <v>71</v>
      </c>
      <c r="R47" s="271"/>
      <c r="S47" s="277" t="s">
        <v>166</v>
      </c>
      <c r="T47" s="254">
        <v>44035</v>
      </c>
      <c r="U47" s="254">
        <v>44046</v>
      </c>
      <c r="V47" s="254" t="s">
        <v>394</v>
      </c>
      <c r="W47" s="254">
        <v>44046</v>
      </c>
      <c r="X47" s="254">
        <v>44048</v>
      </c>
      <c r="Y47" s="254">
        <v>44048</v>
      </c>
      <c r="Z47" s="254">
        <v>44048</v>
      </c>
      <c r="AA47" s="254">
        <v>44048</v>
      </c>
      <c r="AB47" s="254"/>
      <c r="AC47" s="283">
        <v>44055</v>
      </c>
      <c r="AD47" s="283">
        <v>44049</v>
      </c>
      <c r="AE47" s="249" t="s">
        <v>474</v>
      </c>
      <c r="AF47" s="271" t="s">
        <v>70</v>
      </c>
      <c r="AG47" s="254">
        <v>44056</v>
      </c>
      <c r="AH47" s="254">
        <v>44057</v>
      </c>
      <c r="AI47" s="254">
        <v>44057</v>
      </c>
      <c r="AJ47" s="129" t="s">
        <v>166</v>
      </c>
      <c r="AK47" s="271">
        <v>94435</v>
      </c>
      <c r="AL47" s="271"/>
      <c r="AM47" s="218">
        <f t="shared" si="0"/>
        <v>44077</v>
      </c>
      <c r="AN47" s="302">
        <v>44013</v>
      </c>
      <c r="AO47" s="271"/>
      <c r="AP47" s="271" t="s">
        <v>183</v>
      </c>
      <c r="AQ47" s="104"/>
    </row>
    <row r="48" spans="1:43" ht="15" hidden="1">
      <c r="A48" s="249">
        <v>8939</v>
      </c>
      <c r="B48" s="249">
        <v>3725732980</v>
      </c>
      <c r="C48" s="249" t="s">
        <v>475</v>
      </c>
      <c r="D48" s="249" t="s">
        <v>476</v>
      </c>
      <c r="E48" s="249" t="s">
        <v>30</v>
      </c>
      <c r="F48" s="254">
        <v>44037</v>
      </c>
      <c r="G48" s="261" t="s">
        <v>477</v>
      </c>
      <c r="H48" s="249" t="s">
        <v>478</v>
      </c>
      <c r="I48" s="249"/>
      <c r="J48" s="268" t="s">
        <v>479</v>
      </c>
      <c r="K48" s="249" t="s">
        <v>61</v>
      </c>
      <c r="L48" s="111" t="str">
        <f>IFERROR(VLOOKUP(K48,'Data Lists'!$C$3:$E$14,3,FALSE),)</f>
        <v>STO125</v>
      </c>
      <c r="M48" s="254">
        <v>44060</v>
      </c>
      <c r="N48" s="274">
        <v>44036</v>
      </c>
      <c r="O48" s="254">
        <v>44036</v>
      </c>
      <c r="P48" s="254">
        <v>44036</v>
      </c>
      <c r="Q48" s="249" t="s">
        <v>71</v>
      </c>
      <c r="R48" s="271" t="s">
        <v>166</v>
      </c>
      <c r="S48" s="277" t="s">
        <v>166</v>
      </c>
      <c r="T48" s="254">
        <v>44036</v>
      </c>
      <c r="U48" s="254">
        <v>44060</v>
      </c>
      <c r="V48" s="254"/>
      <c r="W48" s="254">
        <v>44060</v>
      </c>
      <c r="X48" s="254">
        <v>44062</v>
      </c>
      <c r="Y48" s="254">
        <v>44062</v>
      </c>
      <c r="Z48" s="254">
        <v>44062</v>
      </c>
      <c r="AA48" s="254">
        <v>44062</v>
      </c>
      <c r="AB48" s="254"/>
      <c r="AC48" s="283">
        <v>44070</v>
      </c>
      <c r="AD48" s="283">
        <v>44060</v>
      </c>
      <c r="AE48" s="249" t="s">
        <v>480</v>
      </c>
      <c r="AF48" s="271" t="s">
        <v>70</v>
      </c>
      <c r="AG48" s="254" t="s">
        <v>481</v>
      </c>
      <c r="AH48" s="254">
        <v>44071</v>
      </c>
      <c r="AI48" s="254">
        <v>44071</v>
      </c>
      <c r="AJ48" s="274">
        <v>44071</v>
      </c>
      <c r="AK48" s="271"/>
      <c r="AL48" s="271"/>
      <c r="AM48" s="254"/>
      <c r="AN48" s="302">
        <v>44013</v>
      </c>
      <c r="AO48" s="271"/>
      <c r="AP48" s="271"/>
      <c r="AQ48" s="104"/>
    </row>
    <row r="49" spans="1:43" s="139" customFormat="1" ht="15" hidden="1">
      <c r="A49" s="107">
        <v>31179</v>
      </c>
      <c r="B49" s="107">
        <v>6003633823</v>
      </c>
      <c r="C49" s="107" t="s">
        <v>482</v>
      </c>
      <c r="D49" s="107" t="s">
        <v>483</v>
      </c>
      <c r="E49" s="107" t="s">
        <v>11</v>
      </c>
      <c r="F49" s="108">
        <v>44057</v>
      </c>
      <c r="G49" s="127" t="s">
        <v>286</v>
      </c>
      <c r="H49" s="107" t="s">
        <v>484</v>
      </c>
      <c r="I49" s="110" t="s">
        <v>485</v>
      </c>
      <c r="J49" s="110" t="s">
        <v>486</v>
      </c>
      <c r="K49" s="107" t="s">
        <v>12</v>
      </c>
      <c r="L49" s="111" t="s">
        <v>487</v>
      </c>
      <c r="M49" s="108">
        <v>44042</v>
      </c>
      <c r="N49" s="111" t="s">
        <v>164</v>
      </c>
      <c r="O49" s="108">
        <v>44036</v>
      </c>
      <c r="P49" s="108">
        <v>44036</v>
      </c>
      <c r="Q49" s="107" t="s">
        <v>85</v>
      </c>
      <c r="R49" s="111" t="s">
        <v>164</v>
      </c>
      <c r="S49" s="173" t="s">
        <v>166</v>
      </c>
      <c r="T49" s="108">
        <v>44036</v>
      </c>
      <c r="U49" s="108">
        <v>44049</v>
      </c>
      <c r="V49" s="108" t="s">
        <v>394</v>
      </c>
      <c r="W49" s="108">
        <v>44049</v>
      </c>
      <c r="X49" s="108">
        <v>44054</v>
      </c>
      <c r="Y49" s="108">
        <v>44054</v>
      </c>
      <c r="Z49" s="108">
        <v>44054</v>
      </c>
      <c r="AA49" s="108">
        <v>44054</v>
      </c>
      <c r="AB49" s="108"/>
      <c r="AC49" s="112">
        <v>44063</v>
      </c>
      <c r="AD49" s="112">
        <v>44048</v>
      </c>
      <c r="AE49" s="107" t="s">
        <v>488</v>
      </c>
      <c r="AF49" s="111" t="s">
        <v>70</v>
      </c>
      <c r="AG49" s="108" t="s">
        <v>481</v>
      </c>
      <c r="AH49" s="108">
        <v>44064</v>
      </c>
      <c r="AI49" s="108">
        <v>44064</v>
      </c>
      <c r="AJ49" s="129">
        <v>44064</v>
      </c>
      <c r="AK49" s="111">
        <v>95965</v>
      </c>
      <c r="AL49" s="111"/>
      <c r="AM49" s="296">
        <f>AH49+20</f>
        <v>44084</v>
      </c>
      <c r="AN49" s="151">
        <v>44013</v>
      </c>
      <c r="AO49" s="111"/>
      <c r="AP49" s="111"/>
      <c r="AQ49" s="104" t="s">
        <v>489</v>
      </c>
    </row>
    <row r="50" spans="1:43" ht="15" hidden="1">
      <c r="A50" s="107">
        <v>31169</v>
      </c>
      <c r="B50" s="107">
        <v>4543041800</v>
      </c>
      <c r="C50" s="107" t="s">
        <v>207</v>
      </c>
      <c r="D50" s="107" t="s">
        <v>490</v>
      </c>
      <c r="E50" s="107" t="s">
        <v>11</v>
      </c>
      <c r="F50" s="108">
        <v>43861</v>
      </c>
      <c r="G50" s="119" t="s">
        <v>286</v>
      </c>
      <c r="H50" s="107" t="s">
        <v>449</v>
      </c>
      <c r="I50" s="110" t="s">
        <v>491</v>
      </c>
      <c r="J50" s="110" t="s">
        <v>492</v>
      </c>
      <c r="K50" s="107" t="s">
        <v>12</v>
      </c>
      <c r="L50" s="111" t="s">
        <v>493</v>
      </c>
      <c r="M50" s="108">
        <v>44050</v>
      </c>
      <c r="N50" s="111" t="s">
        <v>164</v>
      </c>
      <c r="O50" s="108">
        <v>44036</v>
      </c>
      <c r="P50" s="108">
        <v>44036</v>
      </c>
      <c r="Q50" s="107" t="s">
        <v>85</v>
      </c>
      <c r="R50" s="111" t="s">
        <v>164</v>
      </c>
      <c r="S50" s="173" t="s">
        <v>166</v>
      </c>
      <c r="T50" s="108">
        <v>44036</v>
      </c>
      <c r="U50" s="108">
        <v>44050</v>
      </c>
      <c r="V50" s="108" t="s">
        <v>394</v>
      </c>
      <c r="W50" s="108">
        <v>44050</v>
      </c>
      <c r="X50" s="108">
        <v>44053</v>
      </c>
      <c r="Y50" s="108">
        <v>44053</v>
      </c>
      <c r="Z50" s="108">
        <v>44053</v>
      </c>
      <c r="AA50" s="108">
        <v>44053</v>
      </c>
      <c r="AB50" s="108"/>
      <c r="AC50" s="112">
        <v>44062</v>
      </c>
      <c r="AD50" s="112">
        <v>44048</v>
      </c>
      <c r="AE50" s="107" t="s">
        <v>494</v>
      </c>
      <c r="AF50" s="111" t="s">
        <v>84</v>
      </c>
      <c r="AG50" s="108" t="s">
        <v>481</v>
      </c>
      <c r="AH50" s="108">
        <v>44064</v>
      </c>
      <c r="AI50" s="108">
        <v>44064</v>
      </c>
      <c r="AJ50" s="129">
        <v>44064</v>
      </c>
      <c r="AK50" s="111">
        <v>95949</v>
      </c>
      <c r="AL50" s="111"/>
      <c r="AM50" s="296">
        <f>AH50+20</f>
        <v>44084</v>
      </c>
      <c r="AN50" s="151">
        <v>44013</v>
      </c>
      <c r="AO50" s="111"/>
      <c r="AP50" s="111"/>
      <c r="AQ50" s="104" t="s">
        <v>495</v>
      </c>
    </row>
    <row r="51" spans="1:43" ht="15" hidden="1">
      <c r="A51" s="248">
        <v>30907</v>
      </c>
      <c r="B51" s="248">
        <v>4445555370</v>
      </c>
      <c r="C51" s="248" t="s">
        <v>496</v>
      </c>
      <c r="D51" s="248" t="s">
        <v>497</v>
      </c>
      <c r="E51" s="248" t="s">
        <v>11</v>
      </c>
      <c r="F51" s="253">
        <v>43976</v>
      </c>
      <c r="G51" s="257" t="s">
        <v>286</v>
      </c>
      <c r="H51" s="248" t="s">
        <v>498</v>
      </c>
      <c r="I51" s="265" t="s">
        <v>499</v>
      </c>
      <c r="J51" s="138" t="s">
        <v>500</v>
      </c>
      <c r="K51" s="248" t="s">
        <v>12</v>
      </c>
      <c r="L51" s="270" t="str">
        <f>IFERROR(VLOOKUP(K51,'Data Lists'!$C$3:$E$14,3,FALSE),)</f>
        <v>STO122</v>
      </c>
      <c r="M51" s="253">
        <v>44043</v>
      </c>
      <c r="N51" s="270" t="s">
        <v>164</v>
      </c>
      <c r="O51" s="253">
        <v>44039</v>
      </c>
      <c r="P51" s="253">
        <v>44039</v>
      </c>
      <c r="Q51" s="248" t="s">
        <v>85</v>
      </c>
      <c r="R51" s="270" t="s">
        <v>164</v>
      </c>
      <c r="S51" s="276" t="s">
        <v>166</v>
      </c>
      <c r="T51" s="253">
        <v>44039</v>
      </c>
      <c r="U51" s="253">
        <v>44039</v>
      </c>
      <c r="V51" s="253"/>
      <c r="W51" s="253">
        <v>44039</v>
      </c>
      <c r="X51" s="253">
        <v>44043</v>
      </c>
      <c r="Y51" s="253">
        <v>44043</v>
      </c>
      <c r="Z51" s="253">
        <v>44043</v>
      </c>
      <c r="AA51" s="253">
        <v>44043</v>
      </c>
      <c r="AB51" s="253"/>
      <c r="AC51" s="253">
        <v>44097</v>
      </c>
      <c r="AD51" s="253">
        <v>44085</v>
      </c>
      <c r="AE51" s="248" t="s">
        <v>501</v>
      </c>
      <c r="AF51" s="270" t="s">
        <v>70</v>
      </c>
      <c r="AG51" s="253">
        <v>44098</v>
      </c>
      <c r="AH51" s="253">
        <v>44099</v>
      </c>
      <c r="AI51" s="253">
        <v>44099</v>
      </c>
      <c r="AJ51" s="359">
        <v>44099</v>
      </c>
      <c r="AK51" s="270"/>
      <c r="AL51" s="270"/>
      <c r="AM51" s="295"/>
      <c r="AN51" s="302">
        <v>44013</v>
      </c>
      <c r="AO51" s="270"/>
      <c r="AP51" s="270" t="s">
        <v>167</v>
      </c>
      <c r="AQ51" s="229" t="s">
        <v>502</v>
      </c>
    </row>
    <row r="52" spans="1:43" ht="15" hidden="1">
      <c r="A52" s="249">
        <v>9181</v>
      </c>
      <c r="B52" s="249">
        <v>7710019675</v>
      </c>
      <c r="C52" s="249" t="s">
        <v>503</v>
      </c>
      <c r="D52" s="249" t="s">
        <v>504</v>
      </c>
      <c r="E52" s="249" t="s">
        <v>30</v>
      </c>
      <c r="F52" s="254">
        <v>43796</v>
      </c>
      <c r="G52" s="121" t="s">
        <v>40</v>
      </c>
      <c r="H52" s="249" t="s">
        <v>364</v>
      </c>
      <c r="I52" s="268" t="s">
        <v>505</v>
      </c>
      <c r="J52" s="268" t="s">
        <v>506</v>
      </c>
      <c r="K52" s="249" t="s">
        <v>12</v>
      </c>
      <c r="L52" s="271" t="s">
        <v>493</v>
      </c>
      <c r="M52" s="254">
        <v>44046</v>
      </c>
      <c r="N52" s="271" t="s">
        <v>164</v>
      </c>
      <c r="O52" s="254">
        <v>44040</v>
      </c>
      <c r="P52" s="254">
        <v>44040</v>
      </c>
      <c r="Q52" s="249" t="s">
        <v>85</v>
      </c>
      <c r="R52" s="271"/>
      <c r="S52" s="277" t="s">
        <v>507</v>
      </c>
      <c r="T52" s="254">
        <v>44040</v>
      </c>
      <c r="U52" s="254">
        <v>44046</v>
      </c>
      <c r="V52" s="254" t="s">
        <v>394</v>
      </c>
      <c r="W52" s="254">
        <v>44046</v>
      </c>
      <c r="X52" s="254">
        <v>44049</v>
      </c>
      <c r="Y52" s="254">
        <v>44049</v>
      </c>
      <c r="Z52" s="254">
        <v>44050</v>
      </c>
      <c r="AA52" s="254">
        <v>44049</v>
      </c>
      <c r="AB52" s="254"/>
      <c r="AC52" s="283">
        <v>44061</v>
      </c>
      <c r="AD52" s="283">
        <v>44053</v>
      </c>
      <c r="AE52" s="249" t="s">
        <v>508</v>
      </c>
      <c r="AF52" s="271" t="s">
        <v>70</v>
      </c>
      <c r="AG52" s="254">
        <v>44063</v>
      </c>
      <c r="AH52" s="254">
        <v>44063</v>
      </c>
      <c r="AI52" s="254">
        <v>44063</v>
      </c>
      <c r="AJ52" s="274">
        <v>44064</v>
      </c>
      <c r="AK52" s="271"/>
      <c r="AL52" s="271"/>
      <c r="AM52" s="218">
        <f t="shared" ref="AM52:AM87" si="3">AH52+20</f>
        <v>44083</v>
      </c>
      <c r="AN52" s="302">
        <v>44013</v>
      </c>
      <c r="AO52" s="271"/>
      <c r="AP52" s="271"/>
      <c r="AQ52" s="104"/>
    </row>
    <row r="53" spans="1:43" ht="15" hidden="1">
      <c r="A53" s="249">
        <v>30897</v>
      </c>
      <c r="B53" s="249">
        <v>1363152385</v>
      </c>
      <c r="C53" s="249" t="s">
        <v>509</v>
      </c>
      <c r="D53" s="249" t="s">
        <v>510</v>
      </c>
      <c r="E53" s="249" t="s">
        <v>48</v>
      </c>
      <c r="F53" s="254">
        <v>44039</v>
      </c>
      <c r="G53" s="259">
        <v>1363152385</v>
      </c>
      <c r="H53" s="249" t="s">
        <v>511</v>
      </c>
      <c r="I53" s="268" t="s">
        <v>512</v>
      </c>
      <c r="J53" s="268" t="s">
        <v>513</v>
      </c>
      <c r="K53" s="249" t="s">
        <v>82</v>
      </c>
      <c r="L53" s="271" t="s">
        <v>514</v>
      </c>
      <c r="M53" s="254">
        <v>44081</v>
      </c>
      <c r="N53" s="271" t="s">
        <v>164</v>
      </c>
      <c r="O53" s="254">
        <v>44040</v>
      </c>
      <c r="P53" s="254">
        <v>44040</v>
      </c>
      <c r="Q53" s="249" t="s">
        <v>78</v>
      </c>
      <c r="R53" s="271"/>
      <c r="S53" s="277" t="s">
        <v>507</v>
      </c>
      <c r="T53" s="254">
        <v>44040</v>
      </c>
      <c r="U53" s="254">
        <v>44081</v>
      </c>
      <c r="V53" s="254" t="s">
        <v>394</v>
      </c>
      <c r="W53" s="254">
        <v>44081</v>
      </c>
      <c r="X53" s="254">
        <v>44085</v>
      </c>
      <c r="Y53" s="254">
        <v>44085</v>
      </c>
      <c r="Z53" s="254">
        <v>44085</v>
      </c>
      <c r="AA53" s="254">
        <v>44085</v>
      </c>
      <c r="AB53" s="254"/>
      <c r="AC53" s="283">
        <v>44091</v>
      </c>
      <c r="AD53" s="283">
        <v>44068</v>
      </c>
      <c r="AE53" s="249" t="s">
        <v>515</v>
      </c>
      <c r="AF53" s="271" t="s">
        <v>84</v>
      </c>
      <c r="AG53" s="254">
        <v>44092</v>
      </c>
      <c r="AH53" s="254">
        <v>44095</v>
      </c>
      <c r="AI53" s="254">
        <v>44095</v>
      </c>
      <c r="AJ53" s="274">
        <v>44092</v>
      </c>
      <c r="AK53" s="271">
        <v>103245</v>
      </c>
      <c r="AL53" s="271"/>
      <c r="AM53" s="86">
        <f t="shared" si="3"/>
        <v>44115</v>
      </c>
      <c r="AN53" s="302">
        <v>44044</v>
      </c>
      <c r="AO53" s="271"/>
      <c r="AP53" s="271" t="s">
        <v>167</v>
      </c>
      <c r="AQ53" s="116"/>
    </row>
    <row r="54" spans="1:43" s="232" customFormat="1" ht="15" hidden="1">
      <c r="A54" s="75">
        <v>30896</v>
      </c>
      <c r="B54" s="75">
        <v>1444951784</v>
      </c>
      <c r="C54" s="75" t="s">
        <v>516</v>
      </c>
      <c r="D54" s="75" t="s">
        <v>517</v>
      </c>
      <c r="E54" s="75" t="s">
        <v>48</v>
      </c>
      <c r="F54" s="76">
        <v>44036</v>
      </c>
      <c r="G54" s="119">
        <v>1444951784</v>
      </c>
      <c r="H54" s="75" t="s">
        <v>518</v>
      </c>
      <c r="I54" s="77" t="s">
        <v>519</v>
      </c>
      <c r="J54" s="77" t="s">
        <v>520</v>
      </c>
      <c r="K54" s="75" t="s">
        <v>82</v>
      </c>
      <c r="L54" s="93" t="s">
        <v>514</v>
      </c>
      <c r="M54" s="76">
        <v>44060</v>
      </c>
      <c r="N54" s="93" t="s">
        <v>164</v>
      </c>
      <c r="O54" s="76">
        <v>44041</v>
      </c>
      <c r="P54" s="76">
        <v>44041</v>
      </c>
      <c r="Q54" s="75" t="s">
        <v>78</v>
      </c>
      <c r="R54" s="93"/>
      <c r="S54" s="167" t="s">
        <v>507</v>
      </c>
      <c r="T54" s="76">
        <v>44041</v>
      </c>
      <c r="U54" s="76">
        <v>44060</v>
      </c>
      <c r="V54" s="76" t="s">
        <v>394</v>
      </c>
      <c r="W54" s="76">
        <v>44060</v>
      </c>
      <c r="X54" s="76">
        <v>44064</v>
      </c>
      <c r="Y54" s="76">
        <v>44064</v>
      </c>
      <c r="Z54" s="76">
        <v>44064</v>
      </c>
      <c r="AA54" s="76">
        <v>44064</v>
      </c>
      <c r="AB54" s="76"/>
      <c r="AC54" s="118">
        <v>44075</v>
      </c>
      <c r="AD54" s="118">
        <v>44056</v>
      </c>
      <c r="AE54" s="75" t="s">
        <v>521</v>
      </c>
      <c r="AF54" s="93" t="s">
        <v>84</v>
      </c>
      <c r="AG54" s="76">
        <v>44076</v>
      </c>
      <c r="AH54" s="76">
        <v>44076</v>
      </c>
      <c r="AI54" s="76">
        <v>44076</v>
      </c>
      <c r="AJ54" s="117">
        <v>44078</v>
      </c>
      <c r="AK54" s="93">
        <v>98617</v>
      </c>
      <c r="AL54" s="93"/>
      <c r="AM54" s="356">
        <f t="shared" si="3"/>
        <v>44096</v>
      </c>
      <c r="AN54" s="144">
        <v>44044</v>
      </c>
      <c r="AO54" s="93"/>
      <c r="AP54" s="93" t="s">
        <v>167</v>
      </c>
      <c r="AQ54" s="104"/>
    </row>
    <row r="55" spans="1:43" ht="15" hidden="1">
      <c r="A55" s="75">
        <v>7930</v>
      </c>
      <c r="B55" s="75">
        <v>3551594316</v>
      </c>
      <c r="C55" s="75" t="s">
        <v>522</v>
      </c>
      <c r="D55" s="75" t="s">
        <v>523</v>
      </c>
      <c r="E55" s="75" t="s">
        <v>48</v>
      </c>
      <c r="F55" s="76">
        <v>44055</v>
      </c>
      <c r="G55" s="119">
        <v>3551594316</v>
      </c>
      <c r="H55" s="75" t="s">
        <v>524</v>
      </c>
      <c r="I55" s="77" t="s">
        <v>525</v>
      </c>
      <c r="J55" s="77" t="s">
        <v>526</v>
      </c>
      <c r="K55" s="75" t="s">
        <v>82</v>
      </c>
      <c r="L55" s="93" t="s">
        <v>514</v>
      </c>
      <c r="M55" s="76">
        <v>44046</v>
      </c>
      <c r="N55" s="93" t="s">
        <v>164</v>
      </c>
      <c r="O55" s="76">
        <v>44041</v>
      </c>
      <c r="P55" s="76">
        <v>44041</v>
      </c>
      <c r="Q55" s="75" t="s">
        <v>78</v>
      </c>
      <c r="R55" s="93"/>
      <c r="S55" s="167" t="s">
        <v>507</v>
      </c>
      <c r="T55" s="76">
        <v>44041</v>
      </c>
      <c r="U55" s="76">
        <v>44046</v>
      </c>
      <c r="V55" s="76" t="s">
        <v>394</v>
      </c>
      <c r="W55" s="76">
        <v>44046</v>
      </c>
      <c r="X55" s="76">
        <v>44050</v>
      </c>
      <c r="Y55" s="76">
        <f>Table1[[#This Row],[Expected Date of SP Back]]</f>
        <v>44050</v>
      </c>
      <c r="Z55" s="76">
        <f>Table1[[#This Row],[Date SP Received Back from Appentice]]</f>
        <v>44050</v>
      </c>
      <c r="AA55" s="76">
        <f>Table1[[#This Row],[Date SP uploaded to ACE 360 and IA informed]]</f>
        <v>44050</v>
      </c>
      <c r="AB55" s="76" t="s">
        <v>164</v>
      </c>
      <c r="AC55" s="118">
        <v>44056</v>
      </c>
      <c r="AD55" s="118">
        <v>44048</v>
      </c>
      <c r="AE55" s="75" t="s">
        <v>527</v>
      </c>
      <c r="AF55" s="93" t="s">
        <v>70</v>
      </c>
      <c r="AG55" s="76">
        <v>44057</v>
      </c>
      <c r="AH55" s="76">
        <v>44057</v>
      </c>
      <c r="AI55" s="76">
        <v>44057</v>
      </c>
      <c r="AJ55" s="117">
        <v>44057</v>
      </c>
      <c r="AK55" s="93">
        <v>94355</v>
      </c>
      <c r="AL55" s="93"/>
      <c r="AM55" s="41">
        <f t="shared" si="3"/>
        <v>44077</v>
      </c>
      <c r="AN55" s="188">
        <v>44044</v>
      </c>
      <c r="AO55" s="93"/>
      <c r="AP55" s="93" t="s">
        <v>167</v>
      </c>
      <c r="AQ55" s="104" t="s">
        <v>528</v>
      </c>
    </row>
    <row r="56" spans="1:43" ht="15" hidden="1">
      <c r="A56" s="75">
        <v>7943</v>
      </c>
      <c r="B56" s="75">
        <v>3138610802</v>
      </c>
      <c r="C56" s="75" t="s">
        <v>529</v>
      </c>
      <c r="D56" s="75" t="s">
        <v>530</v>
      </c>
      <c r="E56" s="75" t="s">
        <v>48</v>
      </c>
      <c r="F56" s="76">
        <v>44046</v>
      </c>
      <c r="G56" s="119">
        <v>3138610802</v>
      </c>
      <c r="H56" s="75" t="s">
        <v>531</v>
      </c>
      <c r="I56" s="77" t="s">
        <v>532</v>
      </c>
      <c r="J56" s="77" t="s">
        <v>533</v>
      </c>
      <c r="K56" s="75" t="s">
        <v>82</v>
      </c>
      <c r="L56" s="93" t="s">
        <v>514</v>
      </c>
      <c r="M56" s="76">
        <v>44049</v>
      </c>
      <c r="N56" s="93" t="s">
        <v>164</v>
      </c>
      <c r="O56" s="76">
        <v>44041</v>
      </c>
      <c r="P56" s="76">
        <v>44041</v>
      </c>
      <c r="Q56" s="75" t="s">
        <v>78</v>
      </c>
      <c r="R56" s="93" t="s">
        <v>164</v>
      </c>
      <c r="S56" s="167" t="s">
        <v>507</v>
      </c>
      <c r="T56" s="76">
        <v>44041</v>
      </c>
      <c r="U56" s="76">
        <v>44049</v>
      </c>
      <c r="V56" s="76" t="s">
        <v>394</v>
      </c>
      <c r="W56" s="76">
        <v>44049</v>
      </c>
      <c r="X56" s="76">
        <v>44055</v>
      </c>
      <c r="Y56" s="76">
        <v>44055</v>
      </c>
      <c r="Z56" s="76">
        <v>44055</v>
      </c>
      <c r="AA56" s="76">
        <v>44055</v>
      </c>
      <c r="AB56" s="76" t="s">
        <v>164</v>
      </c>
      <c r="AC56" s="118">
        <v>44060</v>
      </c>
      <c r="AD56" s="118">
        <v>44048</v>
      </c>
      <c r="AE56" s="75" t="s">
        <v>534</v>
      </c>
      <c r="AF56" s="117" t="s">
        <v>84</v>
      </c>
      <c r="AG56" s="76">
        <v>44060</v>
      </c>
      <c r="AH56" s="76">
        <v>44061</v>
      </c>
      <c r="AI56" s="76">
        <v>44061</v>
      </c>
      <c r="AJ56" s="117">
        <v>44064</v>
      </c>
      <c r="AK56" s="93">
        <v>94960</v>
      </c>
      <c r="AL56" s="93"/>
      <c r="AM56" s="41">
        <f t="shared" si="3"/>
        <v>44081</v>
      </c>
      <c r="AN56" s="188">
        <v>44044</v>
      </c>
      <c r="AO56" s="93"/>
      <c r="AP56" s="93"/>
      <c r="AQ56" s="104" t="s">
        <v>535</v>
      </c>
    </row>
    <row r="57" spans="1:43" ht="15" hidden="1">
      <c r="A57" s="75">
        <v>7933</v>
      </c>
      <c r="B57" s="75">
        <v>5099393410</v>
      </c>
      <c r="C57" s="75" t="s">
        <v>536</v>
      </c>
      <c r="D57" s="75" t="s">
        <v>537</v>
      </c>
      <c r="E57" s="75" t="s">
        <v>48</v>
      </c>
      <c r="F57" s="76">
        <v>44054</v>
      </c>
      <c r="G57" s="119">
        <v>5099393410</v>
      </c>
      <c r="H57" s="75" t="s">
        <v>538</v>
      </c>
      <c r="I57" s="77" t="s">
        <v>539</v>
      </c>
      <c r="J57" s="77" t="s">
        <v>540</v>
      </c>
      <c r="K57" s="75" t="s">
        <v>82</v>
      </c>
      <c r="L57" s="93" t="s">
        <v>514</v>
      </c>
      <c r="M57" s="76">
        <v>44054</v>
      </c>
      <c r="N57" s="93" t="s">
        <v>164</v>
      </c>
      <c r="O57" s="76">
        <v>44042</v>
      </c>
      <c r="P57" s="76">
        <v>44042</v>
      </c>
      <c r="Q57" s="75" t="s">
        <v>78</v>
      </c>
      <c r="R57" s="93"/>
      <c r="S57" s="167" t="s">
        <v>166</v>
      </c>
      <c r="T57" s="76">
        <v>44042</v>
      </c>
      <c r="U57" s="76">
        <v>44054</v>
      </c>
      <c r="V57" s="76" t="s">
        <v>394</v>
      </c>
      <c r="W57" s="76">
        <v>44054</v>
      </c>
      <c r="X57" s="76">
        <v>44060</v>
      </c>
      <c r="Y57" s="76">
        <v>44060</v>
      </c>
      <c r="Z57" s="76">
        <v>44060</v>
      </c>
      <c r="AA57" s="76">
        <v>44060</v>
      </c>
      <c r="AB57" s="76"/>
      <c r="AC57" s="118">
        <v>44067</v>
      </c>
      <c r="AD57" s="118">
        <v>44055</v>
      </c>
      <c r="AE57" s="75" t="s">
        <v>541</v>
      </c>
      <c r="AF57" s="93" t="s">
        <v>70</v>
      </c>
      <c r="AG57" s="76">
        <v>44067</v>
      </c>
      <c r="AH57" s="76">
        <v>44067</v>
      </c>
      <c r="AI57" s="76">
        <v>44067</v>
      </c>
      <c r="AJ57" s="117">
        <v>44071</v>
      </c>
      <c r="AK57" s="93">
        <v>96535</v>
      </c>
      <c r="AL57" s="93"/>
      <c r="AM57" s="307">
        <f t="shared" si="3"/>
        <v>44087</v>
      </c>
      <c r="AN57" s="188">
        <v>44044</v>
      </c>
      <c r="AO57" s="93"/>
      <c r="AP57" s="93"/>
      <c r="AQ57" s="104" t="s">
        <v>542</v>
      </c>
    </row>
    <row r="58" spans="1:43" ht="15" hidden="1">
      <c r="A58" s="75">
        <v>9416</v>
      </c>
      <c r="B58" s="75">
        <v>2610447115</v>
      </c>
      <c r="C58" s="75" t="s">
        <v>543</v>
      </c>
      <c r="D58" s="75" t="s">
        <v>544</v>
      </c>
      <c r="E58" s="75" t="s">
        <v>30</v>
      </c>
      <c r="F58" s="76">
        <v>44132</v>
      </c>
      <c r="G58" s="119" t="s">
        <v>545</v>
      </c>
      <c r="H58" s="75" t="s">
        <v>546</v>
      </c>
      <c r="I58" s="210"/>
      <c r="J58" s="77" t="s">
        <v>547</v>
      </c>
      <c r="K58" s="75" t="s">
        <v>82</v>
      </c>
      <c r="L58" s="93" t="s">
        <v>493</v>
      </c>
      <c r="M58" s="76">
        <v>44046</v>
      </c>
      <c r="N58" s="93" t="s">
        <v>164</v>
      </c>
      <c r="O58" s="76">
        <v>44043</v>
      </c>
      <c r="P58" s="76">
        <v>44043</v>
      </c>
      <c r="Q58" s="75" t="s">
        <v>78</v>
      </c>
      <c r="R58" s="93" t="s">
        <v>164</v>
      </c>
      <c r="S58" s="167" t="s">
        <v>507</v>
      </c>
      <c r="T58" s="76">
        <v>44043</v>
      </c>
      <c r="U58" s="76">
        <v>44046</v>
      </c>
      <c r="V58" s="76" t="s">
        <v>394</v>
      </c>
      <c r="W58" s="76">
        <v>44046</v>
      </c>
      <c r="X58" s="76">
        <v>44050</v>
      </c>
      <c r="Y58" s="76">
        <f>Table1[[#This Row],[Expected Date of SP Back]]</f>
        <v>44050</v>
      </c>
      <c r="Z58" s="76">
        <f>Table1[[#This Row],[Date SP Received Back from Appentice]]</f>
        <v>44050</v>
      </c>
      <c r="AA58" s="76">
        <f>Table1[[#This Row],[Date SP uploaded to ACE 360 and IA informed]]</f>
        <v>44050</v>
      </c>
      <c r="AB58" s="76" t="s">
        <v>164</v>
      </c>
      <c r="AC58" s="118">
        <v>44054</v>
      </c>
      <c r="AD58" s="118">
        <v>44048</v>
      </c>
      <c r="AE58" s="75" t="s">
        <v>548</v>
      </c>
      <c r="AF58" s="93" t="s">
        <v>84</v>
      </c>
      <c r="AG58" s="76">
        <v>44056</v>
      </c>
      <c r="AH58" s="76">
        <v>44077</v>
      </c>
      <c r="AI58" s="76">
        <v>44077</v>
      </c>
      <c r="AJ58" s="117">
        <v>44057</v>
      </c>
      <c r="AK58" s="93">
        <v>98907</v>
      </c>
      <c r="AL58" s="93"/>
      <c r="AM58" s="356">
        <f t="shared" si="3"/>
        <v>44097</v>
      </c>
      <c r="AN58" s="150">
        <v>44044</v>
      </c>
      <c r="AO58" s="93"/>
      <c r="AP58" s="93"/>
      <c r="AQ58" s="104" t="s">
        <v>549</v>
      </c>
    </row>
    <row r="59" spans="1:43" ht="15" hidden="1">
      <c r="A59" s="75">
        <v>7942</v>
      </c>
      <c r="B59" s="75">
        <v>4524817300</v>
      </c>
      <c r="C59" s="75" t="s">
        <v>550</v>
      </c>
      <c r="D59" s="75" t="s">
        <v>551</v>
      </c>
      <c r="E59" s="75" t="s">
        <v>48</v>
      </c>
      <c r="F59" s="76">
        <v>44046</v>
      </c>
      <c r="G59" s="119">
        <v>4524817300</v>
      </c>
      <c r="H59" s="75" t="s">
        <v>552</v>
      </c>
      <c r="I59" s="77" t="s">
        <v>553</v>
      </c>
      <c r="J59" s="77" t="s">
        <v>554</v>
      </c>
      <c r="K59" s="75" t="s">
        <v>82</v>
      </c>
      <c r="L59" s="93" t="s">
        <v>514</v>
      </c>
      <c r="M59" s="76">
        <v>44053</v>
      </c>
      <c r="N59" s="93" t="s">
        <v>164</v>
      </c>
      <c r="O59" s="76">
        <v>44043</v>
      </c>
      <c r="P59" s="76">
        <v>44043</v>
      </c>
      <c r="Q59" s="75" t="s">
        <v>78</v>
      </c>
      <c r="R59" s="93"/>
      <c r="S59" s="167" t="s">
        <v>166</v>
      </c>
      <c r="T59" s="76">
        <v>44043</v>
      </c>
      <c r="U59" s="76">
        <v>44053</v>
      </c>
      <c r="V59" s="76" t="s">
        <v>394</v>
      </c>
      <c r="W59" s="76">
        <v>44053</v>
      </c>
      <c r="X59" s="76">
        <v>44057</v>
      </c>
      <c r="Y59" s="76">
        <v>44057</v>
      </c>
      <c r="Z59" s="76">
        <v>44057</v>
      </c>
      <c r="AA59" s="76">
        <v>44057</v>
      </c>
      <c r="AB59" s="76"/>
      <c r="AC59" s="118">
        <v>44062</v>
      </c>
      <c r="AD59" s="118">
        <v>44055</v>
      </c>
      <c r="AE59" s="75" t="s">
        <v>555</v>
      </c>
      <c r="AF59" s="93" t="s">
        <v>84</v>
      </c>
      <c r="AG59" s="76" t="s">
        <v>481</v>
      </c>
      <c r="AH59" s="76">
        <v>44063</v>
      </c>
      <c r="AI59" s="76">
        <v>44063</v>
      </c>
      <c r="AJ59" s="117">
        <v>44064</v>
      </c>
      <c r="AK59" s="93">
        <v>95650</v>
      </c>
      <c r="AL59" s="93"/>
      <c r="AM59" s="294">
        <f t="shared" si="3"/>
        <v>44083</v>
      </c>
      <c r="AN59" s="150">
        <v>44044</v>
      </c>
      <c r="AO59" s="93"/>
      <c r="AP59" s="93"/>
      <c r="AQ59" s="104"/>
    </row>
    <row r="60" spans="1:43" ht="15" hidden="1">
      <c r="A60" s="75">
        <v>4544</v>
      </c>
      <c r="B60" s="75">
        <v>4075102687</v>
      </c>
      <c r="C60" s="75" t="s">
        <v>556</v>
      </c>
      <c r="D60" s="75" t="s">
        <v>557</v>
      </c>
      <c r="E60" s="75" t="s">
        <v>48</v>
      </c>
      <c r="F60" s="76">
        <v>44035</v>
      </c>
      <c r="G60" s="119">
        <v>4075102687</v>
      </c>
      <c r="H60" s="75" t="s">
        <v>511</v>
      </c>
      <c r="I60" s="210"/>
      <c r="J60" s="77" t="s">
        <v>558</v>
      </c>
      <c r="K60" s="75" t="s">
        <v>82</v>
      </c>
      <c r="L60" s="93" t="s">
        <v>514</v>
      </c>
      <c r="M60" s="76">
        <v>44060</v>
      </c>
      <c r="N60" s="93" t="s">
        <v>164</v>
      </c>
      <c r="O60" s="76">
        <v>44043</v>
      </c>
      <c r="P60" s="76">
        <v>44043</v>
      </c>
      <c r="Q60" s="75" t="s">
        <v>78</v>
      </c>
      <c r="R60" s="93"/>
      <c r="S60" s="167" t="s">
        <v>166</v>
      </c>
      <c r="T60" s="76">
        <v>44043</v>
      </c>
      <c r="U60" s="76">
        <v>44060</v>
      </c>
      <c r="V60" s="76" t="s">
        <v>394</v>
      </c>
      <c r="W60" s="76">
        <v>44060</v>
      </c>
      <c r="X60" s="76">
        <v>44064</v>
      </c>
      <c r="Y60" s="76">
        <v>44064</v>
      </c>
      <c r="Z60" s="76">
        <v>44064</v>
      </c>
      <c r="AA60" s="76">
        <v>44064</v>
      </c>
      <c r="AB60" s="76"/>
      <c r="AC60" s="118">
        <v>44075</v>
      </c>
      <c r="AD60" s="118">
        <v>44056</v>
      </c>
      <c r="AE60" s="75" t="s">
        <v>559</v>
      </c>
      <c r="AF60" s="93" t="s">
        <v>70</v>
      </c>
      <c r="AG60" s="76">
        <v>44076</v>
      </c>
      <c r="AH60" s="76">
        <v>44076</v>
      </c>
      <c r="AI60" s="76">
        <v>44076</v>
      </c>
      <c r="AJ60" s="117">
        <v>44078</v>
      </c>
      <c r="AK60" s="93"/>
      <c r="AL60" s="93"/>
      <c r="AM60" s="357">
        <f t="shared" si="3"/>
        <v>44096</v>
      </c>
      <c r="AN60" s="150">
        <v>44044</v>
      </c>
      <c r="AO60" s="93"/>
      <c r="AP60" s="93" t="s">
        <v>167</v>
      </c>
      <c r="AQ60" s="104"/>
    </row>
    <row r="61" spans="1:43" ht="15" hidden="1">
      <c r="A61" s="75">
        <v>4541</v>
      </c>
      <c r="B61" s="75">
        <v>1423831143</v>
      </c>
      <c r="C61" s="75" t="s">
        <v>560</v>
      </c>
      <c r="D61" s="75" t="s">
        <v>561</v>
      </c>
      <c r="E61" s="75" t="s">
        <v>48</v>
      </c>
      <c r="F61" s="76">
        <v>44035</v>
      </c>
      <c r="G61" s="119">
        <v>1423831143</v>
      </c>
      <c r="H61" s="75" t="s">
        <v>511</v>
      </c>
      <c r="I61" s="210"/>
      <c r="J61" s="77" t="s">
        <v>562</v>
      </c>
      <c r="K61" s="75" t="s">
        <v>82</v>
      </c>
      <c r="L61" s="93" t="s">
        <v>514</v>
      </c>
      <c r="M61" s="76">
        <v>44060</v>
      </c>
      <c r="N61" s="93" t="s">
        <v>164</v>
      </c>
      <c r="O61" s="76">
        <v>44043</v>
      </c>
      <c r="P61" s="76">
        <v>44043</v>
      </c>
      <c r="Q61" s="75" t="s">
        <v>78</v>
      </c>
      <c r="R61" s="93"/>
      <c r="S61" s="167" t="s">
        <v>507</v>
      </c>
      <c r="T61" s="76">
        <v>44043</v>
      </c>
      <c r="U61" s="76">
        <v>44060</v>
      </c>
      <c r="V61" s="76" t="s">
        <v>394</v>
      </c>
      <c r="W61" s="76">
        <v>44060</v>
      </c>
      <c r="X61" s="76">
        <v>44064</v>
      </c>
      <c r="Y61" s="76">
        <v>44064</v>
      </c>
      <c r="Z61" s="76">
        <v>44064</v>
      </c>
      <c r="AA61" s="76">
        <v>44064</v>
      </c>
      <c r="AB61" s="76"/>
      <c r="AC61" s="118">
        <v>44070</v>
      </c>
      <c r="AD61" s="118">
        <v>44055</v>
      </c>
      <c r="AE61" s="75" t="s">
        <v>563</v>
      </c>
      <c r="AF61" s="93" t="s">
        <v>84</v>
      </c>
      <c r="AG61" s="76">
        <v>44070</v>
      </c>
      <c r="AH61" s="76">
        <v>44071</v>
      </c>
      <c r="AI61" s="76">
        <v>44071</v>
      </c>
      <c r="AJ61" s="117">
        <v>44071</v>
      </c>
      <c r="AK61" s="93">
        <v>97600</v>
      </c>
      <c r="AL61" s="93"/>
      <c r="AM61" s="307">
        <f t="shared" si="3"/>
        <v>44091</v>
      </c>
      <c r="AN61" s="150">
        <v>44044</v>
      </c>
      <c r="AO61" s="93"/>
      <c r="AP61" s="93"/>
      <c r="AQ61" s="104"/>
    </row>
    <row r="62" spans="1:43" ht="15" hidden="1">
      <c r="A62" s="75">
        <v>7939</v>
      </c>
      <c r="B62" s="75">
        <v>1974430676</v>
      </c>
      <c r="C62" s="75" t="s">
        <v>361</v>
      </c>
      <c r="D62" s="75" t="s">
        <v>564</v>
      </c>
      <c r="E62" s="75" t="s">
        <v>48</v>
      </c>
      <c r="F62" s="76">
        <v>44105</v>
      </c>
      <c r="G62" s="119">
        <v>1974430676</v>
      </c>
      <c r="H62" s="75" t="s">
        <v>565</v>
      </c>
      <c r="I62" s="77" t="s">
        <v>566</v>
      </c>
      <c r="J62" s="77" t="s">
        <v>567</v>
      </c>
      <c r="K62" s="75" t="s">
        <v>82</v>
      </c>
      <c r="L62" s="93" t="s">
        <v>514</v>
      </c>
      <c r="M62" s="76">
        <v>44067</v>
      </c>
      <c r="N62" s="93" t="s">
        <v>164</v>
      </c>
      <c r="O62" s="76">
        <v>44043</v>
      </c>
      <c r="P62" s="76">
        <v>44043</v>
      </c>
      <c r="Q62" s="75" t="s">
        <v>78</v>
      </c>
      <c r="R62" s="93"/>
      <c r="S62" s="167" t="s">
        <v>507</v>
      </c>
      <c r="T62" s="76">
        <v>44043</v>
      </c>
      <c r="U62" s="76">
        <v>44067</v>
      </c>
      <c r="V62" s="76" t="s">
        <v>394</v>
      </c>
      <c r="W62" s="76">
        <v>44067</v>
      </c>
      <c r="X62" s="76">
        <v>44071</v>
      </c>
      <c r="Y62" s="76">
        <v>44071</v>
      </c>
      <c r="Z62" s="76">
        <v>44071</v>
      </c>
      <c r="AA62" s="76">
        <v>44071</v>
      </c>
      <c r="AB62" s="76"/>
      <c r="AC62" s="118">
        <v>44077</v>
      </c>
      <c r="AD62" s="118">
        <v>44056</v>
      </c>
      <c r="AE62" s="75" t="s">
        <v>568</v>
      </c>
      <c r="AF62" s="93" t="s">
        <v>70</v>
      </c>
      <c r="AG62" s="76">
        <v>44078</v>
      </c>
      <c r="AH62" s="76">
        <v>44078</v>
      </c>
      <c r="AI62" s="76">
        <v>44078</v>
      </c>
      <c r="AJ62" s="117">
        <v>44078</v>
      </c>
      <c r="AK62" s="93"/>
      <c r="AL62" s="93"/>
      <c r="AM62" s="356">
        <f t="shared" si="3"/>
        <v>44098</v>
      </c>
      <c r="AN62" s="150">
        <v>44044</v>
      </c>
      <c r="AO62" s="93"/>
      <c r="AP62" s="93" t="s">
        <v>167</v>
      </c>
      <c r="AQ62" s="104"/>
    </row>
    <row r="63" spans="1:43" ht="15" hidden="1">
      <c r="A63" s="75">
        <v>7929</v>
      </c>
      <c r="B63" s="75">
        <v>1429981015</v>
      </c>
      <c r="C63" s="75" t="s">
        <v>569</v>
      </c>
      <c r="D63" s="75" t="s">
        <v>570</v>
      </c>
      <c r="E63" s="75" t="s">
        <v>48</v>
      </c>
      <c r="F63" s="76">
        <v>44046</v>
      </c>
      <c r="G63" s="119">
        <v>1429981015</v>
      </c>
      <c r="H63" s="75" t="s">
        <v>571</v>
      </c>
      <c r="I63" s="77" t="s">
        <v>572</v>
      </c>
      <c r="J63" s="77" t="s">
        <v>573</v>
      </c>
      <c r="K63" s="75" t="s">
        <v>82</v>
      </c>
      <c r="L63" s="93" t="s">
        <v>514</v>
      </c>
      <c r="M63" s="76">
        <v>44054</v>
      </c>
      <c r="N63" s="93" t="s">
        <v>164</v>
      </c>
      <c r="O63" s="76">
        <v>44043</v>
      </c>
      <c r="P63" s="76">
        <v>44043</v>
      </c>
      <c r="Q63" s="75" t="s">
        <v>78</v>
      </c>
      <c r="R63" s="93"/>
      <c r="S63" s="167" t="s">
        <v>507</v>
      </c>
      <c r="T63" s="76">
        <v>44043</v>
      </c>
      <c r="U63" s="76">
        <v>44054</v>
      </c>
      <c r="V63" s="76" t="s">
        <v>394</v>
      </c>
      <c r="W63" s="76">
        <v>44054</v>
      </c>
      <c r="X63" s="76">
        <v>44060</v>
      </c>
      <c r="Y63" s="76">
        <v>44060</v>
      </c>
      <c r="Z63" s="76">
        <v>44060</v>
      </c>
      <c r="AA63" s="76">
        <v>44060</v>
      </c>
      <c r="AB63" s="76"/>
      <c r="AC63" s="118">
        <v>44063</v>
      </c>
      <c r="AD63" s="118">
        <v>44055</v>
      </c>
      <c r="AE63" s="75" t="s">
        <v>488</v>
      </c>
      <c r="AF63" s="93" t="s">
        <v>84</v>
      </c>
      <c r="AG63" s="76">
        <v>44063</v>
      </c>
      <c r="AH63" s="76">
        <v>44064</v>
      </c>
      <c r="AI63" s="76">
        <v>44064</v>
      </c>
      <c r="AJ63" s="93"/>
      <c r="AK63" s="93">
        <v>96178</v>
      </c>
      <c r="AL63" s="93"/>
      <c r="AM63" s="41">
        <f t="shared" si="3"/>
        <v>44084</v>
      </c>
      <c r="AN63" s="150">
        <v>44044</v>
      </c>
      <c r="AO63" s="93"/>
      <c r="AP63" s="93"/>
      <c r="AQ63" s="104" t="s">
        <v>574</v>
      </c>
    </row>
    <row r="64" spans="1:43" ht="15" hidden="1">
      <c r="A64" s="75">
        <v>7946</v>
      </c>
      <c r="B64" s="75">
        <v>1252510283</v>
      </c>
      <c r="C64" s="75" t="s">
        <v>575</v>
      </c>
      <c r="D64" s="75" t="s">
        <v>576</v>
      </c>
      <c r="E64" s="75" t="s">
        <v>48</v>
      </c>
      <c r="F64" s="76">
        <v>44046</v>
      </c>
      <c r="G64" s="119">
        <v>1252510283</v>
      </c>
      <c r="H64" s="75" t="s">
        <v>552</v>
      </c>
      <c r="I64" s="77" t="s">
        <v>577</v>
      </c>
      <c r="J64" s="77" t="s">
        <v>578</v>
      </c>
      <c r="K64" s="75" t="s">
        <v>82</v>
      </c>
      <c r="L64" s="93" t="s">
        <v>514</v>
      </c>
      <c r="M64" s="76">
        <v>44056</v>
      </c>
      <c r="N64" s="93" t="s">
        <v>164</v>
      </c>
      <c r="O64" s="76">
        <v>44043</v>
      </c>
      <c r="P64" s="76">
        <v>44043</v>
      </c>
      <c r="Q64" s="75" t="s">
        <v>78</v>
      </c>
      <c r="R64" s="93"/>
      <c r="S64" s="167" t="s">
        <v>507</v>
      </c>
      <c r="T64" s="76">
        <v>44043</v>
      </c>
      <c r="U64" s="76">
        <v>44056</v>
      </c>
      <c r="V64" s="76" t="s">
        <v>394</v>
      </c>
      <c r="W64" s="76">
        <v>44056</v>
      </c>
      <c r="X64" s="76">
        <v>44062</v>
      </c>
      <c r="Y64" s="76">
        <v>44062</v>
      </c>
      <c r="Z64" s="76">
        <v>44062</v>
      </c>
      <c r="AA64" s="76">
        <v>44062</v>
      </c>
      <c r="AB64" s="76"/>
      <c r="AC64" s="118">
        <v>44068</v>
      </c>
      <c r="AD64" s="118">
        <v>44055</v>
      </c>
      <c r="AE64" s="75" t="s">
        <v>579</v>
      </c>
      <c r="AF64" s="93" t="s">
        <v>70</v>
      </c>
      <c r="AG64" s="76" t="s">
        <v>481</v>
      </c>
      <c r="AH64" s="76">
        <v>44069</v>
      </c>
      <c r="AI64" s="76">
        <v>44069</v>
      </c>
      <c r="AJ64" s="117">
        <v>44071</v>
      </c>
      <c r="AK64" s="93">
        <v>96888</v>
      </c>
      <c r="AL64" s="93"/>
      <c r="AM64" s="307">
        <f t="shared" si="3"/>
        <v>44089</v>
      </c>
      <c r="AN64" s="150">
        <v>44044</v>
      </c>
      <c r="AO64" s="93"/>
      <c r="AP64" s="93"/>
      <c r="AQ64" s="104" t="s">
        <v>580</v>
      </c>
    </row>
    <row r="65" spans="1:43" ht="15" hidden="1">
      <c r="A65" s="75">
        <v>4540</v>
      </c>
      <c r="B65" s="75">
        <v>2882625978</v>
      </c>
      <c r="C65" s="75" t="s">
        <v>581</v>
      </c>
      <c r="D65" s="75" t="s">
        <v>582</v>
      </c>
      <c r="E65" s="75" t="s">
        <v>48</v>
      </c>
      <c r="F65" s="76">
        <v>44060</v>
      </c>
      <c r="G65" s="119">
        <v>2882625978</v>
      </c>
      <c r="H65" s="75" t="s">
        <v>511</v>
      </c>
      <c r="I65" s="210"/>
      <c r="J65" s="77" t="s">
        <v>583</v>
      </c>
      <c r="K65" s="75" t="s">
        <v>82</v>
      </c>
      <c r="L65" s="93" t="s">
        <v>514</v>
      </c>
      <c r="M65" s="76">
        <v>44060</v>
      </c>
      <c r="N65" s="93" t="s">
        <v>164</v>
      </c>
      <c r="O65" s="76">
        <v>44043</v>
      </c>
      <c r="P65" s="76">
        <v>44043</v>
      </c>
      <c r="Q65" s="75" t="s">
        <v>78</v>
      </c>
      <c r="R65" s="93"/>
      <c r="S65" s="167" t="s">
        <v>507</v>
      </c>
      <c r="T65" s="76">
        <v>44043</v>
      </c>
      <c r="U65" s="76">
        <v>44062</v>
      </c>
      <c r="V65" s="76" t="s">
        <v>394</v>
      </c>
      <c r="W65" s="76">
        <v>44060</v>
      </c>
      <c r="X65" s="76">
        <v>44069</v>
      </c>
      <c r="Y65" s="76">
        <v>44069</v>
      </c>
      <c r="Z65" s="76">
        <v>44069</v>
      </c>
      <c r="AA65" s="76">
        <v>44069</v>
      </c>
      <c r="AB65" s="76"/>
      <c r="AC65" s="118">
        <v>44070</v>
      </c>
      <c r="AD65" s="118">
        <v>44055</v>
      </c>
      <c r="AE65" s="75" t="s">
        <v>480</v>
      </c>
      <c r="AF65" s="93" t="s">
        <v>70</v>
      </c>
      <c r="AG65" s="76"/>
      <c r="AH65" s="76">
        <v>44071</v>
      </c>
      <c r="AI65" s="76">
        <v>44071</v>
      </c>
      <c r="AJ65" s="117">
        <v>44071</v>
      </c>
      <c r="AK65" s="93">
        <v>97727</v>
      </c>
      <c r="AL65" s="93"/>
      <c r="AM65" s="307">
        <f t="shared" si="3"/>
        <v>44091</v>
      </c>
      <c r="AN65" s="150">
        <v>44044</v>
      </c>
      <c r="AO65" s="93"/>
      <c r="AP65" s="93"/>
      <c r="AQ65" s="104" t="s">
        <v>584</v>
      </c>
    </row>
    <row r="66" spans="1:43" ht="15" hidden="1">
      <c r="A66" s="75">
        <v>9341</v>
      </c>
      <c r="B66" s="75">
        <v>3184369217</v>
      </c>
      <c r="C66" s="75" t="s">
        <v>585</v>
      </c>
      <c r="D66" s="75" t="s">
        <v>586</v>
      </c>
      <c r="E66" s="75" t="s">
        <v>30</v>
      </c>
      <c r="F66" s="76">
        <v>43998</v>
      </c>
      <c r="G66" s="119" t="s">
        <v>587</v>
      </c>
      <c r="H66" s="75" t="s">
        <v>588</v>
      </c>
      <c r="I66" s="77" t="s">
        <v>589</v>
      </c>
      <c r="J66" s="77" t="s">
        <v>590</v>
      </c>
      <c r="K66" s="75" t="s">
        <v>82</v>
      </c>
      <c r="L66" s="93" t="s">
        <v>514</v>
      </c>
      <c r="M66" s="76">
        <v>44054</v>
      </c>
      <c r="N66" s="93" t="s">
        <v>164</v>
      </c>
      <c r="O66" s="76">
        <v>44046</v>
      </c>
      <c r="P66" s="76">
        <v>44046</v>
      </c>
      <c r="Q66" s="75" t="s">
        <v>78</v>
      </c>
      <c r="R66" s="93"/>
      <c r="S66" s="167" t="s">
        <v>507</v>
      </c>
      <c r="T66" s="76">
        <v>44046</v>
      </c>
      <c r="U66" s="76">
        <v>44054</v>
      </c>
      <c r="V66" s="76" t="s">
        <v>394</v>
      </c>
      <c r="W66" s="76">
        <v>44054</v>
      </c>
      <c r="X66" s="76">
        <v>44060</v>
      </c>
      <c r="Y66" s="76">
        <v>44062</v>
      </c>
      <c r="Z66" s="76">
        <v>44062</v>
      </c>
      <c r="AA66" s="76">
        <v>44062</v>
      </c>
      <c r="AB66" s="76"/>
      <c r="AC66" s="118">
        <v>44068</v>
      </c>
      <c r="AD66" s="118">
        <v>44053</v>
      </c>
      <c r="AE66" s="75" t="s">
        <v>591</v>
      </c>
      <c r="AF66" s="93" t="s">
        <v>70</v>
      </c>
      <c r="AG66" s="76" t="s">
        <v>481</v>
      </c>
      <c r="AH66" s="76">
        <v>44069</v>
      </c>
      <c r="AI66" s="76">
        <v>44069</v>
      </c>
      <c r="AJ66" s="117">
        <v>44071</v>
      </c>
      <c r="AK66" s="93"/>
      <c r="AL66" s="93"/>
      <c r="AM66" s="307">
        <f t="shared" si="3"/>
        <v>44089</v>
      </c>
      <c r="AN66" s="150">
        <v>44044</v>
      </c>
      <c r="AO66" s="93"/>
      <c r="AP66" s="93"/>
      <c r="AQ66" s="104"/>
    </row>
    <row r="67" spans="1:43" ht="15" hidden="1">
      <c r="A67" s="75">
        <v>9395</v>
      </c>
      <c r="B67" s="75">
        <v>6586493608</v>
      </c>
      <c r="C67" s="75" t="s">
        <v>592</v>
      </c>
      <c r="D67" s="75" t="s">
        <v>593</v>
      </c>
      <c r="E67" s="75" t="s">
        <v>30</v>
      </c>
      <c r="F67" s="76">
        <v>44040</v>
      </c>
      <c r="G67" s="119" t="s">
        <v>594</v>
      </c>
      <c r="H67" s="75" t="s">
        <v>442</v>
      </c>
      <c r="I67" s="210"/>
      <c r="J67" s="77" t="s">
        <v>595</v>
      </c>
      <c r="K67" s="75" t="s">
        <v>82</v>
      </c>
      <c r="L67" s="93" t="s">
        <v>493</v>
      </c>
      <c r="M67" s="76">
        <v>44053</v>
      </c>
      <c r="N67" s="93" t="s">
        <v>164</v>
      </c>
      <c r="O67" s="76">
        <v>44046</v>
      </c>
      <c r="P67" s="76">
        <v>44046</v>
      </c>
      <c r="Q67" s="75" t="s">
        <v>78</v>
      </c>
      <c r="R67" s="93"/>
      <c r="S67" s="167" t="s">
        <v>507</v>
      </c>
      <c r="T67" s="76">
        <v>44046</v>
      </c>
      <c r="U67" s="76">
        <v>44053</v>
      </c>
      <c r="V67" s="76" t="s">
        <v>394</v>
      </c>
      <c r="W67" s="76">
        <v>44053</v>
      </c>
      <c r="X67" s="76">
        <v>44057</v>
      </c>
      <c r="Y67" s="76">
        <v>44057</v>
      </c>
      <c r="Z67" s="76">
        <v>44057</v>
      </c>
      <c r="AA67" s="76">
        <v>44057</v>
      </c>
      <c r="AB67" s="76"/>
      <c r="AC67" s="118">
        <v>44062</v>
      </c>
      <c r="AD67" s="118">
        <v>44053</v>
      </c>
      <c r="AE67" s="75" t="s">
        <v>596</v>
      </c>
      <c r="AF67" s="117" t="s">
        <v>84</v>
      </c>
      <c r="AG67" s="76">
        <v>44062</v>
      </c>
      <c r="AH67" s="76">
        <v>44062</v>
      </c>
      <c r="AI67" s="76">
        <v>44062</v>
      </c>
      <c r="AJ67" s="117">
        <v>44064</v>
      </c>
      <c r="AK67" s="93"/>
      <c r="AL67" s="93"/>
      <c r="AM67" s="218">
        <f t="shared" si="3"/>
        <v>44082</v>
      </c>
      <c r="AN67" s="150">
        <v>44044</v>
      </c>
      <c r="AO67" s="93"/>
      <c r="AP67" s="93"/>
      <c r="AQ67" s="104"/>
    </row>
    <row r="68" spans="1:43" ht="15" hidden="1">
      <c r="A68" s="107">
        <v>9144</v>
      </c>
      <c r="B68" s="107">
        <v>2583416005</v>
      </c>
      <c r="C68" s="107" t="s">
        <v>475</v>
      </c>
      <c r="D68" s="107" t="s">
        <v>597</v>
      </c>
      <c r="E68" s="107" t="s">
        <v>30</v>
      </c>
      <c r="F68" s="108">
        <v>44039</v>
      </c>
      <c r="G68" s="127" t="s">
        <v>598</v>
      </c>
      <c r="H68" s="107" t="s">
        <v>599</v>
      </c>
      <c r="I68" s="267"/>
      <c r="J68" s="110" t="s">
        <v>600</v>
      </c>
      <c r="K68" s="107" t="s">
        <v>82</v>
      </c>
      <c r="L68" s="111" t="s">
        <v>493</v>
      </c>
      <c r="M68" s="108">
        <v>44053</v>
      </c>
      <c r="N68" s="111" t="s">
        <v>164</v>
      </c>
      <c r="O68" s="108">
        <v>44046</v>
      </c>
      <c r="P68" s="108">
        <v>44046</v>
      </c>
      <c r="Q68" s="107" t="s">
        <v>78</v>
      </c>
      <c r="R68" s="111"/>
      <c r="S68" s="173" t="s">
        <v>507</v>
      </c>
      <c r="T68" s="108">
        <v>44046</v>
      </c>
      <c r="U68" s="108">
        <v>44053</v>
      </c>
      <c r="V68" s="108" t="s">
        <v>394</v>
      </c>
      <c r="W68" s="108">
        <v>44053</v>
      </c>
      <c r="X68" s="108">
        <v>44057</v>
      </c>
      <c r="Y68" s="204">
        <v>44057</v>
      </c>
      <c r="Z68" s="108">
        <v>44057</v>
      </c>
      <c r="AA68" s="108">
        <v>44057</v>
      </c>
      <c r="AB68" s="108"/>
      <c r="AC68" s="112">
        <v>44061</v>
      </c>
      <c r="AD68" s="112">
        <v>44055</v>
      </c>
      <c r="AE68" s="107" t="s">
        <v>508</v>
      </c>
      <c r="AF68" s="111" t="s">
        <v>70</v>
      </c>
      <c r="AG68" s="108" t="s">
        <v>481</v>
      </c>
      <c r="AH68" s="108">
        <v>44062</v>
      </c>
      <c r="AI68" s="108">
        <v>44062</v>
      </c>
      <c r="AJ68" s="129">
        <v>44064</v>
      </c>
      <c r="AK68" s="111"/>
      <c r="AL68" s="111"/>
      <c r="AM68" s="297">
        <f t="shared" si="3"/>
        <v>44082</v>
      </c>
      <c r="AN68" s="150">
        <v>44044</v>
      </c>
      <c r="AO68" s="111"/>
      <c r="AP68" s="111"/>
      <c r="AQ68" s="116"/>
    </row>
    <row r="69" spans="1:43" ht="15" hidden="1">
      <c r="A69" s="75">
        <v>7931</v>
      </c>
      <c r="B69" s="75">
        <v>2231471727</v>
      </c>
      <c r="C69" s="75" t="s">
        <v>601</v>
      </c>
      <c r="D69" s="75" t="s">
        <v>602</v>
      </c>
      <c r="E69" s="75" t="s">
        <v>48</v>
      </c>
      <c r="F69" s="76">
        <v>44046</v>
      </c>
      <c r="G69" s="119">
        <v>2231471727</v>
      </c>
      <c r="H69" s="75" t="s">
        <v>552</v>
      </c>
      <c r="I69" s="77" t="s">
        <v>603</v>
      </c>
      <c r="J69" s="77" t="s">
        <v>604</v>
      </c>
      <c r="K69" s="75" t="s">
        <v>82</v>
      </c>
      <c r="L69" s="93" t="s">
        <v>514</v>
      </c>
      <c r="M69" s="76">
        <v>44060</v>
      </c>
      <c r="N69" s="93" t="s">
        <v>164</v>
      </c>
      <c r="O69" s="76">
        <v>44046</v>
      </c>
      <c r="P69" s="76">
        <v>44047</v>
      </c>
      <c r="Q69" s="75" t="s">
        <v>78</v>
      </c>
      <c r="R69" s="93"/>
      <c r="S69" s="167" t="s">
        <v>507</v>
      </c>
      <c r="T69" s="76">
        <v>44047</v>
      </c>
      <c r="U69" s="76">
        <v>44060</v>
      </c>
      <c r="V69" s="76" t="s">
        <v>394</v>
      </c>
      <c r="W69" s="76">
        <v>44060</v>
      </c>
      <c r="X69" s="76">
        <v>44064</v>
      </c>
      <c r="Y69" s="76">
        <v>44064</v>
      </c>
      <c r="Z69" s="76">
        <v>44064</v>
      </c>
      <c r="AA69" s="76">
        <v>44064</v>
      </c>
      <c r="AB69" s="76"/>
      <c r="AC69" s="118">
        <v>44069</v>
      </c>
      <c r="AD69" s="118">
        <v>44062</v>
      </c>
      <c r="AE69" s="75" t="s">
        <v>605</v>
      </c>
      <c r="AF69" s="117" t="s">
        <v>84</v>
      </c>
      <c r="AG69" s="76" t="s">
        <v>481</v>
      </c>
      <c r="AH69" s="76">
        <v>44075</v>
      </c>
      <c r="AI69" s="76">
        <v>44075</v>
      </c>
      <c r="AJ69" s="117">
        <v>44071</v>
      </c>
      <c r="AK69" s="93">
        <v>98226</v>
      </c>
      <c r="AL69" s="93"/>
      <c r="AM69" s="356">
        <f t="shared" si="3"/>
        <v>44095</v>
      </c>
      <c r="AN69" s="150">
        <v>44044</v>
      </c>
      <c r="AO69" s="93"/>
      <c r="AP69" s="93"/>
      <c r="AQ69" s="104"/>
    </row>
    <row r="70" spans="1:43" ht="15" hidden="1">
      <c r="A70" s="107">
        <v>31533</v>
      </c>
      <c r="B70" s="107">
        <v>4862620425</v>
      </c>
      <c r="C70" s="107" t="s">
        <v>606</v>
      </c>
      <c r="D70" s="107" t="s">
        <v>607</v>
      </c>
      <c r="E70" s="107" t="s">
        <v>32</v>
      </c>
      <c r="F70" s="108">
        <v>44043</v>
      </c>
      <c r="G70" s="127" t="s">
        <v>608</v>
      </c>
      <c r="H70" s="107" t="s">
        <v>609</v>
      </c>
      <c r="I70" s="110" t="s">
        <v>610</v>
      </c>
      <c r="J70" s="110" t="s">
        <v>611</v>
      </c>
      <c r="K70" s="107" t="s">
        <v>12</v>
      </c>
      <c r="L70" s="111" t="s">
        <v>612</v>
      </c>
      <c r="M70" s="108">
        <v>44067</v>
      </c>
      <c r="N70" s="111" t="s">
        <v>164</v>
      </c>
      <c r="O70" s="108">
        <v>44047</v>
      </c>
      <c r="P70" s="108">
        <v>44047</v>
      </c>
      <c r="Q70" s="107" t="s">
        <v>85</v>
      </c>
      <c r="R70" s="111"/>
      <c r="S70" s="173" t="s">
        <v>166</v>
      </c>
      <c r="T70" s="108">
        <v>44047</v>
      </c>
      <c r="U70" s="108">
        <v>44067</v>
      </c>
      <c r="V70" s="108" t="s">
        <v>426</v>
      </c>
      <c r="W70" s="76">
        <v>44067</v>
      </c>
      <c r="X70" s="108">
        <v>44070</v>
      </c>
      <c r="Y70" s="204">
        <v>44070</v>
      </c>
      <c r="Z70" s="108">
        <v>44070</v>
      </c>
      <c r="AA70" s="108">
        <v>44070</v>
      </c>
      <c r="AB70" s="108"/>
      <c r="AC70" s="112">
        <v>44076</v>
      </c>
      <c r="AD70" s="112">
        <v>44068</v>
      </c>
      <c r="AE70" s="107" t="s">
        <v>613</v>
      </c>
      <c r="AF70" s="111" t="s">
        <v>63</v>
      </c>
      <c r="AG70" s="108">
        <v>44081</v>
      </c>
      <c r="AH70" s="108">
        <v>44081</v>
      </c>
      <c r="AI70" s="108">
        <v>44081</v>
      </c>
      <c r="AJ70" s="129">
        <v>44078</v>
      </c>
      <c r="AK70" s="111"/>
      <c r="AL70" s="111"/>
      <c r="AM70" s="108">
        <f t="shared" si="3"/>
        <v>44101</v>
      </c>
      <c r="AN70" s="150">
        <v>44044</v>
      </c>
      <c r="AO70" s="111"/>
      <c r="AP70" s="111" t="s">
        <v>167</v>
      </c>
      <c r="AQ70" s="116"/>
    </row>
    <row r="71" spans="1:43" ht="15" hidden="1">
      <c r="A71" s="75">
        <v>31537</v>
      </c>
      <c r="B71" s="75">
        <v>5607894443</v>
      </c>
      <c r="C71" s="75" t="s">
        <v>614</v>
      </c>
      <c r="D71" s="75" t="s">
        <v>615</v>
      </c>
      <c r="E71" s="75" t="s">
        <v>32</v>
      </c>
      <c r="F71" s="76">
        <v>44043</v>
      </c>
      <c r="G71" s="119" t="s">
        <v>616</v>
      </c>
      <c r="H71" s="75" t="s">
        <v>617</v>
      </c>
      <c r="I71" s="77" t="s">
        <v>618</v>
      </c>
      <c r="J71" s="77" t="s">
        <v>619</v>
      </c>
      <c r="K71" s="75" t="s">
        <v>12</v>
      </c>
      <c r="L71" s="93" t="s">
        <v>487</v>
      </c>
      <c r="M71" s="76">
        <v>44053</v>
      </c>
      <c r="N71" s="93" t="s">
        <v>164</v>
      </c>
      <c r="O71" s="76">
        <v>44047</v>
      </c>
      <c r="P71" s="76">
        <v>44047</v>
      </c>
      <c r="Q71" s="75" t="s">
        <v>85</v>
      </c>
      <c r="R71" s="93"/>
      <c r="S71" s="167" t="s">
        <v>507</v>
      </c>
      <c r="T71" s="76">
        <v>44047</v>
      </c>
      <c r="U71" s="76">
        <v>44053</v>
      </c>
      <c r="V71" s="76" t="s">
        <v>394</v>
      </c>
      <c r="W71" s="76">
        <v>44053</v>
      </c>
      <c r="X71" s="76">
        <v>44056</v>
      </c>
      <c r="Y71" s="76">
        <v>44056</v>
      </c>
      <c r="Z71" s="76">
        <v>44056</v>
      </c>
      <c r="AA71" s="76">
        <v>44056</v>
      </c>
      <c r="AB71" s="76"/>
      <c r="AC71" s="118">
        <v>44069</v>
      </c>
      <c r="AD71" s="118">
        <v>44053</v>
      </c>
      <c r="AE71" s="211" t="s">
        <v>620</v>
      </c>
      <c r="AF71" s="93" t="s">
        <v>84</v>
      </c>
      <c r="AG71" s="76" t="s">
        <v>481</v>
      </c>
      <c r="AH71" s="76">
        <v>44070</v>
      </c>
      <c r="AI71" s="76">
        <v>44070</v>
      </c>
      <c r="AJ71" s="117">
        <v>44071</v>
      </c>
      <c r="AK71" s="93">
        <v>97266</v>
      </c>
      <c r="AL71" s="93"/>
      <c r="AM71" s="307">
        <f t="shared" si="3"/>
        <v>44090</v>
      </c>
      <c r="AN71" s="150">
        <v>44044</v>
      </c>
      <c r="AO71" s="93"/>
      <c r="AP71" s="93"/>
      <c r="AQ71" s="104"/>
    </row>
    <row r="72" spans="1:43" ht="15" hidden="1">
      <c r="A72" s="75">
        <v>31548</v>
      </c>
      <c r="B72" s="75">
        <v>2297403282</v>
      </c>
      <c r="C72" s="75" t="s">
        <v>621</v>
      </c>
      <c r="D72" s="75" t="s">
        <v>622</v>
      </c>
      <c r="E72" s="75" t="s">
        <v>32</v>
      </c>
      <c r="F72" s="76">
        <v>44043</v>
      </c>
      <c r="G72" s="119" t="s">
        <v>623</v>
      </c>
      <c r="H72" s="75" t="s">
        <v>624</v>
      </c>
      <c r="I72" s="77" t="s">
        <v>625</v>
      </c>
      <c r="J72" s="77" t="s">
        <v>626</v>
      </c>
      <c r="K72" s="75" t="s">
        <v>12</v>
      </c>
      <c r="L72" s="93" t="s">
        <v>487</v>
      </c>
      <c r="M72" s="76">
        <v>44053</v>
      </c>
      <c r="N72" s="93" t="s">
        <v>164</v>
      </c>
      <c r="O72" s="76">
        <v>44047</v>
      </c>
      <c r="P72" s="76">
        <v>44047</v>
      </c>
      <c r="Q72" s="75" t="s">
        <v>85</v>
      </c>
      <c r="R72" s="93"/>
      <c r="S72" s="167" t="s">
        <v>507</v>
      </c>
      <c r="T72" s="76">
        <v>44047</v>
      </c>
      <c r="U72" s="76">
        <v>44053</v>
      </c>
      <c r="V72" s="76" t="s">
        <v>394</v>
      </c>
      <c r="W72" s="76">
        <v>44053</v>
      </c>
      <c r="X72" s="76">
        <v>44056</v>
      </c>
      <c r="Y72" s="76">
        <v>44056</v>
      </c>
      <c r="Z72" s="76">
        <v>44056</v>
      </c>
      <c r="AA72" s="76">
        <v>44056</v>
      </c>
      <c r="AB72" s="76"/>
      <c r="AC72" s="118">
        <v>44068</v>
      </c>
      <c r="AD72" s="118">
        <v>44053</v>
      </c>
      <c r="AE72" s="75" t="s">
        <v>591</v>
      </c>
      <c r="AF72" s="93" t="s">
        <v>70</v>
      </c>
      <c r="AG72" s="76">
        <v>44069</v>
      </c>
      <c r="AH72" s="76">
        <v>44069</v>
      </c>
      <c r="AI72" s="76">
        <v>44069</v>
      </c>
      <c r="AJ72" s="117">
        <v>44071</v>
      </c>
      <c r="AK72" s="93"/>
      <c r="AL72" s="93"/>
      <c r="AM72" s="307">
        <f t="shared" si="3"/>
        <v>44089</v>
      </c>
      <c r="AN72" s="150">
        <v>44044</v>
      </c>
      <c r="AO72" s="93"/>
      <c r="AP72" s="93"/>
      <c r="AQ72" s="104"/>
    </row>
    <row r="73" spans="1:43" ht="15" hidden="1">
      <c r="A73" s="75">
        <v>4532</v>
      </c>
      <c r="B73" s="75">
        <v>8775865318</v>
      </c>
      <c r="C73" s="75" t="s">
        <v>627</v>
      </c>
      <c r="D73" s="75" t="s">
        <v>628</v>
      </c>
      <c r="E73" s="75" t="s">
        <v>48</v>
      </c>
      <c r="F73" s="76">
        <v>44035</v>
      </c>
      <c r="G73" s="119">
        <v>8775865318</v>
      </c>
      <c r="H73" s="75" t="s">
        <v>511</v>
      </c>
      <c r="I73" s="210"/>
      <c r="J73" s="77" t="s">
        <v>629</v>
      </c>
      <c r="K73" s="75" t="s">
        <v>82</v>
      </c>
      <c r="L73" s="93" t="s">
        <v>514</v>
      </c>
      <c r="M73" s="76">
        <v>44061</v>
      </c>
      <c r="N73" s="93" t="s">
        <v>164</v>
      </c>
      <c r="O73" s="76">
        <v>44047</v>
      </c>
      <c r="P73" s="76">
        <v>44047</v>
      </c>
      <c r="Q73" s="75" t="s">
        <v>78</v>
      </c>
      <c r="R73" s="93"/>
      <c r="S73" s="167" t="s">
        <v>507</v>
      </c>
      <c r="T73" s="76">
        <v>44047</v>
      </c>
      <c r="U73" s="76">
        <v>44061</v>
      </c>
      <c r="V73" s="76" t="s">
        <v>394</v>
      </c>
      <c r="W73" s="76">
        <v>44061</v>
      </c>
      <c r="X73" s="76">
        <v>44067</v>
      </c>
      <c r="Y73" s="76">
        <v>44067</v>
      </c>
      <c r="Z73" s="76">
        <v>44067</v>
      </c>
      <c r="AA73" s="76">
        <v>44067</v>
      </c>
      <c r="AB73" s="76"/>
      <c r="AC73" s="118">
        <v>44076</v>
      </c>
      <c r="AD73" s="118">
        <v>44056</v>
      </c>
      <c r="AE73" s="75" t="s">
        <v>630</v>
      </c>
      <c r="AF73" s="93" t="s">
        <v>70</v>
      </c>
      <c r="AG73" s="76">
        <v>44076</v>
      </c>
      <c r="AH73" s="76">
        <v>44076</v>
      </c>
      <c r="AI73" s="76">
        <v>44076</v>
      </c>
      <c r="AJ73" s="117">
        <v>44078</v>
      </c>
      <c r="AK73" s="93"/>
      <c r="AL73" s="93"/>
      <c r="AM73" s="356">
        <f t="shared" si="3"/>
        <v>44096</v>
      </c>
      <c r="AN73" s="150">
        <v>44044</v>
      </c>
      <c r="AO73" s="93"/>
      <c r="AP73" s="93" t="s">
        <v>631</v>
      </c>
      <c r="AQ73" s="104"/>
    </row>
    <row r="74" spans="1:43" ht="15" hidden="1">
      <c r="A74" s="75">
        <v>4533</v>
      </c>
      <c r="B74" s="75">
        <v>7518801670</v>
      </c>
      <c r="C74" s="75" t="s">
        <v>632</v>
      </c>
      <c r="D74" s="75" t="s">
        <v>633</v>
      </c>
      <c r="E74" s="75" t="s">
        <v>48</v>
      </c>
      <c r="F74" s="76">
        <v>44035</v>
      </c>
      <c r="G74" s="119">
        <v>7518801670</v>
      </c>
      <c r="H74" s="75" t="s">
        <v>511</v>
      </c>
      <c r="I74" s="210"/>
      <c r="J74" s="77" t="s">
        <v>634</v>
      </c>
      <c r="K74" s="75" t="s">
        <v>82</v>
      </c>
      <c r="L74" s="93" t="s">
        <v>514</v>
      </c>
      <c r="M74" s="76">
        <v>44057</v>
      </c>
      <c r="N74" s="93" t="s">
        <v>164</v>
      </c>
      <c r="O74" s="76">
        <v>44048</v>
      </c>
      <c r="P74" s="76">
        <v>44048</v>
      </c>
      <c r="Q74" s="75" t="s">
        <v>78</v>
      </c>
      <c r="R74" s="93"/>
      <c r="S74" s="167" t="s">
        <v>166</v>
      </c>
      <c r="T74" s="76">
        <v>44048</v>
      </c>
      <c r="U74" s="76">
        <v>44057</v>
      </c>
      <c r="V74" s="76" t="s">
        <v>394</v>
      </c>
      <c r="W74" s="76">
        <v>44057</v>
      </c>
      <c r="X74" s="76">
        <v>44063</v>
      </c>
      <c r="Y74" s="76">
        <v>44063</v>
      </c>
      <c r="Z74" s="76">
        <v>44063</v>
      </c>
      <c r="AA74" s="76">
        <v>44063</v>
      </c>
      <c r="AB74" s="76"/>
      <c r="AC74" s="118">
        <v>44069</v>
      </c>
      <c r="AD74" s="118">
        <v>44055</v>
      </c>
      <c r="AE74" s="75" t="s">
        <v>635</v>
      </c>
      <c r="AF74" s="93" t="s">
        <v>84</v>
      </c>
      <c r="AG74" s="76" t="s">
        <v>481</v>
      </c>
      <c r="AH74" s="76">
        <v>44070</v>
      </c>
      <c r="AI74" s="76">
        <v>44070</v>
      </c>
      <c r="AJ74" s="117">
        <v>44071</v>
      </c>
      <c r="AK74" s="93">
        <v>97428</v>
      </c>
      <c r="AL74" s="93"/>
      <c r="AM74" s="307">
        <f t="shared" si="3"/>
        <v>44090</v>
      </c>
      <c r="AN74" s="150">
        <v>44044</v>
      </c>
      <c r="AO74" s="93"/>
      <c r="AP74" s="93"/>
      <c r="AQ74" s="104"/>
    </row>
    <row r="75" spans="1:43" ht="15" hidden="1">
      <c r="A75" s="27">
        <v>31464</v>
      </c>
      <c r="B75" s="27">
        <v>6431023438</v>
      </c>
      <c r="C75" s="27" t="s">
        <v>636</v>
      </c>
      <c r="D75" s="27" t="s">
        <v>637</v>
      </c>
      <c r="E75" s="27" t="s">
        <v>11</v>
      </c>
      <c r="F75" s="46">
        <v>44002</v>
      </c>
      <c r="G75" s="104" t="s">
        <v>286</v>
      </c>
      <c r="H75" s="27" t="s">
        <v>638</v>
      </c>
      <c r="I75" s="49" t="s">
        <v>639</v>
      </c>
      <c r="J75" s="49" t="s">
        <v>640</v>
      </c>
      <c r="K75" s="27" t="s">
        <v>61</v>
      </c>
      <c r="L75" s="47" t="s">
        <v>641</v>
      </c>
      <c r="M75" s="46">
        <v>44060</v>
      </c>
      <c r="N75" s="163">
        <v>44049</v>
      </c>
      <c r="O75" s="46">
        <v>44049</v>
      </c>
      <c r="P75" s="46">
        <v>44049</v>
      </c>
      <c r="Q75" s="27" t="s">
        <v>71</v>
      </c>
      <c r="R75" s="47" t="s">
        <v>166</v>
      </c>
      <c r="S75" s="171" t="s">
        <v>507</v>
      </c>
      <c r="T75" s="46">
        <v>44049</v>
      </c>
      <c r="U75" s="46">
        <v>44060</v>
      </c>
      <c r="V75" s="46" t="s">
        <v>394</v>
      </c>
      <c r="W75" s="46">
        <v>44060</v>
      </c>
      <c r="X75" s="46">
        <v>44062</v>
      </c>
      <c r="Y75" s="46">
        <v>44062</v>
      </c>
      <c r="Z75" s="46">
        <v>44062</v>
      </c>
      <c r="AA75" s="46">
        <v>44062</v>
      </c>
      <c r="AB75" s="46"/>
      <c r="AC75" s="48">
        <v>44090</v>
      </c>
      <c r="AD75" s="48">
        <v>44070</v>
      </c>
      <c r="AE75" s="27" t="s">
        <v>642</v>
      </c>
      <c r="AF75" s="47" t="s">
        <v>70</v>
      </c>
      <c r="AG75" s="80"/>
      <c r="AH75" s="80" t="s">
        <v>643</v>
      </c>
      <c r="AI75" s="80"/>
      <c r="AJ75" s="47"/>
      <c r="AK75" s="47"/>
      <c r="AL75" s="47"/>
      <c r="AM75" s="46" t="e">
        <f t="shared" si="3"/>
        <v>#VALUE!</v>
      </c>
      <c r="AN75" s="150">
        <v>44044</v>
      </c>
      <c r="AO75" s="47"/>
      <c r="AP75" s="47"/>
      <c r="AQ75" s="104" t="s">
        <v>644</v>
      </c>
    </row>
    <row r="76" spans="1:43" ht="15" hidden="1">
      <c r="A76" s="203">
        <v>27223</v>
      </c>
      <c r="B76" s="203">
        <v>8246269754</v>
      </c>
      <c r="C76" s="203" t="s">
        <v>645</v>
      </c>
      <c r="D76" s="203" t="s">
        <v>646</v>
      </c>
      <c r="E76" s="203" t="s">
        <v>32</v>
      </c>
      <c r="F76" s="204">
        <v>44133</v>
      </c>
      <c r="G76" s="119" t="s">
        <v>647</v>
      </c>
      <c r="H76" s="203" t="s">
        <v>648</v>
      </c>
      <c r="I76" s="202" t="s">
        <v>649</v>
      </c>
      <c r="J76" s="202" t="s">
        <v>650</v>
      </c>
      <c r="K76" s="203" t="s">
        <v>12</v>
      </c>
      <c r="L76" s="206" t="s">
        <v>487</v>
      </c>
      <c r="M76" s="204">
        <v>44050</v>
      </c>
      <c r="N76" s="206" t="s">
        <v>164</v>
      </c>
      <c r="O76" s="204">
        <v>44049</v>
      </c>
      <c r="P76" s="204">
        <v>44049</v>
      </c>
      <c r="Q76" s="203" t="s">
        <v>85</v>
      </c>
      <c r="R76" s="206"/>
      <c r="S76" s="207" t="s">
        <v>166</v>
      </c>
      <c r="T76" s="204">
        <v>44049</v>
      </c>
      <c r="U76" s="204">
        <v>44050</v>
      </c>
      <c r="V76" s="108" t="s">
        <v>394</v>
      </c>
      <c r="W76" s="204">
        <v>44050</v>
      </c>
      <c r="X76" s="204">
        <v>44060</v>
      </c>
      <c r="Y76" s="204">
        <v>44060</v>
      </c>
      <c r="Z76" s="204">
        <v>44060</v>
      </c>
      <c r="AA76" s="204">
        <v>44060</v>
      </c>
      <c r="AB76" s="204"/>
      <c r="AC76" s="208">
        <v>44071</v>
      </c>
      <c r="AD76" s="208">
        <v>44063</v>
      </c>
      <c r="AE76" s="203" t="s">
        <v>651</v>
      </c>
      <c r="AF76" s="206" t="s">
        <v>84</v>
      </c>
      <c r="AG76" s="204">
        <v>44075</v>
      </c>
      <c r="AH76" s="204">
        <v>44075</v>
      </c>
      <c r="AI76" s="204">
        <v>44075</v>
      </c>
      <c r="AJ76" s="288">
        <v>44083</v>
      </c>
      <c r="AK76" s="206">
        <v>98164</v>
      </c>
      <c r="AL76" s="206"/>
      <c r="AM76" s="358">
        <f t="shared" si="3"/>
        <v>44095</v>
      </c>
      <c r="AN76" s="150">
        <v>44044</v>
      </c>
      <c r="AO76" s="206"/>
      <c r="AP76" s="206"/>
      <c r="AQ76" s="116" t="s">
        <v>652</v>
      </c>
    </row>
    <row r="77" spans="1:43" ht="15" hidden="1">
      <c r="A77" s="75">
        <v>7945</v>
      </c>
      <c r="B77" s="75">
        <v>7452694723</v>
      </c>
      <c r="C77" s="75" t="s">
        <v>653</v>
      </c>
      <c r="D77" s="75" t="s">
        <v>654</v>
      </c>
      <c r="E77" s="75" t="s">
        <v>48</v>
      </c>
      <c r="F77" s="76">
        <v>44046</v>
      </c>
      <c r="G77" s="119">
        <v>7452694723</v>
      </c>
      <c r="H77" s="75" t="s">
        <v>552</v>
      </c>
      <c r="I77" s="77" t="s">
        <v>655</v>
      </c>
      <c r="J77" s="77" t="s">
        <v>656</v>
      </c>
      <c r="K77" s="75" t="s">
        <v>82</v>
      </c>
      <c r="L77" s="93" t="s">
        <v>514</v>
      </c>
      <c r="M77" s="76">
        <v>44062</v>
      </c>
      <c r="N77" s="93" t="s">
        <v>164</v>
      </c>
      <c r="O77" s="76">
        <v>44050</v>
      </c>
      <c r="P77" s="76">
        <v>44050</v>
      </c>
      <c r="Q77" s="75" t="s">
        <v>78</v>
      </c>
      <c r="R77" s="93"/>
      <c r="S77" s="167" t="s">
        <v>507</v>
      </c>
      <c r="T77" s="76">
        <v>44050</v>
      </c>
      <c r="U77" s="76">
        <v>44062</v>
      </c>
      <c r="V77" s="76" t="s">
        <v>394</v>
      </c>
      <c r="W77" s="76">
        <v>44062</v>
      </c>
      <c r="X77" s="76">
        <v>44068</v>
      </c>
      <c r="Y77" s="76">
        <v>44068</v>
      </c>
      <c r="Z77" s="76">
        <v>44068</v>
      </c>
      <c r="AA77" s="76">
        <v>44068</v>
      </c>
      <c r="AB77" s="76"/>
      <c r="AC77" s="118">
        <v>44081</v>
      </c>
      <c r="AD77" s="118">
        <v>44056</v>
      </c>
      <c r="AE77" s="75" t="s">
        <v>657</v>
      </c>
      <c r="AF77" s="93" t="s">
        <v>70</v>
      </c>
      <c r="AG77" s="76">
        <v>44082</v>
      </c>
      <c r="AH77" s="76">
        <v>44083</v>
      </c>
      <c r="AI77" s="76">
        <v>44083</v>
      </c>
      <c r="AJ77" s="226">
        <v>44085</v>
      </c>
      <c r="AK77" s="93"/>
      <c r="AL77" s="93"/>
      <c r="AM77" s="76">
        <f t="shared" si="3"/>
        <v>44103</v>
      </c>
      <c r="AN77" s="150">
        <v>44044</v>
      </c>
      <c r="AO77" s="93"/>
      <c r="AP77" s="93" t="s">
        <v>167</v>
      </c>
      <c r="AQ77" s="104"/>
    </row>
    <row r="78" spans="1:43" ht="15" hidden="1">
      <c r="A78" s="75">
        <v>4536</v>
      </c>
      <c r="B78" s="75">
        <v>1159943205</v>
      </c>
      <c r="C78" s="75" t="s">
        <v>658</v>
      </c>
      <c r="D78" s="75" t="s">
        <v>659</v>
      </c>
      <c r="E78" s="75" t="s">
        <v>48</v>
      </c>
      <c r="F78" s="76">
        <v>44035</v>
      </c>
      <c r="G78" s="119">
        <v>1159943205</v>
      </c>
      <c r="H78" s="75" t="s">
        <v>511</v>
      </c>
      <c r="I78" s="210"/>
      <c r="J78" s="77" t="s">
        <v>660</v>
      </c>
      <c r="K78" s="75" t="s">
        <v>82</v>
      </c>
      <c r="L78" s="93" t="s">
        <v>514</v>
      </c>
      <c r="M78" s="76">
        <v>44063</v>
      </c>
      <c r="N78" s="93" t="s">
        <v>164</v>
      </c>
      <c r="O78" s="76">
        <v>44050</v>
      </c>
      <c r="P78" s="76">
        <v>44050</v>
      </c>
      <c r="Q78" s="75" t="s">
        <v>78</v>
      </c>
      <c r="R78" s="93"/>
      <c r="S78" s="167" t="s">
        <v>507</v>
      </c>
      <c r="T78" s="76">
        <v>44050</v>
      </c>
      <c r="U78" s="76">
        <v>44063</v>
      </c>
      <c r="V78" s="76" t="s">
        <v>394</v>
      </c>
      <c r="W78" s="76">
        <v>44063</v>
      </c>
      <c r="X78" s="76">
        <v>44069</v>
      </c>
      <c r="Y78" s="76">
        <v>44069</v>
      </c>
      <c r="Z78" s="76">
        <v>44069</v>
      </c>
      <c r="AA78" s="76">
        <v>44069</v>
      </c>
      <c r="AB78" s="76"/>
      <c r="AC78" s="118">
        <v>44082</v>
      </c>
      <c r="AD78" s="118">
        <v>44056</v>
      </c>
      <c r="AE78" s="75" t="s">
        <v>661</v>
      </c>
      <c r="AF78" s="93" t="s">
        <v>70</v>
      </c>
      <c r="AG78" s="76">
        <v>44084</v>
      </c>
      <c r="AH78" s="76">
        <v>44085</v>
      </c>
      <c r="AI78" s="76">
        <v>44085</v>
      </c>
      <c r="AJ78" s="226">
        <v>44085</v>
      </c>
      <c r="AK78" s="93"/>
      <c r="AL78" s="93"/>
      <c r="AM78" s="76">
        <f t="shared" si="3"/>
        <v>44105</v>
      </c>
      <c r="AN78" s="150">
        <v>44044</v>
      </c>
      <c r="AO78" s="93"/>
      <c r="AP78" s="93" t="s">
        <v>167</v>
      </c>
      <c r="AQ78" s="104"/>
    </row>
    <row r="79" spans="1:43" ht="15" hidden="1">
      <c r="A79" s="75">
        <v>8957</v>
      </c>
      <c r="B79" s="75">
        <v>6835188439</v>
      </c>
      <c r="C79" s="75" t="s">
        <v>662</v>
      </c>
      <c r="D79" s="75" t="s">
        <v>663</v>
      </c>
      <c r="E79" s="75" t="s">
        <v>30</v>
      </c>
      <c r="F79" s="76">
        <v>44067</v>
      </c>
      <c r="G79" s="119" t="s">
        <v>664</v>
      </c>
      <c r="H79" s="75" t="s">
        <v>665</v>
      </c>
      <c r="I79" s="77" t="s">
        <v>666</v>
      </c>
      <c r="J79" s="77" t="s">
        <v>667</v>
      </c>
      <c r="K79" s="75" t="s">
        <v>68</v>
      </c>
      <c r="L79" s="93" t="s">
        <v>668</v>
      </c>
      <c r="M79" s="76">
        <v>44067</v>
      </c>
      <c r="N79" s="93" t="s">
        <v>164</v>
      </c>
      <c r="O79" s="76">
        <v>44053</v>
      </c>
      <c r="P79" s="76">
        <v>44053</v>
      </c>
      <c r="Q79" s="75" t="s">
        <v>669</v>
      </c>
      <c r="R79" s="93"/>
      <c r="S79" s="167" t="s">
        <v>166</v>
      </c>
      <c r="T79" s="76">
        <v>44053</v>
      </c>
      <c r="U79" s="76">
        <v>44067</v>
      </c>
      <c r="V79" s="76" t="s">
        <v>426</v>
      </c>
      <c r="W79" s="76">
        <v>44067</v>
      </c>
      <c r="X79" s="76">
        <v>43979</v>
      </c>
      <c r="Y79" s="76">
        <v>44071</v>
      </c>
      <c r="Z79" s="76">
        <v>44071</v>
      </c>
      <c r="AA79" s="76">
        <v>44071</v>
      </c>
      <c r="AB79" s="76"/>
      <c r="AC79" s="118">
        <v>44088</v>
      </c>
      <c r="AD79" s="118">
        <v>44071</v>
      </c>
      <c r="AE79" s="75" t="s">
        <v>670</v>
      </c>
      <c r="AF79" s="93" t="s">
        <v>70</v>
      </c>
      <c r="AG79" s="76">
        <v>44090</v>
      </c>
      <c r="AH79" s="76">
        <v>44090</v>
      </c>
      <c r="AI79" s="76">
        <v>44090</v>
      </c>
      <c r="AJ79" s="117">
        <v>44092</v>
      </c>
      <c r="AK79" s="93"/>
      <c r="AL79" s="93"/>
      <c r="AM79" s="76">
        <f t="shared" si="3"/>
        <v>44110</v>
      </c>
      <c r="AN79" s="150">
        <v>44044</v>
      </c>
      <c r="AO79" s="93"/>
      <c r="AP79" s="93" t="s">
        <v>167</v>
      </c>
      <c r="AQ79" s="104"/>
    </row>
    <row r="80" spans="1:43" ht="15" hidden="1">
      <c r="A80" s="75">
        <v>30227</v>
      </c>
      <c r="B80" s="75">
        <v>9153969633</v>
      </c>
      <c r="C80" s="75" t="s">
        <v>671</v>
      </c>
      <c r="D80" s="75" t="s">
        <v>672</v>
      </c>
      <c r="E80" s="75" t="s">
        <v>32</v>
      </c>
      <c r="F80" s="76">
        <v>44043</v>
      </c>
      <c r="G80" s="119" t="s">
        <v>673</v>
      </c>
      <c r="H80" s="75" t="s">
        <v>674</v>
      </c>
      <c r="I80" s="77" t="s">
        <v>675</v>
      </c>
      <c r="J80" s="77" t="s">
        <v>676</v>
      </c>
      <c r="K80" s="75" t="s">
        <v>12</v>
      </c>
      <c r="L80" s="93" t="s">
        <v>487</v>
      </c>
      <c r="M80" s="76">
        <v>44061</v>
      </c>
      <c r="N80" s="93" t="s">
        <v>164</v>
      </c>
      <c r="O80" s="76">
        <v>44053</v>
      </c>
      <c r="P80" s="76">
        <v>44053</v>
      </c>
      <c r="Q80" s="75" t="s">
        <v>85</v>
      </c>
      <c r="R80" s="93"/>
      <c r="S80" s="167" t="s">
        <v>166</v>
      </c>
      <c r="T80" s="76">
        <v>44053</v>
      </c>
      <c r="U80" s="76">
        <v>44061</v>
      </c>
      <c r="V80" s="76" t="s">
        <v>394</v>
      </c>
      <c r="W80" s="76">
        <v>44061</v>
      </c>
      <c r="X80" s="76">
        <v>44075</v>
      </c>
      <c r="Y80" s="76">
        <v>44075</v>
      </c>
      <c r="Z80" s="76">
        <v>44075</v>
      </c>
      <c r="AA80" s="76">
        <v>44075</v>
      </c>
      <c r="AB80" s="76"/>
      <c r="AC80" s="118">
        <v>44082</v>
      </c>
      <c r="AD80" s="118">
        <v>44062</v>
      </c>
      <c r="AE80" s="75" t="s">
        <v>661</v>
      </c>
      <c r="AF80" s="93" t="s">
        <v>70</v>
      </c>
      <c r="AG80" s="76">
        <v>44084</v>
      </c>
      <c r="AH80" s="76">
        <v>44084</v>
      </c>
      <c r="AI80" s="76">
        <v>44084</v>
      </c>
      <c r="AJ80" s="226">
        <v>44085</v>
      </c>
      <c r="AK80" s="93">
        <v>100915</v>
      </c>
      <c r="AL80" s="93"/>
      <c r="AM80" s="76">
        <f t="shared" si="3"/>
        <v>44104</v>
      </c>
      <c r="AN80" s="150">
        <v>44044</v>
      </c>
      <c r="AO80" s="93"/>
      <c r="AP80" s="93" t="s">
        <v>167</v>
      </c>
      <c r="AQ80" s="104" t="s">
        <v>677</v>
      </c>
    </row>
    <row r="81" spans="1:43" ht="15" hidden="1">
      <c r="A81" s="75">
        <v>7940</v>
      </c>
      <c r="B81" s="75">
        <v>1934986738</v>
      </c>
      <c r="C81" s="75" t="s">
        <v>678</v>
      </c>
      <c r="D81" s="75" t="s">
        <v>679</v>
      </c>
      <c r="E81" s="75" t="s">
        <v>48</v>
      </c>
      <c r="F81" s="76">
        <v>44046</v>
      </c>
      <c r="G81" s="119">
        <v>1934986738</v>
      </c>
      <c r="H81" s="75" t="s">
        <v>552</v>
      </c>
      <c r="I81" s="77" t="s">
        <v>680</v>
      </c>
      <c r="J81" s="77" t="s">
        <v>681</v>
      </c>
      <c r="K81" s="75" t="s">
        <v>82</v>
      </c>
      <c r="L81" s="93" t="s">
        <v>514</v>
      </c>
      <c r="M81" s="76">
        <v>44060</v>
      </c>
      <c r="N81" s="93" t="s">
        <v>164</v>
      </c>
      <c r="O81" s="76">
        <v>44054</v>
      </c>
      <c r="P81" s="76">
        <v>44054</v>
      </c>
      <c r="Q81" s="75" t="s">
        <v>78</v>
      </c>
      <c r="R81" s="93"/>
      <c r="S81" s="167" t="s">
        <v>507</v>
      </c>
      <c r="T81" s="76">
        <v>44054</v>
      </c>
      <c r="U81" s="76">
        <v>44060</v>
      </c>
      <c r="V81" s="76" t="s">
        <v>394</v>
      </c>
      <c r="W81" s="76">
        <v>44060</v>
      </c>
      <c r="X81" s="76">
        <v>44064</v>
      </c>
      <c r="Y81" s="76">
        <v>44064</v>
      </c>
      <c r="Z81" s="76">
        <v>44064</v>
      </c>
      <c r="AA81" s="76">
        <v>44064</v>
      </c>
      <c r="AB81" s="76"/>
      <c r="AC81" s="118">
        <v>44084</v>
      </c>
      <c r="AD81" s="118">
        <v>44060</v>
      </c>
      <c r="AE81" s="75" t="s">
        <v>682</v>
      </c>
      <c r="AF81" s="93" t="s">
        <v>84</v>
      </c>
      <c r="AG81" s="76">
        <v>44085</v>
      </c>
      <c r="AH81" s="76">
        <v>44085</v>
      </c>
      <c r="AI81" s="76">
        <v>44085</v>
      </c>
      <c r="AJ81" s="226">
        <v>44085</v>
      </c>
      <c r="AK81" s="93">
        <v>101199</v>
      </c>
      <c r="AL81" s="93"/>
      <c r="AM81" s="76">
        <f t="shared" si="3"/>
        <v>44105</v>
      </c>
      <c r="AN81" s="150">
        <v>44044</v>
      </c>
      <c r="AO81" s="93"/>
      <c r="AP81" s="93" t="s">
        <v>167</v>
      </c>
      <c r="AQ81" s="104" t="s">
        <v>683</v>
      </c>
    </row>
    <row r="82" spans="1:43" ht="15" hidden="1">
      <c r="A82" s="75">
        <v>9539</v>
      </c>
      <c r="B82" s="75">
        <v>5767114268</v>
      </c>
      <c r="C82" s="75" t="s">
        <v>684</v>
      </c>
      <c r="D82" s="107" t="s">
        <v>685</v>
      </c>
      <c r="E82" s="107" t="s">
        <v>30</v>
      </c>
      <c r="F82" s="108">
        <v>44041</v>
      </c>
      <c r="G82" s="127" t="s">
        <v>686</v>
      </c>
      <c r="H82" s="107" t="s">
        <v>687</v>
      </c>
      <c r="I82" s="107"/>
      <c r="J82" s="110" t="s">
        <v>688</v>
      </c>
      <c r="K82" s="107" t="s">
        <v>61</v>
      </c>
      <c r="L82" s="93" t="s">
        <v>641</v>
      </c>
      <c r="M82" s="76">
        <v>44060</v>
      </c>
      <c r="N82" s="117">
        <v>44054</v>
      </c>
      <c r="O82" s="76">
        <v>44054</v>
      </c>
      <c r="P82" s="76">
        <v>44054</v>
      </c>
      <c r="Q82" s="75" t="s">
        <v>71</v>
      </c>
      <c r="R82" s="93" t="s">
        <v>166</v>
      </c>
      <c r="S82" s="167" t="s">
        <v>507</v>
      </c>
      <c r="T82" s="76">
        <v>44054</v>
      </c>
      <c r="U82" s="76">
        <v>44060</v>
      </c>
      <c r="V82" s="76" t="s">
        <v>394</v>
      </c>
      <c r="W82" s="76">
        <v>44060</v>
      </c>
      <c r="X82" s="76">
        <v>44062</v>
      </c>
      <c r="Y82" s="76">
        <v>44062</v>
      </c>
      <c r="Z82" s="76">
        <v>44062</v>
      </c>
      <c r="AA82" s="76">
        <v>44062</v>
      </c>
      <c r="AB82" s="76"/>
      <c r="AC82" s="118">
        <v>44070</v>
      </c>
      <c r="AD82" s="118">
        <v>44060</v>
      </c>
      <c r="AE82" s="75" t="s">
        <v>563</v>
      </c>
      <c r="AF82" s="93" t="s">
        <v>70</v>
      </c>
      <c r="AG82" s="76" t="s">
        <v>481</v>
      </c>
      <c r="AH82" s="76">
        <v>44071</v>
      </c>
      <c r="AI82" s="76">
        <v>44071</v>
      </c>
      <c r="AJ82" s="117">
        <v>44071</v>
      </c>
      <c r="AK82" s="93"/>
      <c r="AL82" s="93"/>
      <c r="AM82" s="307">
        <f t="shared" si="3"/>
        <v>44091</v>
      </c>
      <c r="AN82" s="150">
        <v>44044</v>
      </c>
      <c r="AO82" s="93"/>
      <c r="AP82" s="93"/>
      <c r="AQ82" s="104"/>
    </row>
    <row r="83" spans="1:43" ht="15" hidden="1">
      <c r="A83" s="107">
        <v>32220</v>
      </c>
      <c r="B83" s="107">
        <v>9758758682</v>
      </c>
      <c r="C83" s="212" t="s">
        <v>689</v>
      </c>
      <c r="D83" s="75" t="s">
        <v>690</v>
      </c>
      <c r="E83" s="75" t="s">
        <v>32</v>
      </c>
      <c r="F83" s="76">
        <v>44053</v>
      </c>
      <c r="G83" s="119" t="s">
        <v>691</v>
      </c>
      <c r="H83" s="75" t="s">
        <v>692</v>
      </c>
      <c r="I83" s="77" t="s">
        <v>693</v>
      </c>
      <c r="J83" s="77" t="s">
        <v>694</v>
      </c>
      <c r="K83" s="75" t="s">
        <v>12</v>
      </c>
      <c r="L83" s="213" t="s">
        <v>487</v>
      </c>
      <c r="M83" s="108">
        <v>44067</v>
      </c>
      <c r="N83" s="111" t="s">
        <v>164</v>
      </c>
      <c r="O83" s="108">
        <v>44056</v>
      </c>
      <c r="P83" s="108">
        <v>44056</v>
      </c>
      <c r="Q83" s="107" t="s">
        <v>85</v>
      </c>
      <c r="R83" s="111"/>
      <c r="S83" s="173" t="s">
        <v>166</v>
      </c>
      <c r="T83" s="108">
        <v>44056</v>
      </c>
      <c r="U83" s="108">
        <v>44067</v>
      </c>
      <c r="V83" s="108" t="s">
        <v>426</v>
      </c>
      <c r="W83" s="76">
        <v>44067</v>
      </c>
      <c r="X83" s="108">
        <v>44070</v>
      </c>
      <c r="Y83" s="204">
        <v>44070</v>
      </c>
      <c r="Z83" s="108">
        <v>44070</v>
      </c>
      <c r="AA83" s="108">
        <v>44070</v>
      </c>
      <c r="AB83" s="108"/>
      <c r="AC83" s="112">
        <v>44077</v>
      </c>
      <c r="AD83" s="112">
        <v>44067</v>
      </c>
      <c r="AE83" s="107" t="s">
        <v>695</v>
      </c>
      <c r="AF83" s="111" t="s">
        <v>63</v>
      </c>
      <c r="AG83" s="108">
        <v>44081</v>
      </c>
      <c r="AH83" s="108">
        <v>44081</v>
      </c>
      <c r="AI83" s="108">
        <v>44081</v>
      </c>
      <c r="AJ83" s="129">
        <v>44078</v>
      </c>
      <c r="AK83" s="111"/>
      <c r="AL83" s="111"/>
      <c r="AM83" s="108">
        <f t="shared" si="3"/>
        <v>44101</v>
      </c>
      <c r="AN83" s="150">
        <v>44044</v>
      </c>
      <c r="AO83" s="111"/>
      <c r="AP83" s="111"/>
      <c r="AQ83" s="116" t="s">
        <v>696</v>
      </c>
    </row>
    <row r="84" spans="1:43" ht="15" hidden="1">
      <c r="A84" s="70">
        <v>7936</v>
      </c>
      <c r="B84" s="70">
        <v>4297260971</v>
      </c>
      <c r="C84" s="179" t="s">
        <v>697</v>
      </c>
      <c r="D84" s="27" t="s">
        <v>698</v>
      </c>
      <c r="E84" s="27" t="s">
        <v>48</v>
      </c>
      <c r="F84" s="46">
        <v>44105</v>
      </c>
      <c r="G84" s="104">
        <v>4297260971</v>
      </c>
      <c r="H84" s="27" t="s">
        <v>565</v>
      </c>
      <c r="I84" s="49" t="s">
        <v>566</v>
      </c>
      <c r="J84" s="49" t="s">
        <v>699</v>
      </c>
      <c r="K84" s="27" t="s">
        <v>82</v>
      </c>
      <c r="L84" s="181" t="s">
        <v>514</v>
      </c>
      <c r="M84" s="71">
        <v>44063</v>
      </c>
      <c r="N84" s="73" t="s">
        <v>164</v>
      </c>
      <c r="O84" s="71">
        <v>44056</v>
      </c>
      <c r="P84" s="71">
        <v>44056</v>
      </c>
      <c r="Q84" s="70" t="s">
        <v>78</v>
      </c>
      <c r="R84" s="73"/>
      <c r="S84" s="174" t="s">
        <v>166</v>
      </c>
      <c r="T84" s="71">
        <v>44056</v>
      </c>
      <c r="U84" s="71">
        <v>44063</v>
      </c>
      <c r="V84" s="71" t="s">
        <v>394</v>
      </c>
      <c r="W84" s="71">
        <v>44063</v>
      </c>
      <c r="X84" s="71">
        <v>44069</v>
      </c>
      <c r="Y84" s="71">
        <v>44069</v>
      </c>
      <c r="Z84" s="71">
        <v>44008</v>
      </c>
      <c r="AA84" s="71">
        <v>44069</v>
      </c>
      <c r="AB84" s="71"/>
      <c r="AC84" s="74">
        <v>44083</v>
      </c>
      <c r="AD84" s="74">
        <v>44068</v>
      </c>
      <c r="AE84" s="70" t="s">
        <v>700</v>
      </c>
      <c r="AF84" s="73" t="s">
        <v>84</v>
      </c>
      <c r="AG84" s="115">
        <v>44084</v>
      </c>
      <c r="AH84" s="115">
        <v>44091</v>
      </c>
      <c r="AI84" s="115">
        <v>44091</v>
      </c>
      <c r="AJ84" s="73"/>
      <c r="AK84" s="73">
        <v>102915</v>
      </c>
      <c r="AL84" s="73"/>
      <c r="AM84" s="71">
        <f t="shared" si="3"/>
        <v>44111</v>
      </c>
      <c r="AN84" s="150">
        <v>44044</v>
      </c>
      <c r="AO84" s="73"/>
      <c r="AP84" s="73" t="s">
        <v>167</v>
      </c>
      <c r="AQ84" s="116"/>
    </row>
    <row r="85" spans="1:43" ht="15" hidden="1">
      <c r="A85" s="70">
        <v>7938</v>
      </c>
      <c r="B85" s="70">
        <v>7100689995</v>
      </c>
      <c r="C85" s="179" t="s">
        <v>701</v>
      </c>
      <c r="D85" s="27" t="s">
        <v>702</v>
      </c>
      <c r="E85" s="27" t="s">
        <v>48</v>
      </c>
      <c r="F85" s="46">
        <v>44105</v>
      </c>
      <c r="G85" s="104">
        <v>7100689995</v>
      </c>
      <c r="H85" s="27" t="s">
        <v>703</v>
      </c>
      <c r="I85" s="49" t="s">
        <v>704</v>
      </c>
      <c r="J85" s="49" t="s">
        <v>705</v>
      </c>
      <c r="K85" s="27" t="s">
        <v>82</v>
      </c>
      <c r="L85" s="181" t="s">
        <v>514</v>
      </c>
      <c r="M85" s="71">
        <v>44076</v>
      </c>
      <c r="N85" s="73" t="s">
        <v>164</v>
      </c>
      <c r="O85" s="71">
        <v>44057</v>
      </c>
      <c r="P85" s="71">
        <v>44057</v>
      </c>
      <c r="Q85" s="70" t="s">
        <v>78</v>
      </c>
      <c r="R85" s="73"/>
      <c r="S85" s="174" t="s">
        <v>166</v>
      </c>
      <c r="T85" s="71">
        <v>44057</v>
      </c>
      <c r="U85" s="71">
        <v>44076</v>
      </c>
      <c r="V85" s="71" t="s">
        <v>394</v>
      </c>
      <c r="W85" s="71">
        <v>44076</v>
      </c>
      <c r="X85" s="71">
        <v>44082</v>
      </c>
      <c r="Y85" s="71">
        <v>44084</v>
      </c>
      <c r="Z85" s="71">
        <v>44084</v>
      </c>
      <c r="AA85" s="71">
        <v>44084</v>
      </c>
      <c r="AB85" s="71"/>
      <c r="AC85" s="74">
        <v>44089</v>
      </c>
      <c r="AD85" s="74">
        <v>44075</v>
      </c>
      <c r="AE85" s="70" t="s">
        <v>706</v>
      </c>
      <c r="AF85" s="73" t="s">
        <v>70</v>
      </c>
      <c r="AG85" s="115">
        <v>44090</v>
      </c>
      <c r="AH85" s="115">
        <v>44091</v>
      </c>
      <c r="AI85" s="115">
        <v>44091</v>
      </c>
      <c r="AJ85" s="143">
        <v>44092</v>
      </c>
      <c r="AK85" s="73"/>
      <c r="AL85" s="73"/>
      <c r="AM85" s="71">
        <f t="shared" si="3"/>
        <v>44111</v>
      </c>
      <c r="AN85" s="150">
        <v>44044</v>
      </c>
      <c r="AO85" s="73"/>
      <c r="AP85" s="73" t="s">
        <v>167</v>
      </c>
      <c r="AQ85" s="116" t="s">
        <v>707</v>
      </c>
    </row>
    <row r="86" spans="1:43" ht="15" hidden="1">
      <c r="A86" s="107">
        <v>32214</v>
      </c>
      <c r="B86" s="107">
        <v>2621639304</v>
      </c>
      <c r="C86" s="212" t="s">
        <v>253</v>
      </c>
      <c r="D86" s="75" t="s">
        <v>708</v>
      </c>
      <c r="E86" s="75" t="s">
        <v>11</v>
      </c>
      <c r="F86" s="76">
        <v>44040</v>
      </c>
      <c r="G86" s="119" t="s">
        <v>286</v>
      </c>
      <c r="H86" s="75" t="s">
        <v>709</v>
      </c>
      <c r="I86" s="77" t="s">
        <v>710</v>
      </c>
      <c r="J86" s="77" t="s">
        <v>711</v>
      </c>
      <c r="K86" s="75" t="s">
        <v>61</v>
      </c>
      <c r="L86" s="213" t="s">
        <v>641</v>
      </c>
      <c r="M86" s="108">
        <v>44062</v>
      </c>
      <c r="N86" s="129">
        <v>44057</v>
      </c>
      <c r="O86" s="108">
        <v>44057</v>
      </c>
      <c r="P86" s="108">
        <v>44057</v>
      </c>
      <c r="Q86" s="107" t="s">
        <v>71</v>
      </c>
      <c r="R86" s="111"/>
      <c r="S86" s="173" t="s">
        <v>166</v>
      </c>
      <c r="T86" s="108">
        <v>44057</v>
      </c>
      <c r="U86" s="108">
        <v>44062</v>
      </c>
      <c r="V86" s="108"/>
      <c r="W86" s="108">
        <v>44062</v>
      </c>
      <c r="X86" s="108">
        <v>44064</v>
      </c>
      <c r="Y86" s="108">
        <v>44064</v>
      </c>
      <c r="Z86" s="108">
        <v>44064</v>
      </c>
      <c r="AA86" s="108">
        <v>44064</v>
      </c>
      <c r="AB86" s="108"/>
      <c r="AC86" s="112">
        <v>44069</v>
      </c>
      <c r="AD86" s="112">
        <v>44057</v>
      </c>
      <c r="AE86" s="286" t="s">
        <v>635</v>
      </c>
      <c r="AF86" s="111" t="s">
        <v>84</v>
      </c>
      <c r="AG86" s="108" t="s">
        <v>481</v>
      </c>
      <c r="AH86" s="108">
        <v>44070</v>
      </c>
      <c r="AI86" s="108">
        <v>44070</v>
      </c>
      <c r="AJ86" s="129">
        <v>44071</v>
      </c>
      <c r="AK86" s="111">
        <v>97255</v>
      </c>
      <c r="AL86" s="111"/>
      <c r="AM86" s="307">
        <f t="shared" si="3"/>
        <v>44090</v>
      </c>
      <c r="AN86" s="150">
        <v>44044</v>
      </c>
      <c r="AO86" s="111"/>
      <c r="AP86" s="111"/>
      <c r="AQ86" s="116"/>
    </row>
    <row r="87" spans="1:43" ht="15" hidden="1">
      <c r="A87" s="75">
        <v>32225</v>
      </c>
      <c r="B87" s="75">
        <v>2605198676</v>
      </c>
      <c r="C87" s="214" t="s">
        <v>712</v>
      </c>
      <c r="D87" s="75" t="s">
        <v>713</v>
      </c>
      <c r="E87" s="75" t="s">
        <v>32</v>
      </c>
      <c r="F87" s="76">
        <v>44053</v>
      </c>
      <c r="G87" s="119" t="s">
        <v>714</v>
      </c>
      <c r="H87" s="75" t="s">
        <v>715</v>
      </c>
      <c r="I87" s="77" t="s">
        <v>716</v>
      </c>
      <c r="J87" s="77" t="s">
        <v>717</v>
      </c>
      <c r="K87" s="75" t="s">
        <v>12</v>
      </c>
      <c r="L87" s="213" t="s">
        <v>487</v>
      </c>
      <c r="M87" s="76">
        <v>44060</v>
      </c>
      <c r="N87" s="93" t="s">
        <v>164</v>
      </c>
      <c r="O87" s="76">
        <v>44060</v>
      </c>
      <c r="P87" s="76">
        <v>44060</v>
      </c>
      <c r="Q87" s="75" t="s">
        <v>85</v>
      </c>
      <c r="R87" s="93"/>
      <c r="S87" s="167" t="s">
        <v>507</v>
      </c>
      <c r="T87" s="76">
        <v>44060</v>
      </c>
      <c r="U87" s="76">
        <v>44060</v>
      </c>
      <c r="V87" s="76" t="s">
        <v>394</v>
      </c>
      <c r="W87" s="76">
        <v>44060</v>
      </c>
      <c r="X87" s="76">
        <v>44063</v>
      </c>
      <c r="Y87" s="76">
        <v>44063</v>
      </c>
      <c r="Z87" s="76">
        <v>44063</v>
      </c>
      <c r="AA87" s="76">
        <v>44063</v>
      </c>
      <c r="AB87" s="76"/>
      <c r="AC87" s="118">
        <v>44075</v>
      </c>
      <c r="AD87" s="118">
        <v>44063</v>
      </c>
      <c r="AE87" s="211" t="s">
        <v>521</v>
      </c>
      <c r="AF87" s="93" t="s">
        <v>70</v>
      </c>
      <c r="AG87" s="76">
        <v>44078</v>
      </c>
      <c r="AH87" s="76">
        <v>44078</v>
      </c>
      <c r="AI87" s="76">
        <v>44078</v>
      </c>
      <c r="AJ87" s="117">
        <v>44078</v>
      </c>
      <c r="AK87" s="93"/>
      <c r="AL87" s="93"/>
      <c r="AM87" s="356">
        <f t="shared" si="3"/>
        <v>44098</v>
      </c>
      <c r="AN87" s="150">
        <v>44044</v>
      </c>
      <c r="AO87" s="93"/>
      <c r="AP87" s="93"/>
      <c r="AQ87" s="104"/>
    </row>
    <row r="88" spans="1:43" ht="15" hidden="1">
      <c r="A88" s="75">
        <v>31559</v>
      </c>
      <c r="B88" s="75">
        <v>6003225776</v>
      </c>
      <c r="C88" s="214" t="s">
        <v>718</v>
      </c>
      <c r="D88" s="75" t="s">
        <v>719</v>
      </c>
      <c r="E88" s="75" t="s">
        <v>32</v>
      </c>
      <c r="F88" s="76">
        <v>44044</v>
      </c>
      <c r="G88" s="119" t="s">
        <v>720</v>
      </c>
      <c r="H88" s="75" t="s">
        <v>721</v>
      </c>
      <c r="I88" s="77" t="s">
        <v>722</v>
      </c>
      <c r="J88" s="77" t="s">
        <v>723</v>
      </c>
      <c r="K88" s="75" t="s">
        <v>61</v>
      </c>
      <c r="L88" s="161" t="s">
        <v>641</v>
      </c>
      <c r="M88" s="76">
        <v>44060</v>
      </c>
      <c r="N88" s="117">
        <v>44060</v>
      </c>
      <c r="O88" s="76">
        <v>44060</v>
      </c>
      <c r="P88" s="76">
        <v>44060</v>
      </c>
      <c r="Q88" s="75" t="s">
        <v>64</v>
      </c>
      <c r="R88" s="117" t="s">
        <v>166</v>
      </c>
      <c r="S88" s="167" t="s">
        <v>166</v>
      </c>
      <c r="T88" s="76">
        <v>44060</v>
      </c>
      <c r="U88" s="76">
        <v>44067</v>
      </c>
      <c r="V88" s="76" t="s">
        <v>394</v>
      </c>
      <c r="W88" s="76">
        <v>44067</v>
      </c>
      <c r="X88" s="76">
        <v>44069</v>
      </c>
      <c r="Y88" s="76">
        <v>44069</v>
      </c>
      <c r="Z88" s="76">
        <v>44069</v>
      </c>
      <c r="AA88" s="76">
        <v>44069</v>
      </c>
      <c r="AB88" s="76"/>
      <c r="AC88" s="118">
        <v>44084</v>
      </c>
      <c r="AD88" s="118">
        <v>44060</v>
      </c>
      <c r="AE88" s="75" t="s">
        <v>724</v>
      </c>
      <c r="AF88" s="93" t="s">
        <v>84</v>
      </c>
      <c r="AG88" s="76">
        <v>44085</v>
      </c>
      <c r="AH88" s="76">
        <v>44085</v>
      </c>
      <c r="AI88" s="76">
        <v>44085</v>
      </c>
      <c r="AJ88" s="226">
        <v>44085</v>
      </c>
      <c r="AK88" s="93">
        <v>101269</v>
      </c>
      <c r="AL88" s="93"/>
      <c r="AM88" s="76"/>
      <c r="AN88" s="150">
        <v>44044</v>
      </c>
      <c r="AO88" s="93"/>
      <c r="AP88" s="93" t="s">
        <v>725</v>
      </c>
      <c r="AQ88" s="104" t="s">
        <v>726</v>
      </c>
    </row>
    <row r="89" spans="1:43" ht="15" hidden="1">
      <c r="A89" s="27">
        <v>32213</v>
      </c>
      <c r="B89" s="27">
        <v>6169100418</v>
      </c>
      <c r="C89" s="180" t="s">
        <v>727</v>
      </c>
      <c r="D89" s="27" t="s">
        <v>728</v>
      </c>
      <c r="E89" s="27" t="s">
        <v>11</v>
      </c>
      <c r="F89" s="46">
        <v>43868</v>
      </c>
      <c r="G89" s="104" t="s">
        <v>286</v>
      </c>
      <c r="H89" s="27" t="s">
        <v>729</v>
      </c>
      <c r="I89" s="49" t="s">
        <v>730</v>
      </c>
      <c r="J89" s="49" t="s">
        <v>731</v>
      </c>
      <c r="K89" s="27" t="s">
        <v>88</v>
      </c>
      <c r="L89" s="182" t="s">
        <v>732</v>
      </c>
      <c r="M89" s="46">
        <v>44090</v>
      </c>
      <c r="N89" s="163">
        <v>44061</v>
      </c>
      <c r="O89" s="46">
        <v>44061</v>
      </c>
      <c r="P89" s="46">
        <v>44061</v>
      </c>
      <c r="Q89" s="27" t="s">
        <v>71</v>
      </c>
      <c r="R89" s="47" t="s">
        <v>166</v>
      </c>
      <c r="S89" s="171" t="s">
        <v>507</v>
      </c>
      <c r="T89" s="46">
        <v>44061</v>
      </c>
      <c r="U89" s="46">
        <v>44090</v>
      </c>
      <c r="V89" s="46"/>
      <c r="W89" s="46">
        <v>44090</v>
      </c>
      <c r="X89" s="46">
        <v>44095</v>
      </c>
      <c r="Y89" s="46">
        <v>44095</v>
      </c>
      <c r="Z89" s="46">
        <v>44095</v>
      </c>
      <c r="AA89" s="46">
        <v>44095</v>
      </c>
      <c r="AB89" s="46"/>
      <c r="AC89" s="48">
        <v>44098</v>
      </c>
      <c r="AD89" s="48">
        <v>44084</v>
      </c>
      <c r="AE89" s="27" t="s">
        <v>733</v>
      </c>
      <c r="AF89" s="47"/>
      <c r="AG89" s="80"/>
      <c r="AH89" s="80" t="s">
        <v>734</v>
      </c>
      <c r="AI89" s="80" t="s">
        <v>735</v>
      </c>
      <c r="AJ89" s="47"/>
      <c r="AK89" s="47"/>
      <c r="AL89" s="47"/>
      <c r="AM89" s="46" t="e">
        <f t="shared" ref="AM89:AM99" si="4">AH89+20</f>
        <v>#VALUE!</v>
      </c>
      <c r="AN89" s="150">
        <v>44044</v>
      </c>
      <c r="AO89" s="47"/>
      <c r="AP89" s="47"/>
      <c r="AQ89" s="104"/>
    </row>
    <row r="90" spans="1:43" ht="15" hidden="1">
      <c r="A90" s="227">
        <v>9490</v>
      </c>
      <c r="B90" s="227">
        <v>2432766600</v>
      </c>
      <c r="C90" s="240" t="s">
        <v>736</v>
      </c>
      <c r="D90" s="227" t="s">
        <v>737</v>
      </c>
      <c r="E90" s="227" t="s">
        <v>30</v>
      </c>
      <c r="F90" s="228">
        <v>44041</v>
      </c>
      <c r="G90" s="229" t="s">
        <v>738</v>
      </c>
      <c r="H90" s="215" t="s">
        <v>739</v>
      </c>
      <c r="I90" s="227"/>
      <c r="J90" s="241" t="s">
        <v>740</v>
      </c>
      <c r="K90" s="227" t="s">
        <v>61</v>
      </c>
      <c r="L90" s="242" t="s">
        <v>641</v>
      </c>
      <c r="M90" s="228">
        <v>44137</v>
      </c>
      <c r="N90" s="243">
        <v>44077</v>
      </c>
      <c r="O90" s="228">
        <v>44063</v>
      </c>
      <c r="P90" s="228">
        <v>44063</v>
      </c>
      <c r="Q90" s="227" t="s">
        <v>71</v>
      </c>
      <c r="R90" s="230"/>
      <c r="S90" s="231" t="s">
        <v>166</v>
      </c>
      <c r="T90" s="228">
        <v>44077</v>
      </c>
      <c r="U90" s="228">
        <v>44137</v>
      </c>
      <c r="V90" s="228" t="s">
        <v>394</v>
      </c>
      <c r="W90" s="228"/>
      <c r="X90" s="228">
        <v>44139</v>
      </c>
      <c r="Y90" s="228"/>
      <c r="Z90" s="228"/>
      <c r="AA90" s="228"/>
      <c r="AB90" s="228"/>
      <c r="AC90" s="228"/>
      <c r="AD90" s="228"/>
      <c r="AE90" s="227"/>
      <c r="AF90" s="230"/>
      <c r="AG90" s="244" t="s">
        <v>741</v>
      </c>
      <c r="AH90" s="228"/>
      <c r="AI90" s="228"/>
      <c r="AJ90" s="230"/>
      <c r="AK90" s="230"/>
      <c r="AL90" s="230"/>
      <c r="AM90" s="228">
        <f t="shared" si="4"/>
        <v>20</v>
      </c>
      <c r="AN90" s="150">
        <v>44044</v>
      </c>
      <c r="AO90" s="230"/>
      <c r="AP90" s="230"/>
      <c r="AQ90" s="229" t="s">
        <v>742</v>
      </c>
    </row>
    <row r="91" spans="1:43" s="232" customFormat="1" ht="15" hidden="1">
      <c r="A91" s="75">
        <v>31460</v>
      </c>
      <c r="B91" s="75">
        <v>7812641758</v>
      </c>
      <c r="C91" s="214" t="s">
        <v>743</v>
      </c>
      <c r="D91" s="75" t="s">
        <v>744</v>
      </c>
      <c r="E91" s="75" t="s">
        <v>11</v>
      </c>
      <c r="F91" s="76">
        <v>44001</v>
      </c>
      <c r="G91" s="119" t="s">
        <v>286</v>
      </c>
      <c r="H91" s="75" t="s">
        <v>745</v>
      </c>
      <c r="I91" s="77" t="s">
        <v>746</v>
      </c>
      <c r="J91" s="77" t="s">
        <v>747</v>
      </c>
      <c r="K91" s="75" t="s">
        <v>12</v>
      </c>
      <c r="L91" s="161" t="s">
        <v>487</v>
      </c>
      <c r="M91" s="76">
        <v>44070</v>
      </c>
      <c r="N91" s="93" t="s">
        <v>164</v>
      </c>
      <c r="O91" s="76">
        <v>44064</v>
      </c>
      <c r="P91" s="76">
        <v>44064</v>
      </c>
      <c r="Q91" s="75" t="s">
        <v>85</v>
      </c>
      <c r="R91" s="93" t="s">
        <v>164</v>
      </c>
      <c r="S91" s="167" t="s">
        <v>166</v>
      </c>
      <c r="T91" s="76">
        <v>44064</v>
      </c>
      <c r="U91" s="76">
        <v>44070</v>
      </c>
      <c r="V91" s="76" t="s">
        <v>394</v>
      </c>
      <c r="W91" s="76">
        <v>44070</v>
      </c>
      <c r="X91" s="76">
        <v>44076</v>
      </c>
      <c r="Y91" s="76">
        <v>44076</v>
      </c>
      <c r="Z91" s="76">
        <v>44076</v>
      </c>
      <c r="AA91" s="76">
        <v>44076</v>
      </c>
      <c r="AB91" s="76"/>
      <c r="AC91" s="118">
        <v>44084</v>
      </c>
      <c r="AD91" s="118">
        <v>44070</v>
      </c>
      <c r="AE91" s="75" t="s">
        <v>724</v>
      </c>
      <c r="AF91" s="93" t="s">
        <v>70</v>
      </c>
      <c r="AG91" s="76">
        <v>44088</v>
      </c>
      <c r="AH91" s="76">
        <v>44088</v>
      </c>
      <c r="AI91" s="76">
        <v>44088</v>
      </c>
      <c r="AJ91" s="93"/>
      <c r="AK91" s="93"/>
      <c r="AL91" s="93"/>
      <c r="AM91" s="76">
        <f t="shared" si="4"/>
        <v>44108</v>
      </c>
      <c r="AN91" s="150">
        <v>44044</v>
      </c>
      <c r="AO91" s="93"/>
      <c r="AP91" s="93" t="s">
        <v>183</v>
      </c>
      <c r="AQ91" s="104"/>
    </row>
    <row r="92" spans="1:43" ht="15" hidden="1">
      <c r="A92" s="82">
        <v>32587</v>
      </c>
      <c r="B92" s="82">
        <v>4267390435</v>
      </c>
      <c r="C92" s="238" t="s">
        <v>748</v>
      </c>
      <c r="D92" s="82" t="s">
        <v>749</v>
      </c>
      <c r="E92" s="82" t="s">
        <v>11</v>
      </c>
      <c r="F92" s="83">
        <v>43742</v>
      </c>
      <c r="G92" s="121" t="s">
        <v>286</v>
      </c>
      <c r="H92" s="82" t="s">
        <v>750</v>
      </c>
      <c r="I92" s="239" t="s">
        <v>751</v>
      </c>
      <c r="J92" s="84" t="s">
        <v>752</v>
      </c>
      <c r="K92" s="82" t="s">
        <v>12</v>
      </c>
      <c r="L92" s="162" t="s">
        <v>487</v>
      </c>
      <c r="M92" s="83">
        <v>44075</v>
      </c>
      <c r="N92" s="148"/>
      <c r="O92" s="83">
        <v>44064</v>
      </c>
      <c r="P92" s="83">
        <v>44064</v>
      </c>
      <c r="Q92" s="82" t="s">
        <v>85</v>
      </c>
      <c r="R92" s="148"/>
      <c r="S92" s="168" t="s">
        <v>166</v>
      </c>
      <c r="T92" s="83">
        <v>44064</v>
      </c>
      <c r="U92" s="83">
        <v>44075</v>
      </c>
      <c r="V92" s="254" t="s">
        <v>394</v>
      </c>
      <c r="W92" s="83">
        <v>44075</v>
      </c>
      <c r="X92" s="83">
        <v>44078</v>
      </c>
      <c r="Y92" s="83">
        <v>44078</v>
      </c>
      <c r="Z92" s="83">
        <v>44078</v>
      </c>
      <c r="AA92" s="83">
        <v>44078</v>
      </c>
      <c r="AB92" s="83"/>
      <c r="AC92" s="149">
        <v>44090</v>
      </c>
      <c r="AD92" s="149">
        <v>44078</v>
      </c>
      <c r="AE92" s="82" t="s">
        <v>642</v>
      </c>
      <c r="AF92" s="148" t="s">
        <v>70</v>
      </c>
      <c r="AG92" s="83">
        <v>44091</v>
      </c>
      <c r="AH92" s="83">
        <v>44091</v>
      </c>
      <c r="AI92" s="83">
        <v>44091</v>
      </c>
      <c r="AJ92" s="308">
        <v>44092</v>
      </c>
      <c r="AK92" s="148"/>
      <c r="AL92" s="148"/>
      <c r="AM92" s="83">
        <f t="shared" si="4"/>
        <v>44111</v>
      </c>
      <c r="AN92" s="150">
        <v>44044</v>
      </c>
      <c r="AO92" s="148"/>
      <c r="AP92" s="148" t="s">
        <v>183</v>
      </c>
      <c r="AQ92" s="104"/>
    </row>
    <row r="93" spans="1:43" ht="16.5" hidden="1" customHeight="1">
      <c r="A93" s="82">
        <v>9234</v>
      </c>
      <c r="B93" s="82">
        <v>9183156762</v>
      </c>
      <c r="C93" s="238" t="s">
        <v>753</v>
      </c>
      <c r="D93" s="82" t="s">
        <v>754</v>
      </c>
      <c r="E93" s="82" t="s">
        <v>30</v>
      </c>
      <c r="F93" s="83">
        <v>44132</v>
      </c>
      <c r="G93" s="121" t="s">
        <v>594</v>
      </c>
      <c r="H93" s="82" t="s">
        <v>546</v>
      </c>
      <c r="I93" s="84" t="s">
        <v>755</v>
      </c>
      <c r="J93" s="84" t="s">
        <v>756</v>
      </c>
      <c r="K93" s="82" t="s">
        <v>82</v>
      </c>
      <c r="L93" s="162" t="s">
        <v>514</v>
      </c>
      <c r="M93" s="83">
        <v>44081</v>
      </c>
      <c r="N93" s="148" t="s">
        <v>164</v>
      </c>
      <c r="O93" s="83">
        <v>44070</v>
      </c>
      <c r="P93" s="83">
        <v>44070</v>
      </c>
      <c r="Q93" s="82" t="s">
        <v>78</v>
      </c>
      <c r="R93" s="148"/>
      <c r="S93" s="168" t="s">
        <v>166</v>
      </c>
      <c r="T93" s="83">
        <v>44070</v>
      </c>
      <c r="U93" s="83">
        <v>44081</v>
      </c>
      <c r="V93" s="83"/>
      <c r="W93" s="83">
        <v>44081</v>
      </c>
      <c r="X93" s="83">
        <v>44085</v>
      </c>
      <c r="Y93" s="83">
        <v>44088</v>
      </c>
      <c r="Z93" s="83">
        <v>44088</v>
      </c>
      <c r="AA93" s="83">
        <v>44088</v>
      </c>
      <c r="AB93" s="83"/>
      <c r="AC93" s="149">
        <v>44098</v>
      </c>
      <c r="AD93" s="149">
        <v>44082</v>
      </c>
      <c r="AE93" s="82" t="s">
        <v>757</v>
      </c>
      <c r="AF93" s="148" t="s">
        <v>70</v>
      </c>
      <c r="AG93" s="83">
        <v>44099</v>
      </c>
      <c r="AH93" s="83">
        <v>44099</v>
      </c>
      <c r="AI93" s="83">
        <v>44099</v>
      </c>
      <c r="AJ93" s="308">
        <v>44099</v>
      </c>
      <c r="AK93" s="148"/>
      <c r="AL93" s="148"/>
      <c r="AM93" s="83">
        <f t="shared" si="4"/>
        <v>44119</v>
      </c>
      <c r="AN93" s="150">
        <v>44044</v>
      </c>
      <c r="AO93" s="148"/>
      <c r="AP93" s="148" t="s">
        <v>167</v>
      </c>
      <c r="AQ93" s="104"/>
    </row>
    <row r="94" spans="1:43" ht="15" hidden="1">
      <c r="A94" s="82">
        <v>32778</v>
      </c>
      <c r="B94" s="82">
        <v>7841128923</v>
      </c>
      <c r="C94" s="82" t="s">
        <v>758</v>
      </c>
      <c r="D94" s="145" t="s">
        <v>759</v>
      </c>
      <c r="E94" s="145" t="s">
        <v>32</v>
      </c>
      <c r="F94" s="146">
        <v>44067</v>
      </c>
      <c r="G94" s="187" t="s">
        <v>760</v>
      </c>
      <c r="H94" s="145" t="s">
        <v>761</v>
      </c>
      <c r="I94" s="266" t="s">
        <v>762</v>
      </c>
      <c r="J94" s="147" t="s">
        <v>763</v>
      </c>
      <c r="K94" s="145" t="s">
        <v>12</v>
      </c>
      <c r="L94" s="148" t="s">
        <v>487</v>
      </c>
      <c r="M94" s="83">
        <v>44081</v>
      </c>
      <c r="N94" s="148" t="s">
        <v>164</v>
      </c>
      <c r="O94" s="83">
        <v>44070</v>
      </c>
      <c r="P94" s="83">
        <v>44070</v>
      </c>
      <c r="Q94" s="82" t="s">
        <v>85</v>
      </c>
      <c r="R94" s="148"/>
      <c r="S94" s="168" t="s">
        <v>166</v>
      </c>
      <c r="T94" s="83">
        <v>44070</v>
      </c>
      <c r="U94" s="83">
        <v>44081</v>
      </c>
      <c r="V94" s="83" t="s">
        <v>426</v>
      </c>
      <c r="W94" s="83">
        <v>44081</v>
      </c>
      <c r="X94" s="83">
        <v>44084</v>
      </c>
      <c r="Y94" s="83">
        <v>44084</v>
      </c>
      <c r="Z94" s="83">
        <v>44084</v>
      </c>
      <c r="AA94" s="83">
        <v>44084</v>
      </c>
      <c r="AB94" s="83"/>
      <c r="AC94" s="149">
        <v>44089</v>
      </c>
      <c r="AD94" s="149">
        <v>44085</v>
      </c>
      <c r="AE94" s="82" t="s">
        <v>764</v>
      </c>
      <c r="AF94" s="148" t="s">
        <v>84</v>
      </c>
      <c r="AG94" s="83">
        <v>44090</v>
      </c>
      <c r="AH94" s="83">
        <v>44091</v>
      </c>
      <c r="AI94" s="83">
        <v>44091</v>
      </c>
      <c r="AJ94" s="308">
        <v>44092</v>
      </c>
      <c r="AK94" s="148">
        <v>102880</v>
      </c>
      <c r="AL94" s="148"/>
      <c r="AM94" s="83">
        <f t="shared" si="4"/>
        <v>44111</v>
      </c>
      <c r="AN94" s="150">
        <v>44044</v>
      </c>
      <c r="AO94" s="148"/>
      <c r="AP94" s="148" t="s">
        <v>167</v>
      </c>
      <c r="AQ94" s="104"/>
    </row>
    <row r="95" spans="1:43" ht="15">
      <c r="A95" s="82">
        <v>8876</v>
      </c>
      <c r="B95" s="82">
        <v>4222695482</v>
      </c>
      <c r="C95" s="82" t="s">
        <v>195</v>
      </c>
      <c r="D95" s="82" t="s">
        <v>765</v>
      </c>
      <c r="E95" s="82" t="s">
        <v>30</v>
      </c>
      <c r="F95" s="83">
        <v>43628</v>
      </c>
      <c r="G95" s="121" t="s">
        <v>766</v>
      </c>
      <c r="H95" s="82" t="s">
        <v>767</v>
      </c>
      <c r="I95" s="84" t="s">
        <v>768</v>
      </c>
      <c r="J95" s="84" t="s">
        <v>769</v>
      </c>
      <c r="K95" s="82" t="s">
        <v>12</v>
      </c>
      <c r="L95" s="148" t="s">
        <v>487</v>
      </c>
      <c r="M95" s="83">
        <v>44102</v>
      </c>
      <c r="N95" s="148" t="s">
        <v>164</v>
      </c>
      <c r="O95" s="83">
        <v>44071</v>
      </c>
      <c r="P95" s="83">
        <v>44071</v>
      </c>
      <c r="Q95" s="82" t="s">
        <v>85</v>
      </c>
      <c r="R95" s="148"/>
      <c r="S95" s="168" t="s">
        <v>166</v>
      </c>
      <c r="T95" s="83">
        <v>44071</v>
      </c>
      <c r="U95" s="83">
        <v>44102</v>
      </c>
      <c r="V95" s="83" t="s">
        <v>394</v>
      </c>
      <c r="W95" s="83"/>
      <c r="X95" s="83">
        <v>44105</v>
      </c>
      <c r="Y95" s="83"/>
      <c r="Z95" s="83"/>
      <c r="AA95" s="83"/>
      <c r="AB95" s="83"/>
      <c r="AC95" s="149"/>
      <c r="AD95" s="149"/>
      <c r="AE95" s="82"/>
      <c r="AF95" s="148"/>
      <c r="AG95" s="83"/>
      <c r="AH95" s="83"/>
      <c r="AI95" s="83"/>
      <c r="AJ95" s="148"/>
      <c r="AK95" s="148"/>
      <c r="AL95" s="148"/>
      <c r="AM95" s="83">
        <f t="shared" si="4"/>
        <v>20</v>
      </c>
      <c r="AN95" s="150">
        <v>44044</v>
      </c>
      <c r="AO95" s="148"/>
      <c r="AP95" s="148"/>
      <c r="AQ95" s="121"/>
    </row>
    <row r="96" spans="1:43" ht="15" hidden="1">
      <c r="A96" s="27">
        <v>32577</v>
      </c>
      <c r="B96" s="27">
        <v>4063357111</v>
      </c>
      <c r="C96" s="27" t="s">
        <v>770</v>
      </c>
      <c r="D96" s="27" t="s">
        <v>771</v>
      </c>
      <c r="E96" s="27" t="s">
        <v>50</v>
      </c>
      <c r="F96" s="46">
        <v>44081</v>
      </c>
      <c r="G96" s="104">
        <v>4063357111</v>
      </c>
      <c r="H96" s="27" t="s">
        <v>772</v>
      </c>
      <c r="I96" s="49" t="s">
        <v>773</v>
      </c>
      <c r="J96" s="49" t="s">
        <v>774</v>
      </c>
      <c r="K96" s="27" t="s">
        <v>61</v>
      </c>
      <c r="L96" s="47" t="s">
        <v>641</v>
      </c>
      <c r="M96" s="46">
        <v>44081</v>
      </c>
      <c r="N96" s="163">
        <v>44071</v>
      </c>
      <c r="O96" s="46">
        <v>44071</v>
      </c>
      <c r="P96" s="46">
        <v>44071</v>
      </c>
      <c r="Q96" s="27" t="s">
        <v>71</v>
      </c>
      <c r="R96" s="47"/>
      <c r="S96" s="171" t="s">
        <v>166</v>
      </c>
      <c r="T96" s="46">
        <v>44071</v>
      </c>
      <c r="U96" s="46">
        <v>44081</v>
      </c>
      <c r="V96" s="46"/>
      <c r="W96" s="46">
        <v>44081</v>
      </c>
      <c r="X96" s="46">
        <v>44083</v>
      </c>
      <c r="Y96" s="46">
        <v>44083</v>
      </c>
      <c r="Z96" s="46">
        <v>44083</v>
      </c>
      <c r="AA96" s="46">
        <v>44083</v>
      </c>
      <c r="AB96" s="46"/>
      <c r="AC96" s="48">
        <v>44095</v>
      </c>
      <c r="AD96" s="48">
        <v>44088</v>
      </c>
      <c r="AE96" s="27" t="s">
        <v>775</v>
      </c>
      <c r="AF96" s="47" t="s">
        <v>70</v>
      </c>
      <c r="AG96" s="46">
        <v>44096</v>
      </c>
      <c r="AH96" s="46">
        <v>44096</v>
      </c>
      <c r="AI96" s="46">
        <v>44096</v>
      </c>
      <c r="AJ96" s="163">
        <v>44099</v>
      </c>
      <c r="AK96" s="47"/>
      <c r="AL96" s="47"/>
      <c r="AM96" s="46">
        <f t="shared" si="4"/>
        <v>44116</v>
      </c>
      <c r="AN96" s="246">
        <v>44075</v>
      </c>
      <c r="AO96" s="47"/>
      <c r="AP96" s="47" t="s">
        <v>167</v>
      </c>
      <c r="AQ96" s="104"/>
    </row>
    <row r="97" spans="1:43" ht="15" hidden="1">
      <c r="A97" s="27">
        <v>9315</v>
      </c>
      <c r="B97" s="27">
        <v>5639011288</v>
      </c>
      <c r="C97" s="27" t="s">
        <v>776</v>
      </c>
      <c r="D97" s="27" t="s">
        <v>777</v>
      </c>
      <c r="E97" s="27" t="s">
        <v>30</v>
      </c>
      <c r="F97" s="46">
        <v>43914</v>
      </c>
      <c r="G97" s="104" t="s">
        <v>778</v>
      </c>
      <c r="H97" s="27" t="s">
        <v>779</v>
      </c>
      <c r="I97" s="49" t="s">
        <v>780</v>
      </c>
      <c r="J97" s="49" t="s">
        <v>781</v>
      </c>
      <c r="K97" s="27" t="s">
        <v>68</v>
      </c>
      <c r="L97" s="47" t="s">
        <v>668</v>
      </c>
      <c r="M97" s="46">
        <v>44081</v>
      </c>
      <c r="N97" s="47" t="s">
        <v>164</v>
      </c>
      <c r="O97" s="46">
        <v>44071</v>
      </c>
      <c r="P97" s="46">
        <v>44071</v>
      </c>
      <c r="Q97" s="27" t="s">
        <v>78</v>
      </c>
      <c r="R97" s="47"/>
      <c r="S97" s="171" t="s">
        <v>166</v>
      </c>
      <c r="T97" s="46">
        <v>44071</v>
      </c>
      <c r="U97" s="46">
        <v>44081</v>
      </c>
      <c r="V97" s="46" t="s">
        <v>426</v>
      </c>
      <c r="W97" s="46">
        <v>44081</v>
      </c>
      <c r="X97" s="46">
        <v>44085</v>
      </c>
      <c r="Y97" s="46">
        <v>44085</v>
      </c>
      <c r="Z97" s="46">
        <v>44085</v>
      </c>
      <c r="AA97" s="46">
        <v>44085</v>
      </c>
      <c r="AB97" s="46"/>
      <c r="AC97" s="48">
        <v>44095</v>
      </c>
      <c r="AD97" s="48">
        <v>44083</v>
      </c>
      <c r="AE97" s="27" t="s">
        <v>782</v>
      </c>
      <c r="AF97" s="47"/>
      <c r="AG97" s="80"/>
      <c r="AH97" s="80" t="s">
        <v>783</v>
      </c>
      <c r="AI97" s="80"/>
      <c r="AJ97" s="47"/>
      <c r="AK97" s="47"/>
      <c r="AL97" s="47"/>
      <c r="AM97" s="46" t="e">
        <f t="shared" si="4"/>
        <v>#VALUE!</v>
      </c>
      <c r="AN97" s="150">
        <v>44044</v>
      </c>
      <c r="AO97" s="47"/>
      <c r="AP97" s="47"/>
      <c r="AQ97" s="104"/>
    </row>
    <row r="98" spans="1:43" ht="15" hidden="1">
      <c r="A98" s="27">
        <v>32245</v>
      </c>
      <c r="B98" s="27">
        <v>1092753647</v>
      </c>
      <c r="C98" s="27" t="s">
        <v>784</v>
      </c>
      <c r="D98" s="27" t="s">
        <v>785</v>
      </c>
      <c r="E98" s="27" t="s">
        <v>11</v>
      </c>
      <c r="F98" s="46">
        <v>43907</v>
      </c>
      <c r="G98" s="104" t="s">
        <v>286</v>
      </c>
      <c r="H98" s="27" t="s">
        <v>786</v>
      </c>
      <c r="I98" s="49" t="s">
        <v>787</v>
      </c>
      <c r="J98" s="49" t="s">
        <v>788</v>
      </c>
      <c r="K98" s="27" t="s">
        <v>61</v>
      </c>
      <c r="L98" s="47" t="s">
        <v>641</v>
      </c>
      <c r="M98" s="46">
        <v>44081</v>
      </c>
      <c r="N98" s="163">
        <v>44075</v>
      </c>
      <c r="O98" s="46">
        <v>44075</v>
      </c>
      <c r="P98" s="46">
        <v>44075</v>
      </c>
      <c r="Q98" s="27" t="s">
        <v>71</v>
      </c>
      <c r="R98" s="47"/>
      <c r="S98" s="171" t="s">
        <v>166</v>
      </c>
      <c r="T98" s="46">
        <v>44075</v>
      </c>
      <c r="U98" s="46">
        <v>44081</v>
      </c>
      <c r="V98" s="46"/>
      <c r="W98" s="46">
        <v>44081</v>
      </c>
      <c r="X98" s="46">
        <v>44083</v>
      </c>
      <c r="Y98" s="46">
        <v>44083</v>
      </c>
      <c r="Z98" s="46">
        <v>44083</v>
      </c>
      <c r="AA98" s="46">
        <v>44083</v>
      </c>
      <c r="AB98" s="46"/>
      <c r="AC98" s="48">
        <v>44092</v>
      </c>
      <c r="AD98" s="48">
        <v>44082</v>
      </c>
      <c r="AE98" s="27" t="s">
        <v>789</v>
      </c>
      <c r="AF98" s="47" t="s">
        <v>70</v>
      </c>
      <c r="AG98" s="142">
        <v>44095</v>
      </c>
      <c r="AH98" s="142">
        <v>44095</v>
      </c>
      <c r="AI98" s="142">
        <v>44095</v>
      </c>
      <c r="AJ98" s="47"/>
      <c r="AK98" s="47"/>
      <c r="AL98" s="47"/>
      <c r="AM98" s="46">
        <f t="shared" si="4"/>
        <v>44115</v>
      </c>
      <c r="AN98" s="246">
        <v>44075</v>
      </c>
      <c r="AO98" s="47"/>
      <c r="AP98" s="47" t="s">
        <v>167</v>
      </c>
      <c r="AQ98" s="104" t="s">
        <v>790</v>
      </c>
    </row>
    <row r="99" spans="1:43" ht="15" hidden="1">
      <c r="A99" s="27">
        <v>32816</v>
      </c>
      <c r="B99" s="27">
        <v>5078405312</v>
      </c>
      <c r="C99" s="27" t="s">
        <v>791</v>
      </c>
      <c r="D99" s="27" t="s">
        <v>792</v>
      </c>
      <c r="E99" s="27" t="s">
        <v>11</v>
      </c>
      <c r="F99" s="46">
        <v>43742</v>
      </c>
      <c r="G99" s="104" t="s">
        <v>286</v>
      </c>
      <c r="H99" s="27" t="s">
        <v>793</v>
      </c>
      <c r="I99" s="49" t="s">
        <v>794</v>
      </c>
      <c r="J99" s="49" t="s">
        <v>795</v>
      </c>
      <c r="K99" s="27" t="s">
        <v>12</v>
      </c>
      <c r="L99" s="47" t="s">
        <v>487</v>
      </c>
      <c r="M99" s="46">
        <v>44082</v>
      </c>
      <c r="N99" s="47" t="s">
        <v>164</v>
      </c>
      <c r="O99" s="46">
        <v>44075</v>
      </c>
      <c r="P99" s="46">
        <v>44075</v>
      </c>
      <c r="Q99" s="27" t="s">
        <v>85</v>
      </c>
      <c r="R99" s="47"/>
      <c r="S99" s="171" t="s">
        <v>507</v>
      </c>
      <c r="T99" s="46">
        <v>44075</v>
      </c>
      <c r="U99" s="46">
        <v>44082</v>
      </c>
      <c r="V99" s="46" t="s">
        <v>394</v>
      </c>
      <c r="W99" s="46">
        <v>44082</v>
      </c>
      <c r="X99" s="46">
        <v>44085</v>
      </c>
      <c r="Y99" s="46">
        <v>44085</v>
      </c>
      <c r="Z99" s="46">
        <v>44085</v>
      </c>
      <c r="AA99" s="46">
        <v>44085</v>
      </c>
      <c r="AB99" s="46"/>
      <c r="AC99" s="48">
        <v>44091</v>
      </c>
      <c r="AD99" s="48">
        <v>44083</v>
      </c>
      <c r="AE99" s="27" t="s">
        <v>515</v>
      </c>
      <c r="AF99" s="47" t="s">
        <v>70</v>
      </c>
      <c r="AG99" s="46">
        <v>44092</v>
      </c>
      <c r="AH99" s="46">
        <v>44095</v>
      </c>
      <c r="AI99" s="46">
        <v>44095</v>
      </c>
      <c r="AJ99" s="163">
        <v>44092</v>
      </c>
      <c r="AK99" s="47"/>
      <c r="AL99" s="47"/>
      <c r="AM99" s="46">
        <f t="shared" si="4"/>
        <v>44115</v>
      </c>
      <c r="AN99" s="246">
        <v>44075</v>
      </c>
      <c r="AO99" s="47"/>
      <c r="AP99" s="47"/>
      <c r="AQ99" s="104"/>
    </row>
    <row r="100" spans="1:43" ht="15" hidden="1">
      <c r="A100" s="27">
        <v>32815</v>
      </c>
      <c r="B100" s="27">
        <v>2733389822</v>
      </c>
      <c r="C100" s="27" t="s">
        <v>796</v>
      </c>
      <c r="D100" s="27" t="s">
        <v>797</v>
      </c>
      <c r="E100" s="27" t="s">
        <v>11</v>
      </c>
      <c r="F100" s="46">
        <v>43843</v>
      </c>
      <c r="G100" s="104" t="s">
        <v>286</v>
      </c>
      <c r="H100" s="27" t="s">
        <v>798</v>
      </c>
      <c r="I100" s="49" t="s">
        <v>799</v>
      </c>
      <c r="J100" s="49" t="s">
        <v>800</v>
      </c>
      <c r="K100" s="27" t="s">
        <v>12</v>
      </c>
      <c r="L100" s="47" t="s">
        <v>487</v>
      </c>
      <c r="M100" s="46">
        <v>44089</v>
      </c>
      <c r="N100" s="47" t="s">
        <v>164</v>
      </c>
      <c r="O100" s="46">
        <v>44075</v>
      </c>
      <c r="P100" s="46">
        <v>44075</v>
      </c>
      <c r="Q100" s="27" t="s">
        <v>85</v>
      </c>
      <c r="R100" s="47"/>
      <c r="S100" s="171" t="s">
        <v>166</v>
      </c>
      <c r="T100" s="46">
        <v>44075</v>
      </c>
      <c r="U100" s="46">
        <v>44089</v>
      </c>
      <c r="V100" s="46" t="s">
        <v>394</v>
      </c>
      <c r="W100" s="46">
        <v>44089</v>
      </c>
      <c r="X100" s="46">
        <v>44092</v>
      </c>
      <c r="Y100" s="46">
        <v>44092</v>
      </c>
      <c r="Z100" s="46">
        <v>44092</v>
      </c>
      <c r="AA100" s="46">
        <v>44092</v>
      </c>
      <c r="AB100" s="46"/>
      <c r="AC100" s="48">
        <v>44096</v>
      </c>
      <c r="AD100" s="48">
        <v>44084</v>
      </c>
      <c r="AE100" s="27" t="s">
        <v>801</v>
      </c>
      <c r="AF100" s="47" t="s">
        <v>84</v>
      </c>
      <c r="AG100" s="46">
        <v>44097</v>
      </c>
      <c r="AH100" s="46">
        <v>44098</v>
      </c>
      <c r="AI100" s="46">
        <v>44098</v>
      </c>
      <c r="AJ100" s="163">
        <v>44099</v>
      </c>
      <c r="AK100" s="47"/>
      <c r="AL100" s="47"/>
      <c r="AM100" s="46"/>
      <c r="AN100" s="246">
        <v>44075</v>
      </c>
      <c r="AO100" s="47"/>
      <c r="AP100" s="47" t="s">
        <v>167</v>
      </c>
      <c r="AQ100" s="104"/>
    </row>
    <row r="101" spans="1:43" ht="15" hidden="1">
      <c r="A101" s="27">
        <v>32819</v>
      </c>
      <c r="B101" s="27">
        <v>3748066480</v>
      </c>
      <c r="C101" s="27" t="s">
        <v>802</v>
      </c>
      <c r="D101" s="27" t="s">
        <v>803</v>
      </c>
      <c r="E101" s="27" t="s">
        <v>11</v>
      </c>
      <c r="F101" s="46">
        <v>43781</v>
      </c>
      <c r="G101" s="104" t="s">
        <v>286</v>
      </c>
      <c r="H101" s="27" t="s">
        <v>355</v>
      </c>
      <c r="I101" s="49" t="s">
        <v>356</v>
      </c>
      <c r="J101" s="49" t="s">
        <v>804</v>
      </c>
      <c r="K101" s="27" t="s">
        <v>61</v>
      </c>
      <c r="L101" s="47" t="s">
        <v>641</v>
      </c>
      <c r="M101" s="46">
        <v>44090</v>
      </c>
      <c r="N101" s="163">
        <v>44075</v>
      </c>
      <c r="O101" s="46">
        <v>44075</v>
      </c>
      <c r="P101" s="46">
        <v>44075</v>
      </c>
      <c r="Q101" s="27" t="s">
        <v>71</v>
      </c>
      <c r="R101" s="47" t="s">
        <v>166</v>
      </c>
      <c r="S101" s="171" t="s">
        <v>166</v>
      </c>
      <c r="T101" s="46">
        <v>44075</v>
      </c>
      <c r="U101" s="46">
        <v>44090</v>
      </c>
      <c r="V101" s="46"/>
      <c r="W101" s="46">
        <v>44090</v>
      </c>
      <c r="X101" s="46">
        <v>44092</v>
      </c>
      <c r="Y101" s="46">
        <v>44092</v>
      </c>
      <c r="Z101" s="46">
        <v>44092</v>
      </c>
      <c r="AA101" s="46">
        <v>44092</v>
      </c>
      <c r="AB101" s="46"/>
      <c r="AC101" s="48">
        <v>44099</v>
      </c>
      <c r="AD101" s="48">
        <v>44085</v>
      </c>
      <c r="AE101" s="27" t="s">
        <v>805</v>
      </c>
      <c r="AF101" s="47"/>
      <c r="AG101" s="80"/>
      <c r="AH101" s="80" t="s">
        <v>806</v>
      </c>
      <c r="AI101" s="80"/>
      <c r="AJ101" s="47"/>
      <c r="AK101" s="47"/>
      <c r="AL101" s="47"/>
      <c r="AM101" s="46" t="e">
        <f t="shared" ref="AM101:AM133" si="5">AH101+20</f>
        <v>#VALUE!</v>
      </c>
      <c r="AN101" s="246">
        <v>44075</v>
      </c>
      <c r="AO101" s="47"/>
      <c r="AP101" s="47"/>
      <c r="AQ101" s="104"/>
    </row>
    <row r="102" spans="1:43" ht="15" hidden="1">
      <c r="A102" s="27">
        <v>30705</v>
      </c>
      <c r="B102" s="27">
        <v>7294299470</v>
      </c>
      <c r="C102" s="27" t="s">
        <v>807</v>
      </c>
      <c r="D102" s="27" t="s">
        <v>808</v>
      </c>
      <c r="E102" s="27" t="s">
        <v>49</v>
      </c>
      <c r="F102" s="46">
        <v>44036</v>
      </c>
      <c r="G102" s="124" t="s">
        <v>164</v>
      </c>
      <c r="H102" s="27" t="s">
        <v>809</v>
      </c>
      <c r="I102" s="49" t="s">
        <v>810</v>
      </c>
      <c r="J102" s="49" t="s">
        <v>811</v>
      </c>
      <c r="K102" s="27" t="s">
        <v>12</v>
      </c>
      <c r="L102" s="47" t="s">
        <v>487</v>
      </c>
      <c r="M102" s="46">
        <v>44081</v>
      </c>
      <c r="N102" s="47" t="s">
        <v>164</v>
      </c>
      <c r="O102" s="46">
        <v>44076</v>
      </c>
      <c r="P102" s="46">
        <v>44076</v>
      </c>
      <c r="Q102" s="27" t="s">
        <v>85</v>
      </c>
      <c r="R102" s="47"/>
      <c r="S102" s="171" t="s">
        <v>507</v>
      </c>
      <c r="T102" s="46">
        <v>44076</v>
      </c>
      <c r="U102" s="46">
        <v>44081</v>
      </c>
      <c r="V102" s="71" t="s">
        <v>394</v>
      </c>
      <c r="W102" s="46">
        <v>44081</v>
      </c>
      <c r="X102" s="46">
        <v>44084</v>
      </c>
      <c r="Y102" s="46">
        <v>44084</v>
      </c>
      <c r="Z102" s="46">
        <v>44084</v>
      </c>
      <c r="AA102" s="46">
        <v>44084</v>
      </c>
      <c r="AB102" s="46"/>
      <c r="AC102" s="48">
        <v>44092</v>
      </c>
      <c r="AD102" s="48">
        <v>44085</v>
      </c>
      <c r="AE102" s="27" t="s">
        <v>789</v>
      </c>
      <c r="AF102" s="47" t="s">
        <v>84</v>
      </c>
      <c r="AG102" s="46">
        <v>44095</v>
      </c>
      <c r="AH102" s="46">
        <v>44095</v>
      </c>
      <c r="AI102" s="46">
        <v>44095</v>
      </c>
      <c r="AJ102" s="163">
        <v>44095</v>
      </c>
      <c r="AK102" s="47">
        <v>103370</v>
      </c>
      <c r="AL102" s="47"/>
      <c r="AM102" s="46">
        <f t="shared" si="5"/>
        <v>44115</v>
      </c>
      <c r="AN102" s="246">
        <v>44075</v>
      </c>
      <c r="AO102" s="47"/>
      <c r="AP102" s="47" t="s">
        <v>167</v>
      </c>
      <c r="AQ102" s="104"/>
    </row>
    <row r="103" spans="1:43" ht="15" hidden="1">
      <c r="A103" s="27">
        <v>7773</v>
      </c>
      <c r="B103" s="27">
        <v>3601265396</v>
      </c>
      <c r="C103" s="27" t="s">
        <v>812</v>
      </c>
      <c r="D103" s="27" t="s">
        <v>813</v>
      </c>
      <c r="E103" s="27" t="s">
        <v>48</v>
      </c>
      <c r="F103" s="46">
        <v>44137</v>
      </c>
      <c r="G103" s="104">
        <v>3601265396</v>
      </c>
      <c r="H103" s="27" t="s">
        <v>814</v>
      </c>
      <c r="I103" s="49" t="s">
        <v>815</v>
      </c>
      <c r="J103" s="49" t="s">
        <v>816</v>
      </c>
      <c r="K103" s="27" t="s">
        <v>12</v>
      </c>
      <c r="L103" s="47" t="s">
        <v>487</v>
      </c>
      <c r="M103" s="46">
        <v>44095</v>
      </c>
      <c r="N103" s="47" t="s">
        <v>164</v>
      </c>
      <c r="O103" s="46">
        <v>44076</v>
      </c>
      <c r="P103" s="46">
        <v>44076</v>
      </c>
      <c r="Q103" s="27" t="s">
        <v>85</v>
      </c>
      <c r="R103" s="47"/>
      <c r="S103" s="171" t="s">
        <v>166</v>
      </c>
      <c r="T103" s="46">
        <v>44076</v>
      </c>
      <c r="U103" s="46">
        <v>44095</v>
      </c>
      <c r="V103" s="46" t="s">
        <v>394</v>
      </c>
      <c r="W103" s="46">
        <v>44095</v>
      </c>
      <c r="X103" s="46">
        <v>44098</v>
      </c>
      <c r="Y103" s="46">
        <v>44098</v>
      </c>
      <c r="Z103" s="46">
        <v>44098</v>
      </c>
      <c r="AA103" s="46">
        <v>44098</v>
      </c>
      <c r="AB103" s="46"/>
      <c r="AC103" s="48">
        <v>44105</v>
      </c>
      <c r="AD103" s="48">
        <v>44089</v>
      </c>
      <c r="AE103" s="27" t="s">
        <v>817</v>
      </c>
      <c r="AF103" s="47"/>
      <c r="AG103" s="46"/>
      <c r="AH103" s="46"/>
      <c r="AI103" s="46"/>
      <c r="AJ103" s="47"/>
      <c r="AK103" s="47"/>
      <c r="AL103" s="47"/>
      <c r="AM103" s="46">
        <f t="shared" si="5"/>
        <v>20</v>
      </c>
      <c r="AN103" s="246">
        <v>44075</v>
      </c>
      <c r="AO103" s="47"/>
      <c r="AP103" s="47"/>
      <c r="AQ103" s="104"/>
    </row>
    <row r="104" spans="1:43" ht="15" hidden="1">
      <c r="A104" s="27">
        <v>9196</v>
      </c>
      <c r="B104" s="27">
        <v>4128739765</v>
      </c>
      <c r="C104" s="27" t="s">
        <v>818</v>
      </c>
      <c r="D104" s="27" t="s">
        <v>254</v>
      </c>
      <c r="E104" s="27" t="s">
        <v>30</v>
      </c>
      <c r="F104" s="46">
        <v>44132</v>
      </c>
      <c r="G104" s="104" t="s">
        <v>819</v>
      </c>
      <c r="H104" s="27" t="s">
        <v>820</v>
      </c>
      <c r="I104" s="27"/>
      <c r="J104" s="49" t="s">
        <v>821</v>
      </c>
      <c r="K104" s="27" t="s">
        <v>82</v>
      </c>
      <c r="L104" s="47" t="s">
        <v>514</v>
      </c>
      <c r="M104" s="46">
        <v>44088</v>
      </c>
      <c r="N104" s="47" t="s">
        <v>164</v>
      </c>
      <c r="O104" s="46">
        <v>44077</v>
      </c>
      <c r="P104" s="46">
        <v>44077</v>
      </c>
      <c r="Q104" s="27" t="s">
        <v>78</v>
      </c>
      <c r="R104" s="47"/>
      <c r="S104" s="171" t="s">
        <v>507</v>
      </c>
      <c r="T104" s="46">
        <v>44077</v>
      </c>
      <c r="U104" s="46">
        <v>44088</v>
      </c>
      <c r="V104" s="46"/>
      <c r="W104" s="46">
        <v>44088</v>
      </c>
      <c r="X104" s="46">
        <v>44092</v>
      </c>
      <c r="Y104" s="46">
        <v>44092</v>
      </c>
      <c r="Z104" s="46">
        <v>44092</v>
      </c>
      <c r="AA104" s="46">
        <v>44092</v>
      </c>
      <c r="AB104" s="46"/>
      <c r="AC104" s="48">
        <v>44095</v>
      </c>
      <c r="AD104" s="48">
        <v>44084</v>
      </c>
      <c r="AE104" s="27" t="s">
        <v>775</v>
      </c>
      <c r="AF104" s="47" t="s">
        <v>70</v>
      </c>
      <c r="AG104" s="46">
        <v>44097</v>
      </c>
      <c r="AH104" s="46">
        <v>44098</v>
      </c>
      <c r="AI104" s="46">
        <v>44098</v>
      </c>
      <c r="AJ104" s="163">
        <v>44099</v>
      </c>
      <c r="AK104" s="47"/>
      <c r="AL104" s="47"/>
      <c r="AM104" s="46">
        <f t="shared" si="5"/>
        <v>44118</v>
      </c>
      <c r="AN104" s="246">
        <v>44075</v>
      </c>
      <c r="AO104" s="47"/>
      <c r="AP104" s="47" t="s">
        <v>183</v>
      </c>
      <c r="AQ104" s="104"/>
    </row>
    <row r="105" spans="1:43" ht="15" hidden="1">
      <c r="A105" s="27">
        <v>32960</v>
      </c>
      <c r="B105" s="27">
        <v>8554380125</v>
      </c>
      <c r="C105" s="27" t="s">
        <v>822</v>
      </c>
      <c r="D105" s="27" t="s">
        <v>823</v>
      </c>
      <c r="E105" s="27" t="s">
        <v>50</v>
      </c>
      <c r="F105" s="46">
        <v>44088</v>
      </c>
      <c r="G105" s="104">
        <v>8554380125</v>
      </c>
      <c r="H105" s="27" t="s">
        <v>824</v>
      </c>
      <c r="I105" s="49" t="s">
        <v>825</v>
      </c>
      <c r="J105" s="49" t="s">
        <v>826</v>
      </c>
      <c r="K105" s="27" t="s">
        <v>61</v>
      </c>
      <c r="L105" s="47" t="s">
        <v>641</v>
      </c>
      <c r="M105" s="46">
        <v>44088</v>
      </c>
      <c r="N105" s="163">
        <v>44078</v>
      </c>
      <c r="O105" s="46">
        <v>44078</v>
      </c>
      <c r="P105" s="46">
        <v>44078</v>
      </c>
      <c r="Q105" s="27" t="s">
        <v>71</v>
      </c>
      <c r="R105" s="47" t="s">
        <v>166</v>
      </c>
      <c r="S105" s="171" t="s">
        <v>166</v>
      </c>
      <c r="T105" s="46">
        <v>44078</v>
      </c>
      <c r="U105" s="46">
        <v>44088</v>
      </c>
      <c r="V105" s="46"/>
      <c r="W105" s="46">
        <v>44088</v>
      </c>
      <c r="X105" s="46">
        <v>44090</v>
      </c>
      <c r="Y105" s="46">
        <v>44090</v>
      </c>
      <c r="Z105" s="46">
        <v>44090</v>
      </c>
      <c r="AA105" s="46">
        <v>44090</v>
      </c>
      <c r="AB105" s="46"/>
      <c r="AC105" s="48">
        <v>44102</v>
      </c>
      <c r="AD105" s="48">
        <v>44091</v>
      </c>
      <c r="AE105" s="27" t="s">
        <v>827</v>
      </c>
      <c r="AF105" s="47"/>
      <c r="AG105" s="46"/>
      <c r="AH105" s="46"/>
      <c r="AI105" s="46"/>
      <c r="AJ105" s="47"/>
      <c r="AK105" s="47"/>
      <c r="AL105" s="47"/>
      <c r="AM105" s="46">
        <f t="shared" si="5"/>
        <v>20</v>
      </c>
      <c r="AN105" s="246">
        <v>44075</v>
      </c>
      <c r="AO105" s="47"/>
      <c r="AP105" s="47"/>
      <c r="AQ105" s="104"/>
    </row>
    <row r="106" spans="1:43" ht="15" hidden="1">
      <c r="A106" s="27">
        <v>9444</v>
      </c>
      <c r="B106" s="27">
        <v>5459456109</v>
      </c>
      <c r="C106" s="27" t="s">
        <v>828</v>
      </c>
      <c r="D106" s="27" t="s">
        <v>829</v>
      </c>
      <c r="E106" s="27" t="s">
        <v>30</v>
      </c>
      <c r="F106" s="46">
        <v>43913</v>
      </c>
      <c r="G106" s="104" t="s">
        <v>830</v>
      </c>
      <c r="H106" s="27" t="s">
        <v>831</v>
      </c>
      <c r="I106" s="49" t="s">
        <v>832</v>
      </c>
      <c r="J106" s="49" t="s">
        <v>833</v>
      </c>
      <c r="K106" s="27" t="s">
        <v>82</v>
      </c>
      <c r="L106" s="47" t="s">
        <v>514</v>
      </c>
      <c r="M106" s="46">
        <v>44088</v>
      </c>
      <c r="N106" s="47" t="s">
        <v>164</v>
      </c>
      <c r="O106" s="46">
        <v>44078</v>
      </c>
      <c r="P106" s="46">
        <v>44078</v>
      </c>
      <c r="Q106" s="27" t="s">
        <v>78</v>
      </c>
      <c r="R106" s="47"/>
      <c r="S106" s="171" t="s">
        <v>166</v>
      </c>
      <c r="T106" s="46">
        <v>44078</v>
      </c>
      <c r="U106" s="46">
        <v>44088</v>
      </c>
      <c r="V106" s="46" t="s">
        <v>394</v>
      </c>
      <c r="W106" s="46">
        <v>44088</v>
      </c>
      <c r="X106" s="46">
        <v>44092</v>
      </c>
      <c r="Y106" s="46">
        <v>44095</v>
      </c>
      <c r="Z106" s="46">
        <v>44095</v>
      </c>
      <c r="AA106" s="46">
        <v>44095</v>
      </c>
      <c r="AB106" s="46"/>
      <c r="AC106" s="48">
        <v>44104</v>
      </c>
      <c r="AD106" s="48">
        <v>44081</v>
      </c>
      <c r="AE106" s="27" t="s">
        <v>834</v>
      </c>
      <c r="AF106" s="47"/>
      <c r="AG106" s="46"/>
      <c r="AH106" s="46"/>
      <c r="AI106" s="46"/>
      <c r="AJ106" s="47"/>
      <c r="AK106" s="47"/>
      <c r="AL106" s="47"/>
      <c r="AM106" s="46">
        <f t="shared" si="5"/>
        <v>20</v>
      </c>
      <c r="AN106" s="246">
        <v>44075</v>
      </c>
      <c r="AO106" s="47"/>
      <c r="AP106" s="47"/>
      <c r="AQ106" s="104"/>
    </row>
    <row r="107" spans="1:43" ht="15" hidden="1">
      <c r="A107" s="27">
        <v>30706</v>
      </c>
      <c r="B107" s="27">
        <v>4121835017</v>
      </c>
      <c r="C107" s="27" t="s">
        <v>835</v>
      </c>
      <c r="D107" s="27" t="s">
        <v>836</v>
      </c>
      <c r="E107" s="27" t="s">
        <v>49</v>
      </c>
      <c r="F107" s="46">
        <v>44072</v>
      </c>
      <c r="G107" s="104" t="s">
        <v>164</v>
      </c>
      <c r="H107" s="27" t="s">
        <v>837</v>
      </c>
      <c r="I107" s="49" t="s">
        <v>838</v>
      </c>
      <c r="J107" s="49" t="s">
        <v>839</v>
      </c>
      <c r="K107" s="27" t="s">
        <v>12</v>
      </c>
      <c r="L107" s="47" t="s">
        <v>487</v>
      </c>
      <c r="M107" s="46">
        <v>44088</v>
      </c>
      <c r="N107" s="47" t="s">
        <v>164</v>
      </c>
      <c r="O107" s="46">
        <v>44078</v>
      </c>
      <c r="P107" s="46">
        <v>44078</v>
      </c>
      <c r="Q107" s="27" t="s">
        <v>85</v>
      </c>
      <c r="R107" s="47"/>
      <c r="S107" s="171" t="s">
        <v>166</v>
      </c>
      <c r="T107" s="46">
        <v>44078</v>
      </c>
      <c r="U107" s="46">
        <v>44088</v>
      </c>
      <c r="V107" s="46" t="s">
        <v>394</v>
      </c>
      <c r="W107" s="46">
        <v>44088</v>
      </c>
      <c r="X107" s="46">
        <v>44091</v>
      </c>
      <c r="Y107" s="46">
        <v>44091</v>
      </c>
      <c r="Z107" s="46">
        <v>44091</v>
      </c>
      <c r="AA107" s="46">
        <v>44091</v>
      </c>
      <c r="AB107" s="46"/>
      <c r="AC107" s="48">
        <v>44104</v>
      </c>
      <c r="AD107" s="48">
        <v>44090</v>
      </c>
      <c r="AE107" s="27" t="s">
        <v>840</v>
      </c>
      <c r="AF107" s="47"/>
      <c r="AG107" s="46"/>
      <c r="AH107" s="46"/>
      <c r="AI107" s="46"/>
      <c r="AJ107" s="47"/>
      <c r="AK107" s="47"/>
      <c r="AL107" s="47"/>
      <c r="AM107" s="46">
        <f t="shared" si="5"/>
        <v>20</v>
      </c>
      <c r="AN107" s="246">
        <v>44075</v>
      </c>
      <c r="AO107" s="47"/>
      <c r="AP107" s="47"/>
      <c r="AQ107" s="104"/>
    </row>
    <row r="108" spans="1:43" ht="15" hidden="1">
      <c r="A108" s="27">
        <v>8943</v>
      </c>
      <c r="B108" s="27">
        <v>4958667317</v>
      </c>
      <c r="C108" s="27" t="s">
        <v>841</v>
      </c>
      <c r="D108" s="27" t="s">
        <v>842</v>
      </c>
      <c r="E108" s="27" t="s">
        <v>30</v>
      </c>
      <c r="F108" s="46">
        <v>43886</v>
      </c>
      <c r="G108" s="104" t="s">
        <v>843</v>
      </c>
      <c r="H108" s="27" t="s">
        <v>844</v>
      </c>
      <c r="I108" s="49" t="s">
        <v>845</v>
      </c>
      <c r="J108" s="49" t="s">
        <v>846</v>
      </c>
      <c r="K108" s="27" t="s">
        <v>61</v>
      </c>
      <c r="L108" s="47" t="s">
        <v>641</v>
      </c>
      <c r="M108" s="46">
        <v>44088</v>
      </c>
      <c r="N108" s="163">
        <v>44081</v>
      </c>
      <c r="O108" s="46">
        <v>44081</v>
      </c>
      <c r="P108" s="46">
        <v>44081</v>
      </c>
      <c r="Q108" s="27" t="s">
        <v>71</v>
      </c>
      <c r="R108" s="47" t="s">
        <v>166</v>
      </c>
      <c r="S108" s="171" t="s">
        <v>166</v>
      </c>
      <c r="T108" s="46">
        <v>44081</v>
      </c>
      <c r="U108" s="46">
        <v>44088</v>
      </c>
      <c r="V108" s="46" t="s">
        <v>394</v>
      </c>
      <c r="W108" s="46">
        <v>44088</v>
      </c>
      <c r="X108" s="46">
        <v>44090</v>
      </c>
      <c r="Y108" s="46">
        <v>44090</v>
      </c>
      <c r="Z108" s="46">
        <v>44090</v>
      </c>
      <c r="AA108" s="46">
        <v>44090</v>
      </c>
      <c r="AB108" s="46"/>
      <c r="AC108" s="48">
        <v>44105</v>
      </c>
      <c r="AD108" s="48">
        <v>44091</v>
      </c>
      <c r="AE108" s="27" t="s">
        <v>847</v>
      </c>
      <c r="AF108" s="47"/>
      <c r="AG108" s="46"/>
      <c r="AH108" s="46"/>
      <c r="AI108" s="46"/>
      <c r="AJ108" s="47"/>
      <c r="AK108" s="47"/>
      <c r="AL108" s="47"/>
      <c r="AM108" s="46">
        <f t="shared" si="5"/>
        <v>20</v>
      </c>
      <c r="AN108" s="246">
        <v>44075</v>
      </c>
      <c r="AO108" s="47"/>
      <c r="AP108" s="47"/>
      <c r="AQ108" s="104" t="s">
        <v>848</v>
      </c>
    </row>
    <row r="109" spans="1:43" ht="15" hidden="1">
      <c r="A109" s="27">
        <v>9044</v>
      </c>
      <c r="B109" s="27">
        <v>1901497703</v>
      </c>
      <c r="C109" s="27" t="s">
        <v>849</v>
      </c>
      <c r="D109" s="27" t="s">
        <v>850</v>
      </c>
      <c r="E109" s="27" t="s">
        <v>30</v>
      </c>
      <c r="F109" s="46">
        <v>43949</v>
      </c>
      <c r="G109" s="104" t="s">
        <v>851</v>
      </c>
      <c r="H109" s="27" t="s">
        <v>852</v>
      </c>
      <c r="I109" s="49" t="s">
        <v>853</v>
      </c>
      <c r="J109" s="49" t="s">
        <v>854</v>
      </c>
      <c r="K109" s="27" t="s">
        <v>12</v>
      </c>
      <c r="L109" s="47" t="s">
        <v>487</v>
      </c>
      <c r="M109" s="46">
        <v>44088</v>
      </c>
      <c r="N109" s="47" t="s">
        <v>164</v>
      </c>
      <c r="O109" s="46">
        <v>44081</v>
      </c>
      <c r="P109" s="46">
        <v>44081</v>
      </c>
      <c r="Q109" s="27" t="s">
        <v>85</v>
      </c>
      <c r="R109" s="47"/>
      <c r="S109" s="171" t="s">
        <v>166</v>
      </c>
      <c r="T109" s="46">
        <v>44081</v>
      </c>
      <c r="U109" s="46">
        <v>44088</v>
      </c>
      <c r="V109" s="46" t="s">
        <v>394</v>
      </c>
      <c r="W109" s="46">
        <v>44088</v>
      </c>
      <c r="X109" s="46">
        <v>44091</v>
      </c>
      <c r="Y109" s="46">
        <v>44091</v>
      </c>
      <c r="Z109" s="46">
        <v>44091</v>
      </c>
      <c r="AA109" s="46">
        <v>44091</v>
      </c>
      <c r="AB109" s="46"/>
      <c r="AC109" s="48">
        <v>44103</v>
      </c>
      <c r="AD109" s="48">
        <v>44090</v>
      </c>
      <c r="AE109" s="27" t="s">
        <v>855</v>
      </c>
      <c r="AF109" s="47"/>
      <c r="AG109" s="46"/>
      <c r="AH109" s="46"/>
      <c r="AI109" s="46"/>
      <c r="AJ109" s="47"/>
      <c r="AK109" s="47"/>
      <c r="AL109" s="47"/>
      <c r="AM109" s="46">
        <f t="shared" si="5"/>
        <v>20</v>
      </c>
      <c r="AN109" s="246">
        <v>44075</v>
      </c>
      <c r="AO109" s="47"/>
      <c r="AP109" s="47"/>
      <c r="AQ109" s="104"/>
    </row>
    <row r="110" spans="1:43" ht="15" hidden="1">
      <c r="A110" s="27">
        <v>9218</v>
      </c>
      <c r="B110" s="27">
        <v>3605688585</v>
      </c>
      <c r="C110" s="27" t="s">
        <v>835</v>
      </c>
      <c r="D110" s="27" t="s">
        <v>856</v>
      </c>
      <c r="E110" s="27" t="s">
        <v>30</v>
      </c>
      <c r="F110" s="46">
        <v>44133</v>
      </c>
      <c r="G110" s="104" t="s">
        <v>857</v>
      </c>
      <c r="H110" s="27" t="s">
        <v>858</v>
      </c>
      <c r="I110" s="49" t="s">
        <v>859</v>
      </c>
      <c r="J110" s="49" t="s">
        <v>860</v>
      </c>
      <c r="K110" s="27" t="s">
        <v>82</v>
      </c>
      <c r="L110" s="47" t="s">
        <v>514</v>
      </c>
      <c r="M110" s="46">
        <v>44088</v>
      </c>
      <c r="N110" s="47" t="s">
        <v>164</v>
      </c>
      <c r="O110" s="46">
        <v>44081</v>
      </c>
      <c r="P110" s="46">
        <v>44081</v>
      </c>
      <c r="Q110" s="27" t="s">
        <v>78</v>
      </c>
      <c r="R110" s="47"/>
      <c r="S110" s="171" t="s">
        <v>166</v>
      </c>
      <c r="T110" s="46">
        <v>44081</v>
      </c>
      <c r="U110" s="46">
        <v>44088</v>
      </c>
      <c r="V110" s="46"/>
      <c r="W110" s="46">
        <v>44088</v>
      </c>
      <c r="X110" s="46">
        <v>44092</v>
      </c>
      <c r="Y110" s="46">
        <v>44092</v>
      </c>
      <c r="Z110" s="46">
        <v>44092</v>
      </c>
      <c r="AA110" s="46">
        <v>44092</v>
      </c>
      <c r="AB110" s="46"/>
      <c r="AC110" s="48">
        <v>44097</v>
      </c>
      <c r="AD110" s="48">
        <v>44082</v>
      </c>
      <c r="AE110" s="27" t="s">
        <v>861</v>
      </c>
      <c r="AF110" s="47" t="s">
        <v>70</v>
      </c>
      <c r="AG110" s="46">
        <v>44098</v>
      </c>
      <c r="AH110" s="46">
        <v>44099</v>
      </c>
      <c r="AI110" s="46">
        <v>44099</v>
      </c>
      <c r="AJ110" s="163">
        <v>44099</v>
      </c>
      <c r="AK110" s="47"/>
      <c r="AL110" s="47"/>
      <c r="AM110" s="46">
        <f t="shared" si="5"/>
        <v>44119</v>
      </c>
      <c r="AN110" s="246">
        <v>44075</v>
      </c>
      <c r="AO110" s="47"/>
      <c r="AP110" s="47" t="s">
        <v>183</v>
      </c>
      <c r="AQ110" s="104"/>
    </row>
    <row r="111" spans="1:43" ht="15" hidden="1">
      <c r="A111" s="70">
        <v>7772</v>
      </c>
      <c r="B111" s="70">
        <v>3164088980</v>
      </c>
      <c r="C111" s="70" t="s">
        <v>862</v>
      </c>
      <c r="D111" s="70" t="s">
        <v>863</v>
      </c>
      <c r="E111" s="70" t="s">
        <v>48</v>
      </c>
      <c r="F111" s="71">
        <v>44137</v>
      </c>
      <c r="G111" s="116">
        <v>3164088980</v>
      </c>
      <c r="H111" s="109" t="s">
        <v>864</v>
      </c>
      <c r="I111" s="72" t="s">
        <v>865</v>
      </c>
      <c r="J111" s="72" t="s">
        <v>866</v>
      </c>
      <c r="K111" s="70" t="s">
        <v>12</v>
      </c>
      <c r="L111" s="73" t="s">
        <v>487</v>
      </c>
      <c r="M111" s="71">
        <v>44098</v>
      </c>
      <c r="N111" s="73" t="s">
        <v>164</v>
      </c>
      <c r="O111" s="71">
        <v>44081</v>
      </c>
      <c r="P111" s="71">
        <v>44081</v>
      </c>
      <c r="Q111" s="70" t="s">
        <v>85</v>
      </c>
      <c r="R111" s="73"/>
      <c r="S111" s="174" t="s">
        <v>166</v>
      </c>
      <c r="T111" s="71">
        <v>44081</v>
      </c>
      <c r="U111" s="71">
        <v>44098</v>
      </c>
      <c r="V111" s="71"/>
      <c r="W111" s="71">
        <v>44098</v>
      </c>
      <c r="X111" s="71">
        <v>44103</v>
      </c>
      <c r="Y111" s="71"/>
      <c r="Z111" s="71"/>
      <c r="AA111" s="71"/>
      <c r="AB111" s="71"/>
      <c r="AC111" s="74">
        <v>44110</v>
      </c>
      <c r="AD111" s="74">
        <v>44089</v>
      </c>
      <c r="AE111" s="70" t="s">
        <v>867</v>
      </c>
      <c r="AF111" s="73"/>
      <c r="AG111" s="71"/>
      <c r="AH111" s="71"/>
      <c r="AI111" s="71"/>
      <c r="AJ111" s="73"/>
      <c r="AK111" s="73"/>
      <c r="AL111" s="73"/>
      <c r="AM111" s="71">
        <f t="shared" si="5"/>
        <v>20</v>
      </c>
      <c r="AN111" s="246">
        <v>44075</v>
      </c>
      <c r="AO111" s="73"/>
      <c r="AP111" s="73"/>
      <c r="AQ111" s="116"/>
    </row>
    <row r="112" spans="1:43" ht="15" hidden="1">
      <c r="A112" s="70">
        <v>33080</v>
      </c>
      <c r="B112" s="70">
        <v>6962348915</v>
      </c>
      <c r="C112" s="70" t="s">
        <v>868</v>
      </c>
      <c r="D112" s="70" t="s">
        <v>869</v>
      </c>
      <c r="E112" s="70" t="s">
        <v>50</v>
      </c>
      <c r="F112" s="71">
        <v>44095</v>
      </c>
      <c r="G112" s="116">
        <v>6962348915</v>
      </c>
      <c r="H112" s="70" t="s">
        <v>870</v>
      </c>
      <c r="I112" s="72" t="s">
        <v>871</v>
      </c>
      <c r="J112" s="72" t="s">
        <v>872</v>
      </c>
      <c r="K112" s="70" t="s">
        <v>61</v>
      </c>
      <c r="L112" s="73" t="s">
        <v>641</v>
      </c>
      <c r="M112" s="71">
        <v>44095</v>
      </c>
      <c r="N112" s="143">
        <v>44082</v>
      </c>
      <c r="O112" s="71">
        <v>44082</v>
      </c>
      <c r="P112" s="71">
        <v>44082</v>
      </c>
      <c r="Q112" s="70" t="s">
        <v>71</v>
      </c>
      <c r="R112" s="73"/>
      <c r="S112" s="174" t="s">
        <v>166</v>
      </c>
      <c r="T112" s="71">
        <v>44082</v>
      </c>
      <c r="U112" s="71">
        <v>44095</v>
      </c>
      <c r="V112" s="71"/>
      <c r="W112" s="71">
        <v>44095</v>
      </c>
      <c r="X112" s="71">
        <v>44097</v>
      </c>
      <c r="Y112" s="71"/>
      <c r="Z112" s="71"/>
      <c r="AA112" s="71"/>
      <c r="AB112" s="71"/>
      <c r="AC112" s="74">
        <v>44111</v>
      </c>
      <c r="AD112" s="74">
        <v>44095</v>
      </c>
      <c r="AE112" s="70" t="s">
        <v>873</v>
      </c>
      <c r="AF112" s="73"/>
      <c r="AG112" s="71"/>
      <c r="AH112" s="71"/>
      <c r="AI112" s="71"/>
      <c r="AJ112" s="73"/>
      <c r="AK112" s="73"/>
      <c r="AL112" s="73"/>
      <c r="AM112" s="71">
        <f t="shared" si="5"/>
        <v>20</v>
      </c>
      <c r="AN112" s="246">
        <v>44075</v>
      </c>
      <c r="AO112" s="73"/>
      <c r="AP112" s="73" t="s">
        <v>167</v>
      </c>
      <c r="AQ112" s="116" t="s">
        <v>874</v>
      </c>
    </row>
    <row r="113" spans="1:43" ht="15" hidden="1">
      <c r="A113" s="27">
        <v>9001</v>
      </c>
      <c r="B113" s="27">
        <v>7962364687</v>
      </c>
      <c r="C113" s="27" t="s">
        <v>875</v>
      </c>
      <c r="D113" s="27" t="s">
        <v>876</v>
      </c>
      <c r="E113" s="27" t="s">
        <v>30</v>
      </c>
      <c r="F113" s="46">
        <v>43906</v>
      </c>
      <c r="G113" s="104" t="s">
        <v>877</v>
      </c>
      <c r="H113" s="27" t="s">
        <v>442</v>
      </c>
      <c r="I113" s="49" t="s">
        <v>878</v>
      </c>
      <c r="J113" s="49" t="s">
        <v>879</v>
      </c>
      <c r="K113" s="27" t="s">
        <v>61</v>
      </c>
      <c r="L113" s="47" t="s">
        <v>641</v>
      </c>
      <c r="M113" s="46">
        <v>44109</v>
      </c>
      <c r="N113" s="163">
        <v>44082</v>
      </c>
      <c r="O113" s="46">
        <v>44082</v>
      </c>
      <c r="P113" s="46">
        <v>44082</v>
      </c>
      <c r="Q113" s="27" t="s">
        <v>71</v>
      </c>
      <c r="R113" s="47"/>
      <c r="S113" s="171" t="s">
        <v>166</v>
      </c>
      <c r="T113" s="46">
        <v>44082</v>
      </c>
      <c r="U113" s="46">
        <v>44109</v>
      </c>
      <c r="V113" s="46" t="s">
        <v>394</v>
      </c>
      <c r="W113" s="46"/>
      <c r="X113" s="46">
        <v>44111</v>
      </c>
      <c r="Y113" s="46"/>
      <c r="Z113" s="46"/>
      <c r="AA113" s="46"/>
      <c r="AB113" s="46"/>
      <c r="AC113" s="48"/>
      <c r="AD113" s="48"/>
      <c r="AE113" s="27"/>
      <c r="AF113" s="47"/>
      <c r="AG113" s="46"/>
      <c r="AH113" s="46"/>
      <c r="AI113" s="46"/>
      <c r="AJ113" s="47"/>
      <c r="AK113" s="47"/>
      <c r="AL113" s="47"/>
      <c r="AM113" s="46">
        <f t="shared" si="5"/>
        <v>20</v>
      </c>
      <c r="AN113" s="246">
        <v>44075</v>
      </c>
      <c r="AO113" s="47"/>
      <c r="AP113" s="47"/>
      <c r="AQ113" s="104" t="s">
        <v>880</v>
      </c>
    </row>
    <row r="114" spans="1:43" ht="15" hidden="1">
      <c r="A114" s="27">
        <v>32818</v>
      </c>
      <c r="B114" s="27">
        <v>6997670430</v>
      </c>
      <c r="C114" s="27" t="s">
        <v>614</v>
      </c>
      <c r="D114" s="27" t="s">
        <v>881</v>
      </c>
      <c r="E114" s="27" t="s">
        <v>11</v>
      </c>
      <c r="F114" s="46">
        <v>43945</v>
      </c>
      <c r="G114" s="104" t="s">
        <v>286</v>
      </c>
      <c r="H114" s="27" t="s">
        <v>882</v>
      </c>
      <c r="I114" s="49" t="s">
        <v>883</v>
      </c>
      <c r="J114" s="49" t="s">
        <v>884</v>
      </c>
      <c r="K114" s="27" t="s">
        <v>12</v>
      </c>
      <c r="L114" s="47" t="s">
        <v>487</v>
      </c>
      <c r="M114" s="46">
        <v>44083</v>
      </c>
      <c r="N114" s="47" t="s">
        <v>164</v>
      </c>
      <c r="O114" s="46">
        <v>44083</v>
      </c>
      <c r="P114" s="46">
        <v>44077</v>
      </c>
      <c r="Q114" s="27" t="s">
        <v>85</v>
      </c>
      <c r="R114" s="47"/>
      <c r="S114" s="171" t="s">
        <v>166</v>
      </c>
      <c r="T114" s="46">
        <v>44077</v>
      </c>
      <c r="U114" s="46">
        <v>44083</v>
      </c>
      <c r="V114" s="46" t="s">
        <v>394</v>
      </c>
      <c r="W114" s="46">
        <v>44083</v>
      </c>
      <c r="X114" s="46">
        <v>44089</v>
      </c>
      <c r="Y114" s="46">
        <v>44089</v>
      </c>
      <c r="Z114" s="46">
        <v>44089</v>
      </c>
      <c r="AA114" s="46">
        <v>44089</v>
      </c>
      <c r="AB114" s="46"/>
      <c r="AC114" s="48">
        <v>44099</v>
      </c>
      <c r="AD114" s="48">
        <v>44084</v>
      </c>
      <c r="AE114" s="27" t="s">
        <v>805</v>
      </c>
      <c r="AF114" s="47"/>
      <c r="AG114" s="46"/>
      <c r="AH114" s="46"/>
      <c r="AI114" s="46"/>
      <c r="AJ114" s="47"/>
      <c r="AK114" s="47"/>
      <c r="AL114" s="47"/>
      <c r="AM114" s="46">
        <f t="shared" si="5"/>
        <v>20</v>
      </c>
      <c r="AN114" s="246">
        <v>44075</v>
      </c>
      <c r="AO114" s="47"/>
      <c r="AP114" s="47"/>
      <c r="AQ114" s="104" t="s">
        <v>885</v>
      </c>
    </row>
    <row r="115" spans="1:43" ht="15" hidden="1">
      <c r="A115" s="27">
        <v>32916</v>
      </c>
      <c r="B115" s="27">
        <v>4450066277</v>
      </c>
      <c r="C115" s="27" t="s">
        <v>886</v>
      </c>
      <c r="D115" s="27" t="s">
        <v>887</v>
      </c>
      <c r="E115" s="27" t="s">
        <v>11</v>
      </c>
      <c r="F115" s="46">
        <v>44090</v>
      </c>
      <c r="G115" s="220" t="s">
        <v>286</v>
      </c>
      <c r="H115" s="27" t="s">
        <v>888</v>
      </c>
      <c r="I115" s="49" t="s">
        <v>889</v>
      </c>
      <c r="J115" s="49" t="s">
        <v>890</v>
      </c>
      <c r="K115" s="27" t="s">
        <v>61</v>
      </c>
      <c r="L115" s="47" t="s">
        <v>641</v>
      </c>
      <c r="M115" s="46">
        <v>44088</v>
      </c>
      <c r="N115" s="163">
        <v>44083</v>
      </c>
      <c r="O115" s="46">
        <v>44083</v>
      </c>
      <c r="P115" s="46">
        <v>44083</v>
      </c>
      <c r="Q115" s="27" t="s">
        <v>71</v>
      </c>
      <c r="R115" s="47" t="s">
        <v>166</v>
      </c>
      <c r="S115" s="171" t="s">
        <v>166</v>
      </c>
      <c r="T115" s="46">
        <v>44083</v>
      </c>
      <c r="U115" s="46">
        <v>44088</v>
      </c>
      <c r="V115" s="46"/>
      <c r="W115" s="46">
        <v>44088</v>
      </c>
      <c r="X115" s="46">
        <v>44090</v>
      </c>
      <c r="Y115" s="46">
        <v>44090</v>
      </c>
      <c r="Z115" s="46">
        <v>44090</v>
      </c>
      <c r="AA115" s="46">
        <v>44090</v>
      </c>
      <c r="AB115" s="46"/>
      <c r="AC115" s="48">
        <v>44102</v>
      </c>
      <c r="AD115" s="48">
        <v>44085</v>
      </c>
      <c r="AE115" s="27" t="s">
        <v>891</v>
      </c>
      <c r="AF115" s="47"/>
      <c r="AG115" s="46"/>
      <c r="AH115" s="46"/>
      <c r="AI115" s="46"/>
      <c r="AJ115" s="47"/>
      <c r="AK115" s="47"/>
      <c r="AL115" s="47"/>
      <c r="AM115" s="46">
        <f t="shared" si="5"/>
        <v>20</v>
      </c>
      <c r="AN115" s="246">
        <v>44075</v>
      </c>
      <c r="AO115" s="47"/>
      <c r="AP115" s="47"/>
      <c r="AQ115" s="104"/>
    </row>
    <row r="116" spans="1:43" ht="15" hidden="1">
      <c r="A116" s="27">
        <v>33168</v>
      </c>
      <c r="B116" s="27">
        <v>5338659211</v>
      </c>
      <c r="C116" s="27" t="s">
        <v>414</v>
      </c>
      <c r="D116" s="27" t="s">
        <v>892</v>
      </c>
      <c r="E116" s="27" t="s">
        <v>11</v>
      </c>
      <c r="F116" s="46">
        <v>43805</v>
      </c>
      <c r="G116" s="220" t="s">
        <v>286</v>
      </c>
      <c r="H116" s="27" t="s">
        <v>893</v>
      </c>
      <c r="I116" s="49" t="s">
        <v>894</v>
      </c>
      <c r="J116" s="49" t="s">
        <v>895</v>
      </c>
      <c r="K116" s="27" t="s">
        <v>12</v>
      </c>
      <c r="L116" s="47" t="s">
        <v>487</v>
      </c>
      <c r="M116" s="46">
        <v>44089</v>
      </c>
      <c r="N116" s="47" t="s">
        <v>164</v>
      </c>
      <c r="O116" s="46">
        <v>44083</v>
      </c>
      <c r="P116" s="46">
        <v>44083</v>
      </c>
      <c r="Q116" s="27" t="s">
        <v>85</v>
      </c>
      <c r="R116" s="47"/>
      <c r="S116" s="171" t="s">
        <v>166</v>
      </c>
      <c r="T116" s="46">
        <v>44083</v>
      </c>
      <c r="U116" s="46">
        <v>44089</v>
      </c>
      <c r="V116" s="46" t="s">
        <v>394</v>
      </c>
      <c r="W116" s="46">
        <v>44089</v>
      </c>
      <c r="X116" s="46">
        <v>44092</v>
      </c>
      <c r="Y116" s="46">
        <v>44092</v>
      </c>
      <c r="Z116" s="46">
        <v>44092</v>
      </c>
      <c r="AA116" s="46">
        <v>44092</v>
      </c>
      <c r="AB116" s="46"/>
      <c r="AC116" s="48">
        <v>44102</v>
      </c>
      <c r="AD116" s="48">
        <v>44088</v>
      </c>
      <c r="AE116" s="27" t="s">
        <v>896</v>
      </c>
      <c r="AF116" s="47"/>
      <c r="AG116" s="46"/>
      <c r="AH116" s="46"/>
      <c r="AI116" s="46"/>
      <c r="AJ116" s="47"/>
      <c r="AK116" s="47"/>
      <c r="AL116" s="47"/>
      <c r="AM116" s="46">
        <f t="shared" si="5"/>
        <v>20</v>
      </c>
      <c r="AN116" s="246">
        <v>44075</v>
      </c>
      <c r="AO116" s="47"/>
      <c r="AP116" s="47"/>
      <c r="AQ116" s="104"/>
    </row>
    <row r="117" spans="1:43" ht="15" hidden="1">
      <c r="A117" s="70">
        <v>33045</v>
      </c>
      <c r="B117" s="70">
        <v>7532542032</v>
      </c>
      <c r="C117" s="70" t="s">
        <v>317</v>
      </c>
      <c r="D117" s="70" t="s">
        <v>897</v>
      </c>
      <c r="E117" s="27" t="s">
        <v>11</v>
      </c>
      <c r="F117" s="46">
        <v>43794</v>
      </c>
      <c r="G117" s="104" t="s">
        <v>286</v>
      </c>
      <c r="H117" s="27" t="s">
        <v>898</v>
      </c>
      <c r="I117" s="49" t="s">
        <v>899</v>
      </c>
      <c r="J117" s="72" t="s">
        <v>900</v>
      </c>
      <c r="K117" s="70" t="s">
        <v>101</v>
      </c>
      <c r="L117" s="73" t="s">
        <v>102</v>
      </c>
      <c r="M117" s="71">
        <v>44096</v>
      </c>
      <c r="N117" s="73" t="s">
        <v>164</v>
      </c>
      <c r="O117" s="71">
        <v>44083</v>
      </c>
      <c r="P117" s="71">
        <v>44083</v>
      </c>
      <c r="Q117" s="70" t="s">
        <v>64</v>
      </c>
      <c r="R117" s="73"/>
      <c r="S117" s="174" t="s">
        <v>166</v>
      </c>
      <c r="T117" s="71">
        <v>44083</v>
      </c>
      <c r="U117" s="71">
        <v>44096</v>
      </c>
      <c r="V117" s="71" t="s">
        <v>459</v>
      </c>
      <c r="W117" s="71">
        <v>44096</v>
      </c>
      <c r="X117" s="71">
        <v>44098</v>
      </c>
      <c r="Y117" s="71">
        <v>44098</v>
      </c>
      <c r="Z117" s="71">
        <v>44098</v>
      </c>
      <c r="AA117" s="71">
        <v>44098</v>
      </c>
      <c r="AB117" s="71"/>
      <c r="AC117" s="74">
        <v>44103</v>
      </c>
      <c r="AD117" s="74">
        <v>44084</v>
      </c>
      <c r="AE117" s="70" t="s">
        <v>901</v>
      </c>
      <c r="AF117" s="73"/>
      <c r="AG117" s="71"/>
      <c r="AH117" s="71"/>
      <c r="AI117" s="71"/>
      <c r="AJ117" s="73"/>
      <c r="AK117" s="73"/>
      <c r="AL117" s="73"/>
      <c r="AM117" s="71">
        <f t="shared" si="5"/>
        <v>20</v>
      </c>
      <c r="AN117" s="246">
        <v>44075</v>
      </c>
      <c r="AO117" s="73"/>
      <c r="AP117" s="73"/>
      <c r="AQ117" s="116"/>
    </row>
    <row r="118" spans="1:43" ht="15" hidden="1">
      <c r="A118" s="70">
        <v>32914</v>
      </c>
      <c r="B118" s="70">
        <v>4218138612</v>
      </c>
      <c r="C118" s="70" t="s">
        <v>902</v>
      </c>
      <c r="D118" s="70" t="s">
        <v>903</v>
      </c>
      <c r="E118" s="27" t="s">
        <v>11</v>
      </c>
      <c r="F118" s="46">
        <v>44114</v>
      </c>
      <c r="G118" s="104" t="s">
        <v>286</v>
      </c>
      <c r="H118" s="27" t="s">
        <v>888</v>
      </c>
      <c r="I118" s="49" t="s">
        <v>889</v>
      </c>
      <c r="J118" s="72" t="s">
        <v>904</v>
      </c>
      <c r="K118" s="70" t="s">
        <v>61</v>
      </c>
      <c r="L118" s="73" t="s">
        <v>641</v>
      </c>
      <c r="M118" s="71">
        <v>44097</v>
      </c>
      <c r="N118" s="143">
        <v>44083</v>
      </c>
      <c r="O118" s="71">
        <v>44083</v>
      </c>
      <c r="P118" s="71">
        <v>44083</v>
      </c>
      <c r="Q118" s="70" t="s">
        <v>71</v>
      </c>
      <c r="R118" s="73" t="s">
        <v>166</v>
      </c>
      <c r="S118" s="174" t="s">
        <v>166</v>
      </c>
      <c r="T118" s="71">
        <v>44083</v>
      </c>
      <c r="U118" s="71">
        <v>44096</v>
      </c>
      <c r="V118" s="71" t="s">
        <v>394</v>
      </c>
      <c r="W118" s="71">
        <v>44096</v>
      </c>
      <c r="X118" s="71">
        <v>44098</v>
      </c>
      <c r="Y118" s="71">
        <v>44098</v>
      </c>
      <c r="Z118" s="71">
        <v>44098</v>
      </c>
      <c r="AA118" s="71">
        <v>44098</v>
      </c>
      <c r="AB118" s="71"/>
      <c r="AC118" s="74">
        <v>44104</v>
      </c>
      <c r="AD118" s="74">
        <v>44083</v>
      </c>
      <c r="AE118" s="70" t="s">
        <v>905</v>
      </c>
      <c r="AF118" s="73"/>
      <c r="AG118" s="128"/>
      <c r="AH118" s="128" t="s">
        <v>906</v>
      </c>
      <c r="AI118" s="128"/>
      <c r="AJ118" s="73"/>
      <c r="AK118" s="73"/>
      <c r="AL118" s="73"/>
      <c r="AM118" s="71" t="e">
        <f t="shared" si="5"/>
        <v>#VALUE!</v>
      </c>
      <c r="AN118" s="246">
        <v>44075</v>
      </c>
      <c r="AO118" s="73"/>
      <c r="AP118" s="73"/>
      <c r="AQ118" s="116"/>
    </row>
    <row r="119" spans="1:43" ht="15" hidden="1">
      <c r="A119" s="70">
        <v>8949</v>
      </c>
      <c r="B119" s="70">
        <v>9629206934</v>
      </c>
      <c r="C119" s="70" t="s">
        <v>907</v>
      </c>
      <c r="D119" s="70" t="s">
        <v>908</v>
      </c>
      <c r="E119" s="27" t="s">
        <v>30</v>
      </c>
      <c r="F119" s="46">
        <v>43976</v>
      </c>
      <c r="G119" s="104" t="s">
        <v>909</v>
      </c>
      <c r="H119" s="27" t="s">
        <v>910</v>
      </c>
      <c r="I119" s="27"/>
      <c r="J119" s="72" t="s">
        <v>911</v>
      </c>
      <c r="K119" s="70" t="s">
        <v>82</v>
      </c>
      <c r="L119" s="73" t="s">
        <v>514</v>
      </c>
      <c r="M119" s="71">
        <v>44095</v>
      </c>
      <c r="N119" s="73" t="s">
        <v>164</v>
      </c>
      <c r="O119" s="71">
        <v>44084</v>
      </c>
      <c r="P119" s="71">
        <v>44084</v>
      </c>
      <c r="Q119" s="70" t="s">
        <v>78</v>
      </c>
      <c r="R119" s="73"/>
      <c r="S119" s="174" t="s">
        <v>166</v>
      </c>
      <c r="T119" s="71">
        <v>44084</v>
      </c>
      <c r="U119" s="71">
        <v>44095</v>
      </c>
      <c r="V119" s="71" t="s">
        <v>394</v>
      </c>
      <c r="W119" s="71">
        <v>44095</v>
      </c>
      <c r="X119" s="71">
        <v>44099</v>
      </c>
      <c r="Y119" s="71">
        <v>44099</v>
      </c>
      <c r="Z119" s="71">
        <v>44099</v>
      </c>
      <c r="AA119" s="71">
        <v>44099</v>
      </c>
      <c r="AB119" s="71"/>
      <c r="AC119" s="74">
        <v>44112</v>
      </c>
      <c r="AD119" s="74">
        <v>44096</v>
      </c>
      <c r="AE119" s="70" t="s">
        <v>912</v>
      </c>
      <c r="AF119" s="73"/>
      <c r="AG119" s="128"/>
      <c r="AH119" s="128" t="s">
        <v>913</v>
      </c>
      <c r="AI119" s="128"/>
      <c r="AJ119" s="73"/>
      <c r="AK119" s="73"/>
      <c r="AL119" s="73"/>
      <c r="AM119" s="71" t="e">
        <f t="shared" si="5"/>
        <v>#VALUE!</v>
      </c>
      <c r="AN119" s="246">
        <v>44075</v>
      </c>
      <c r="AO119" s="73"/>
      <c r="AP119" s="73"/>
      <c r="AQ119" s="116"/>
    </row>
    <row r="120" spans="1:43" ht="15" hidden="1">
      <c r="A120" s="27">
        <v>33170</v>
      </c>
      <c r="B120" s="27">
        <v>7847829745</v>
      </c>
      <c r="C120" s="27" t="s">
        <v>310</v>
      </c>
      <c r="D120" s="27" t="s">
        <v>42</v>
      </c>
      <c r="E120" s="27" t="s">
        <v>11</v>
      </c>
      <c r="F120" s="46">
        <v>43822</v>
      </c>
      <c r="G120" s="104" t="s">
        <v>286</v>
      </c>
      <c r="H120" s="27" t="s">
        <v>914</v>
      </c>
      <c r="I120" s="49" t="s">
        <v>915</v>
      </c>
      <c r="J120" s="49" t="s">
        <v>916</v>
      </c>
      <c r="K120" s="27" t="s">
        <v>75</v>
      </c>
      <c r="L120" s="47" t="s">
        <v>917</v>
      </c>
      <c r="M120" s="46">
        <v>44088</v>
      </c>
      <c r="N120" s="47" t="s">
        <v>164</v>
      </c>
      <c r="O120" s="46">
        <v>44084</v>
      </c>
      <c r="P120" s="46">
        <v>44084</v>
      </c>
      <c r="Q120" s="27" t="s">
        <v>85</v>
      </c>
      <c r="R120" s="47"/>
      <c r="S120" s="171" t="s">
        <v>166</v>
      </c>
      <c r="T120" s="46">
        <v>44084</v>
      </c>
      <c r="U120" s="46">
        <v>44088</v>
      </c>
      <c r="V120" s="46" t="s">
        <v>459</v>
      </c>
      <c r="W120" s="46">
        <v>44088</v>
      </c>
      <c r="X120" s="46">
        <v>44092</v>
      </c>
      <c r="Y120" s="46">
        <v>44092</v>
      </c>
      <c r="Z120" s="46">
        <v>44092</v>
      </c>
      <c r="AA120" s="46">
        <v>44092</v>
      </c>
      <c r="AB120" s="46"/>
      <c r="AC120" s="48">
        <v>44111</v>
      </c>
      <c r="AD120" s="48">
        <v>44098</v>
      </c>
      <c r="AE120" s="27" t="s">
        <v>918</v>
      </c>
      <c r="AF120" s="47"/>
      <c r="AG120" s="222"/>
      <c r="AH120" s="80" t="s">
        <v>919</v>
      </c>
      <c r="AI120" s="80"/>
      <c r="AJ120" s="47"/>
      <c r="AK120" s="47"/>
      <c r="AL120" s="47"/>
      <c r="AM120" s="46" t="e">
        <f t="shared" si="5"/>
        <v>#VALUE!</v>
      </c>
      <c r="AN120" s="246">
        <v>44075</v>
      </c>
      <c r="AO120" s="47"/>
      <c r="AP120" s="47"/>
      <c r="AQ120" s="104" t="s">
        <v>920</v>
      </c>
    </row>
    <row r="121" spans="1:43" ht="15" hidden="1">
      <c r="A121" s="27">
        <v>31801</v>
      </c>
      <c r="B121" s="27">
        <v>9553229556</v>
      </c>
      <c r="C121" s="27" t="s">
        <v>921</v>
      </c>
      <c r="D121" s="27" t="s">
        <v>922</v>
      </c>
      <c r="E121" s="27" t="s">
        <v>11</v>
      </c>
      <c r="F121" s="46">
        <v>44050</v>
      </c>
      <c r="G121" s="104" t="s">
        <v>286</v>
      </c>
      <c r="H121" s="27" t="s">
        <v>923</v>
      </c>
      <c r="I121" s="49" t="s">
        <v>924</v>
      </c>
      <c r="J121" s="49" t="s">
        <v>925</v>
      </c>
      <c r="K121" s="27" t="s">
        <v>12</v>
      </c>
      <c r="L121" s="47" t="s">
        <v>487</v>
      </c>
      <c r="M121" s="46">
        <v>44088</v>
      </c>
      <c r="N121" s="47" t="s">
        <v>164</v>
      </c>
      <c r="O121" s="46">
        <v>44084</v>
      </c>
      <c r="P121" s="46">
        <v>44084</v>
      </c>
      <c r="Q121" s="27" t="s">
        <v>85</v>
      </c>
      <c r="R121" s="47"/>
      <c r="S121" s="171" t="s">
        <v>166</v>
      </c>
      <c r="T121" s="46">
        <v>44084</v>
      </c>
      <c r="U121" s="46">
        <v>44088</v>
      </c>
      <c r="V121" s="46" t="s">
        <v>426</v>
      </c>
      <c r="W121" s="46">
        <v>44088</v>
      </c>
      <c r="X121" s="46">
        <v>44091</v>
      </c>
      <c r="Y121" s="46">
        <v>44091</v>
      </c>
      <c r="Z121" s="46">
        <v>44091</v>
      </c>
      <c r="AA121" s="46">
        <v>44091</v>
      </c>
      <c r="AB121" s="46"/>
      <c r="AC121" s="48">
        <v>44099</v>
      </c>
      <c r="AD121" s="48">
        <v>44085</v>
      </c>
      <c r="AE121" s="27" t="s">
        <v>926</v>
      </c>
      <c r="AF121" s="47"/>
      <c r="AG121" s="46"/>
      <c r="AH121" s="46"/>
      <c r="AI121" s="46"/>
      <c r="AJ121" s="47"/>
      <c r="AK121" s="47"/>
      <c r="AL121" s="47"/>
      <c r="AM121" s="46">
        <f t="shared" si="5"/>
        <v>20</v>
      </c>
      <c r="AN121" s="246">
        <v>44075</v>
      </c>
      <c r="AO121" s="47"/>
      <c r="AP121" s="47"/>
      <c r="AQ121" s="104"/>
    </row>
    <row r="122" spans="1:43" ht="15" hidden="1">
      <c r="A122" s="27">
        <v>33179</v>
      </c>
      <c r="B122" s="27">
        <v>2822788994</v>
      </c>
      <c r="C122" s="27" t="s">
        <v>927</v>
      </c>
      <c r="D122" s="27" t="s">
        <v>928</v>
      </c>
      <c r="E122" s="27" t="s">
        <v>11</v>
      </c>
      <c r="F122" s="46">
        <v>43826</v>
      </c>
      <c r="G122" s="104" t="s">
        <v>286</v>
      </c>
      <c r="H122" s="27" t="s">
        <v>929</v>
      </c>
      <c r="I122" s="49" t="s">
        <v>930</v>
      </c>
      <c r="J122" s="49" t="s">
        <v>931</v>
      </c>
      <c r="K122" s="27" t="s">
        <v>61</v>
      </c>
      <c r="L122" s="47" t="s">
        <v>641</v>
      </c>
      <c r="M122" s="46">
        <v>44090</v>
      </c>
      <c r="N122" s="163">
        <v>44084</v>
      </c>
      <c r="O122" s="46">
        <v>44084</v>
      </c>
      <c r="P122" s="46">
        <v>44084</v>
      </c>
      <c r="Q122" s="27" t="s">
        <v>71</v>
      </c>
      <c r="R122" s="47" t="s">
        <v>166</v>
      </c>
      <c r="S122" s="171" t="s">
        <v>166</v>
      </c>
      <c r="T122" s="46">
        <v>44084</v>
      </c>
      <c r="U122" s="46">
        <v>44090</v>
      </c>
      <c r="V122" s="46"/>
      <c r="W122" s="46">
        <v>44090</v>
      </c>
      <c r="X122" s="46">
        <v>44092</v>
      </c>
      <c r="Y122" s="46">
        <v>44092</v>
      </c>
      <c r="Z122" s="46">
        <v>44092</v>
      </c>
      <c r="AA122" s="46">
        <v>44092</v>
      </c>
      <c r="AB122" s="46"/>
      <c r="AC122" s="48">
        <v>44098</v>
      </c>
      <c r="AD122" s="48">
        <v>44085</v>
      </c>
      <c r="AE122" s="27" t="s">
        <v>757</v>
      </c>
      <c r="AF122" s="47"/>
      <c r="AG122" s="46"/>
      <c r="AH122" s="46"/>
      <c r="AI122" s="46"/>
      <c r="AJ122" s="163">
        <v>44099</v>
      </c>
      <c r="AK122" s="47"/>
      <c r="AL122" s="47"/>
      <c r="AM122" s="46">
        <f t="shared" si="5"/>
        <v>20</v>
      </c>
      <c r="AN122" s="246">
        <v>44075</v>
      </c>
      <c r="AO122" s="47"/>
      <c r="AP122" s="47"/>
      <c r="AQ122" s="104"/>
    </row>
    <row r="123" spans="1:43" ht="15" hidden="1">
      <c r="A123" s="27">
        <v>33171</v>
      </c>
      <c r="B123" s="27">
        <v>1366006649</v>
      </c>
      <c r="C123" s="27" t="s">
        <v>932</v>
      </c>
      <c r="D123" s="27" t="s">
        <v>933</v>
      </c>
      <c r="E123" s="27" t="s">
        <v>11</v>
      </c>
      <c r="F123" s="46">
        <v>44133</v>
      </c>
      <c r="G123" s="104" t="s">
        <v>286</v>
      </c>
      <c r="H123" s="27" t="s">
        <v>934</v>
      </c>
      <c r="I123" s="49" t="s">
        <v>437</v>
      </c>
      <c r="J123" s="49" t="s">
        <v>935</v>
      </c>
      <c r="K123" s="27" t="s">
        <v>61</v>
      </c>
      <c r="L123" s="47" t="s">
        <v>641</v>
      </c>
      <c r="M123" s="46">
        <v>44090</v>
      </c>
      <c r="N123" s="163">
        <v>44084</v>
      </c>
      <c r="O123" s="46">
        <v>44084</v>
      </c>
      <c r="P123" s="46">
        <v>44084</v>
      </c>
      <c r="Q123" s="27" t="s">
        <v>71</v>
      </c>
      <c r="R123" s="47" t="s">
        <v>166</v>
      </c>
      <c r="S123" s="171" t="s">
        <v>166</v>
      </c>
      <c r="T123" s="46">
        <v>44084</v>
      </c>
      <c r="U123" s="46">
        <v>44090</v>
      </c>
      <c r="V123" s="46"/>
      <c r="W123" s="46">
        <v>44090</v>
      </c>
      <c r="X123" s="46">
        <v>44092</v>
      </c>
      <c r="Y123" s="46">
        <v>44092</v>
      </c>
      <c r="Z123" s="46">
        <v>44092</v>
      </c>
      <c r="AA123" s="46">
        <v>44092</v>
      </c>
      <c r="AB123" s="46"/>
      <c r="AC123" s="48">
        <v>44096</v>
      </c>
      <c r="AD123" s="48">
        <v>44085</v>
      </c>
      <c r="AE123" s="225" t="s">
        <v>801</v>
      </c>
      <c r="AF123" s="47" t="s">
        <v>84</v>
      </c>
      <c r="AG123" s="142">
        <v>44096</v>
      </c>
      <c r="AH123" s="142">
        <v>44098</v>
      </c>
      <c r="AI123" s="142">
        <v>44098</v>
      </c>
      <c r="AJ123" s="163">
        <v>44099</v>
      </c>
      <c r="AK123" s="47"/>
      <c r="AL123" s="47"/>
      <c r="AM123" s="46">
        <f t="shared" si="5"/>
        <v>44118</v>
      </c>
      <c r="AN123" s="246">
        <v>44075</v>
      </c>
      <c r="AO123" s="47"/>
      <c r="AP123" s="47" t="s">
        <v>167</v>
      </c>
      <c r="AQ123" s="104"/>
    </row>
    <row r="124" spans="1:43" ht="15" hidden="1">
      <c r="A124" s="27">
        <v>33214</v>
      </c>
      <c r="B124" s="27">
        <v>4114810764</v>
      </c>
      <c r="C124" s="27" t="s">
        <v>936</v>
      </c>
      <c r="D124" s="27" t="s">
        <v>937</v>
      </c>
      <c r="E124" s="27" t="s">
        <v>50</v>
      </c>
      <c r="F124" s="46">
        <v>44095</v>
      </c>
      <c r="G124" s="116">
        <v>4114810764</v>
      </c>
      <c r="H124" s="70" t="s">
        <v>938</v>
      </c>
      <c r="I124" s="72" t="s">
        <v>939</v>
      </c>
      <c r="J124" s="72" t="s">
        <v>940</v>
      </c>
      <c r="K124" s="70" t="s">
        <v>61</v>
      </c>
      <c r="L124" s="47" t="s">
        <v>641</v>
      </c>
      <c r="M124" s="46">
        <v>44095</v>
      </c>
      <c r="N124" s="163">
        <v>44085</v>
      </c>
      <c r="O124" s="46">
        <v>44085</v>
      </c>
      <c r="P124" s="46">
        <v>44085</v>
      </c>
      <c r="Q124" s="27" t="s">
        <v>71</v>
      </c>
      <c r="R124" s="47"/>
      <c r="S124" s="171" t="s">
        <v>166</v>
      </c>
      <c r="T124" s="46">
        <v>44085</v>
      </c>
      <c r="U124" s="46">
        <v>44095</v>
      </c>
      <c r="V124" s="46"/>
      <c r="W124" s="46">
        <v>44095</v>
      </c>
      <c r="X124" s="46">
        <v>44097</v>
      </c>
      <c r="Y124" s="46">
        <v>44097</v>
      </c>
      <c r="Z124" s="46">
        <v>44097</v>
      </c>
      <c r="AA124" s="46">
        <v>44097</v>
      </c>
      <c r="AB124" s="46"/>
      <c r="AC124" s="48">
        <v>44109</v>
      </c>
      <c r="AD124" s="48">
        <v>44095</v>
      </c>
      <c r="AE124" s="27" t="s">
        <v>941</v>
      </c>
      <c r="AF124" s="47"/>
      <c r="AG124" s="46"/>
      <c r="AH124" s="46"/>
      <c r="AI124" s="46"/>
      <c r="AJ124" s="47"/>
      <c r="AK124" s="47"/>
      <c r="AL124" s="47"/>
      <c r="AM124" s="46">
        <f t="shared" si="5"/>
        <v>20</v>
      </c>
      <c r="AN124" s="246">
        <v>44075</v>
      </c>
      <c r="AO124" s="47"/>
      <c r="AP124" s="47"/>
      <c r="AQ124" s="104"/>
    </row>
    <row r="125" spans="1:43" ht="15" hidden="1">
      <c r="A125" s="70">
        <v>15706</v>
      </c>
      <c r="B125" s="27">
        <v>6449145977</v>
      </c>
      <c r="C125" s="70" t="s">
        <v>942</v>
      </c>
      <c r="D125" s="70" t="s">
        <v>943</v>
      </c>
      <c r="E125" s="27" t="s">
        <v>30</v>
      </c>
      <c r="F125" s="348">
        <v>44188</v>
      </c>
      <c r="G125" s="104" t="s">
        <v>944</v>
      </c>
      <c r="H125" s="27" t="s">
        <v>945</v>
      </c>
      <c r="I125" s="49" t="s">
        <v>946</v>
      </c>
      <c r="J125" s="49" t="s">
        <v>947</v>
      </c>
      <c r="K125" s="27" t="s">
        <v>82</v>
      </c>
      <c r="L125" s="181" t="s">
        <v>514</v>
      </c>
      <c r="M125" s="71">
        <v>44095</v>
      </c>
      <c r="N125" s="73" t="s">
        <v>164</v>
      </c>
      <c r="O125" s="71">
        <v>44085</v>
      </c>
      <c r="P125" s="71">
        <v>44085</v>
      </c>
      <c r="Q125" s="70" t="s">
        <v>78</v>
      </c>
      <c r="R125" s="73"/>
      <c r="S125" s="174" t="s">
        <v>166</v>
      </c>
      <c r="T125" s="71">
        <v>44085</v>
      </c>
      <c r="U125" s="71">
        <v>44095</v>
      </c>
      <c r="V125" s="71"/>
      <c r="W125" s="71">
        <v>44095</v>
      </c>
      <c r="X125" s="71">
        <v>44099</v>
      </c>
      <c r="Y125" s="71">
        <v>44099</v>
      </c>
      <c r="Z125" s="71">
        <v>44099</v>
      </c>
      <c r="AA125" s="71">
        <v>44099</v>
      </c>
      <c r="AB125" s="71"/>
      <c r="AC125" s="74">
        <v>44111</v>
      </c>
      <c r="AD125" s="74">
        <v>44096</v>
      </c>
      <c r="AE125" s="346" t="s">
        <v>873</v>
      </c>
      <c r="AF125" s="73"/>
      <c r="AG125" s="71"/>
      <c r="AH125" s="71"/>
      <c r="AI125" s="71"/>
      <c r="AJ125" s="73"/>
      <c r="AK125" s="73"/>
      <c r="AL125" s="73"/>
      <c r="AM125" s="71">
        <f t="shared" si="5"/>
        <v>20</v>
      </c>
      <c r="AN125" s="246">
        <v>44075</v>
      </c>
      <c r="AO125" s="73"/>
      <c r="AP125" s="73"/>
      <c r="AQ125" s="116"/>
    </row>
    <row r="126" spans="1:43" ht="15" hidden="1">
      <c r="A126" s="70">
        <v>33207</v>
      </c>
      <c r="B126" s="233">
        <v>9594194714</v>
      </c>
      <c r="C126" s="70" t="s">
        <v>927</v>
      </c>
      <c r="D126" s="70" t="s">
        <v>948</v>
      </c>
      <c r="E126" s="27" t="s">
        <v>11</v>
      </c>
      <c r="F126" s="348">
        <v>43907</v>
      </c>
      <c r="G126" s="104" t="s">
        <v>286</v>
      </c>
      <c r="H126" s="27" t="s">
        <v>949</v>
      </c>
      <c r="I126" s="49" t="s">
        <v>950</v>
      </c>
      <c r="J126" s="49" t="s">
        <v>951</v>
      </c>
      <c r="K126" s="27" t="s">
        <v>61</v>
      </c>
      <c r="L126" s="181" t="s">
        <v>641</v>
      </c>
      <c r="M126" s="71">
        <v>44090</v>
      </c>
      <c r="N126" s="143">
        <v>44084</v>
      </c>
      <c r="O126" s="71">
        <v>44085</v>
      </c>
      <c r="P126" s="71">
        <v>44085</v>
      </c>
      <c r="Q126" s="70" t="s">
        <v>71</v>
      </c>
      <c r="R126" s="73" t="s">
        <v>166</v>
      </c>
      <c r="S126" s="174" t="s">
        <v>166</v>
      </c>
      <c r="T126" s="71">
        <v>44085</v>
      </c>
      <c r="U126" s="71">
        <v>44090</v>
      </c>
      <c r="V126" s="71"/>
      <c r="W126" s="71">
        <v>44090</v>
      </c>
      <c r="X126" s="71">
        <v>44092</v>
      </c>
      <c r="Y126" s="71">
        <v>44092</v>
      </c>
      <c r="Z126" s="71">
        <v>44092</v>
      </c>
      <c r="AA126" s="71">
        <v>44092</v>
      </c>
      <c r="AB126" s="71"/>
      <c r="AC126" s="74">
        <v>44099</v>
      </c>
      <c r="AD126" s="74">
        <v>44089</v>
      </c>
      <c r="AE126" s="70" t="s">
        <v>926</v>
      </c>
      <c r="AF126" s="73"/>
      <c r="AG126" s="71"/>
      <c r="AH126" s="71"/>
      <c r="AI126" s="71"/>
      <c r="AJ126" s="73"/>
      <c r="AK126" s="73"/>
      <c r="AL126" s="73"/>
      <c r="AM126" s="71">
        <f t="shared" si="5"/>
        <v>20</v>
      </c>
      <c r="AN126" s="246">
        <v>44075</v>
      </c>
      <c r="AO126" s="73"/>
      <c r="AP126" s="73"/>
      <c r="AQ126" s="116"/>
    </row>
    <row r="127" spans="1:43" ht="15" hidden="1">
      <c r="A127" s="27">
        <v>3329</v>
      </c>
      <c r="B127" s="233">
        <v>8094768648</v>
      </c>
      <c r="C127" s="27" t="s">
        <v>952</v>
      </c>
      <c r="D127" s="27" t="s">
        <v>953</v>
      </c>
      <c r="E127" s="27" t="s">
        <v>50</v>
      </c>
      <c r="F127" s="348">
        <v>44095</v>
      </c>
      <c r="G127" s="220">
        <v>8094768648</v>
      </c>
      <c r="H127" s="27" t="s">
        <v>954</v>
      </c>
      <c r="I127" s="49" t="s">
        <v>955</v>
      </c>
      <c r="J127" s="49" t="s">
        <v>956</v>
      </c>
      <c r="K127" s="27" t="s">
        <v>61</v>
      </c>
      <c r="L127" s="182" t="s">
        <v>641</v>
      </c>
      <c r="M127" s="46">
        <v>44095</v>
      </c>
      <c r="N127" s="163">
        <v>44088</v>
      </c>
      <c r="O127" s="46">
        <v>44088</v>
      </c>
      <c r="P127" s="46">
        <v>44088</v>
      </c>
      <c r="Q127" s="27" t="s">
        <v>71</v>
      </c>
      <c r="R127" s="47"/>
      <c r="S127" s="171" t="s">
        <v>166</v>
      </c>
      <c r="T127" s="46">
        <v>44088</v>
      </c>
      <c r="U127" s="46">
        <v>44095</v>
      </c>
      <c r="V127" s="46"/>
      <c r="W127" s="46">
        <v>44095</v>
      </c>
      <c r="X127" s="46">
        <v>44097</v>
      </c>
      <c r="Y127" s="46">
        <v>44097</v>
      </c>
      <c r="Z127" s="46">
        <v>44097</v>
      </c>
      <c r="AA127" s="46">
        <v>44097</v>
      </c>
      <c r="AB127" s="46"/>
      <c r="AC127" s="48">
        <v>44110</v>
      </c>
      <c r="AD127" s="48">
        <v>44096</v>
      </c>
      <c r="AE127" s="27" t="s">
        <v>867</v>
      </c>
      <c r="AF127" s="47"/>
      <c r="AG127" s="46"/>
      <c r="AH127" s="46"/>
      <c r="AI127" s="46"/>
      <c r="AJ127" s="47"/>
      <c r="AK127" s="47"/>
      <c r="AL127" s="47"/>
      <c r="AM127" s="46">
        <f t="shared" si="5"/>
        <v>20</v>
      </c>
      <c r="AN127" s="246">
        <v>44075</v>
      </c>
      <c r="AO127" s="47"/>
      <c r="AP127" s="47"/>
      <c r="AQ127" s="104"/>
    </row>
    <row r="128" spans="1:43" ht="15" hidden="1">
      <c r="A128" s="27">
        <v>10795</v>
      </c>
      <c r="B128" s="233">
        <v>7805413648</v>
      </c>
      <c r="C128" s="27" t="s">
        <v>223</v>
      </c>
      <c r="D128" s="27" t="s">
        <v>957</v>
      </c>
      <c r="E128" s="27" t="s">
        <v>30</v>
      </c>
      <c r="F128" s="348">
        <v>43823</v>
      </c>
      <c r="G128" s="104" t="s">
        <v>958</v>
      </c>
      <c r="H128" s="27" t="s">
        <v>959</v>
      </c>
      <c r="I128" s="49" t="s">
        <v>960</v>
      </c>
      <c r="J128" s="49" t="s">
        <v>961</v>
      </c>
      <c r="K128" s="27" t="s">
        <v>82</v>
      </c>
      <c r="L128" s="182" t="s">
        <v>514</v>
      </c>
      <c r="M128" s="46">
        <v>44095</v>
      </c>
      <c r="N128" s="47" t="s">
        <v>164</v>
      </c>
      <c r="O128" s="46">
        <v>44088</v>
      </c>
      <c r="P128" s="46">
        <v>44088</v>
      </c>
      <c r="Q128" s="27" t="s">
        <v>78</v>
      </c>
      <c r="R128" s="47"/>
      <c r="S128" s="171" t="s">
        <v>166</v>
      </c>
      <c r="T128" s="46">
        <v>44088</v>
      </c>
      <c r="U128" s="46">
        <v>44095</v>
      </c>
      <c r="V128" s="46" t="s">
        <v>394</v>
      </c>
      <c r="W128" s="46">
        <v>44095</v>
      </c>
      <c r="X128" s="46">
        <v>44099</v>
      </c>
      <c r="Y128" s="46">
        <v>44099</v>
      </c>
      <c r="Z128" s="46">
        <v>44099</v>
      </c>
      <c r="AA128" s="46">
        <v>44099</v>
      </c>
      <c r="AB128" s="46"/>
      <c r="AC128" s="48">
        <v>44112</v>
      </c>
      <c r="AD128" s="48">
        <v>44098</v>
      </c>
      <c r="AE128" s="27" t="s">
        <v>912</v>
      </c>
      <c r="AF128" s="47"/>
      <c r="AG128" s="46"/>
      <c r="AH128" s="46"/>
      <c r="AI128" s="46"/>
      <c r="AJ128" s="47"/>
      <c r="AK128" s="47"/>
      <c r="AL128" s="47"/>
      <c r="AM128" s="46">
        <f t="shared" si="5"/>
        <v>20</v>
      </c>
      <c r="AN128" s="246">
        <v>44075</v>
      </c>
      <c r="AO128" s="47"/>
      <c r="AP128" s="47"/>
      <c r="AQ128" s="104"/>
    </row>
    <row r="129" spans="1:43" ht="15" hidden="1">
      <c r="A129" s="27">
        <v>9137</v>
      </c>
      <c r="B129" s="233">
        <v>9198560378</v>
      </c>
      <c r="C129" s="27" t="s">
        <v>290</v>
      </c>
      <c r="D129" s="27" t="s">
        <v>962</v>
      </c>
      <c r="E129" s="27" t="s">
        <v>30</v>
      </c>
      <c r="F129" s="348">
        <v>44133</v>
      </c>
      <c r="G129" s="104" t="s">
        <v>963</v>
      </c>
      <c r="H129" s="27" t="s">
        <v>964</v>
      </c>
      <c r="I129" s="49" t="s">
        <v>965</v>
      </c>
      <c r="J129" s="49" t="s">
        <v>966</v>
      </c>
      <c r="K129" s="27" t="s">
        <v>82</v>
      </c>
      <c r="L129" s="182" t="s">
        <v>514</v>
      </c>
      <c r="M129" s="46">
        <v>44095</v>
      </c>
      <c r="N129" s="47" t="s">
        <v>164</v>
      </c>
      <c r="O129" s="46">
        <v>44088</v>
      </c>
      <c r="P129" s="46">
        <v>44088</v>
      </c>
      <c r="Q129" s="27" t="s">
        <v>78</v>
      </c>
      <c r="R129" s="47"/>
      <c r="S129" s="171" t="s">
        <v>166</v>
      </c>
      <c r="T129" s="46">
        <v>44088</v>
      </c>
      <c r="U129" s="46">
        <v>44095</v>
      </c>
      <c r="V129" s="46" t="s">
        <v>394</v>
      </c>
      <c r="W129" s="46">
        <v>44095</v>
      </c>
      <c r="X129" s="46">
        <v>44099</v>
      </c>
      <c r="Y129" s="46">
        <v>44099</v>
      </c>
      <c r="Z129" s="46">
        <v>44099</v>
      </c>
      <c r="AA129" s="46">
        <v>44099</v>
      </c>
      <c r="AB129" s="46"/>
      <c r="AC129" s="48">
        <v>44111</v>
      </c>
      <c r="AD129" s="48">
        <v>44096</v>
      </c>
      <c r="AE129" s="27" t="s">
        <v>918</v>
      </c>
      <c r="AF129" s="47"/>
      <c r="AG129" s="46"/>
      <c r="AH129" s="46"/>
      <c r="AI129" s="46"/>
      <c r="AJ129" s="47"/>
      <c r="AK129" s="47"/>
      <c r="AL129" s="47"/>
      <c r="AM129" s="46">
        <f t="shared" si="5"/>
        <v>20</v>
      </c>
      <c r="AN129" s="246">
        <v>44075</v>
      </c>
      <c r="AO129" s="47"/>
      <c r="AP129" s="47"/>
      <c r="AQ129" s="104"/>
    </row>
    <row r="130" spans="1:43" ht="15.75" hidden="1">
      <c r="A130" s="27">
        <v>9224</v>
      </c>
      <c r="B130" s="233">
        <v>9219658908</v>
      </c>
      <c r="C130" s="27" t="s">
        <v>967</v>
      </c>
      <c r="D130" s="27" t="s">
        <v>968</v>
      </c>
      <c r="E130" s="27" t="s">
        <v>30</v>
      </c>
      <c r="F130" s="348">
        <v>44133</v>
      </c>
      <c r="G130" s="354" t="s">
        <v>969</v>
      </c>
      <c r="H130" s="27" t="s">
        <v>970</v>
      </c>
      <c r="I130" s="49" t="s">
        <v>965</v>
      </c>
      <c r="J130" s="49" t="s">
        <v>971</v>
      </c>
      <c r="K130" s="27" t="s">
        <v>82</v>
      </c>
      <c r="L130" s="182" t="s">
        <v>514</v>
      </c>
      <c r="M130" s="46">
        <v>44095</v>
      </c>
      <c r="N130" s="245" t="s">
        <v>164</v>
      </c>
      <c r="O130" s="46">
        <v>44088</v>
      </c>
      <c r="P130" s="46">
        <v>44088</v>
      </c>
      <c r="Q130" s="27" t="s">
        <v>78</v>
      </c>
      <c r="R130" s="47"/>
      <c r="S130" s="171" t="s">
        <v>166</v>
      </c>
      <c r="T130" s="46">
        <v>44088</v>
      </c>
      <c r="U130" s="46">
        <v>44095</v>
      </c>
      <c r="V130" s="46" t="s">
        <v>394</v>
      </c>
      <c r="W130" s="46">
        <v>44095</v>
      </c>
      <c r="X130" s="46">
        <v>44099</v>
      </c>
      <c r="Y130" s="46">
        <v>44099</v>
      </c>
      <c r="Z130" s="46">
        <v>44099</v>
      </c>
      <c r="AA130" s="46">
        <v>44099</v>
      </c>
      <c r="AB130" s="46"/>
      <c r="AC130" s="48">
        <v>44110</v>
      </c>
      <c r="AD130" s="48">
        <v>44096</v>
      </c>
      <c r="AE130" s="27" t="s">
        <v>972</v>
      </c>
      <c r="AF130" s="47"/>
      <c r="AG130" s="46"/>
      <c r="AH130" s="46"/>
      <c r="AI130" s="46"/>
      <c r="AJ130" s="47"/>
      <c r="AK130" s="47"/>
      <c r="AL130" s="47"/>
      <c r="AM130" s="46">
        <f t="shared" si="5"/>
        <v>20</v>
      </c>
      <c r="AN130" s="246">
        <v>44075</v>
      </c>
      <c r="AO130" s="47"/>
      <c r="AP130" s="47"/>
      <c r="AQ130" s="104"/>
    </row>
    <row r="131" spans="1:43" ht="15" hidden="1">
      <c r="A131" s="70">
        <v>9362</v>
      </c>
      <c r="B131" s="233">
        <v>1560045026</v>
      </c>
      <c r="C131" s="70" t="s">
        <v>753</v>
      </c>
      <c r="D131" s="70" t="s">
        <v>973</v>
      </c>
      <c r="E131" s="27" t="s">
        <v>30</v>
      </c>
      <c r="F131" s="348">
        <v>44132</v>
      </c>
      <c r="G131" s="104" t="s">
        <v>974</v>
      </c>
      <c r="H131" s="27" t="s">
        <v>975</v>
      </c>
      <c r="I131" s="49" t="s">
        <v>976</v>
      </c>
      <c r="J131" s="49" t="s">
        <v>977</v>
      </c>
      <c r="K131" s="27" t="s">
        <v>82</v>
      </c>
      <c r="L131" s="182" t="s">
        <v>514</v>
      </c>
      <c r="M131" s="46">
        <v>44095</v>
      </c>
      <c r="N131" s="47" t="s">
        <v>164</v>
      </c>
      <c r="O131" s="71">
        <v>44088</v>
      </c>
      <c r="P131" s="71">
        <v>44088</v>
      </c>
      <c r="Q131" s="70" t="s">
        <v>78</v>
      </c>
      <c r="R131" s="73"/>
      <c r="S131" s="174" t="s">
        <v>166</v>
      </c>
      <c r="T131" s="71">
        <v>44088</v>
      </c>
      <c r="U131" s="71">
        <v>44095</v>
      </c>
      <c r="V131" s="71" t="s">
        <v>394</v>
      </c>
      <c r="W131" s="71">
        <v>44095</v>
      </c>
      <c r="X131" s="71">
        <v>44099</v>
      </c>
      <c r="Y131" s="71">
        <v>44099</v>
      </c>
      <c r="Z131" s="71">
        <v>44099</v>
      </c>
      <c r="AA131" s="71">
        <v>44099</v>
      </c>
      <c r="AB131" s="71"/>
      <c r="AC131" s="74">
        <v>44124</v>
      </c>
      <c r="AD131" s="74">
        <v>44095</v>
      </c>
      <c r="AE131" s="70" t="s">
        <v>978</v>
      </c>
      <c r="AF131" s="73"/>
      <c r="AG131" s="71"/>
      <c r="AH131" s="71"/>
      <c r="AI131" s="71"/>
      <c r="AJ131" s="73"/>
      <c r="AK131" s="73"/>
      <c r="AL131" s="73"/>
      <c r="AM131" s="71">
        <f t="shared" si="5"/>
        <v>20</v>
      </c>
      <c r="AN131" s="246">
        <v>44075</v>
      </c>
      <c r="AO131" s="73"/>
      <c r="AP131" s="73"/>
      <c r="AQ131" s="116" t="s">
        <v>979</v>
      </c>
    </row>
    <row r="132" spans="1:43" ht="15" hidden="1">
      <c r="A132" s="70">
        <v>33223</v>
      </c>
      <c r="B132" s="233">
        <v>9006985499</v>
      </c>
      <c r="C132" s="70" t="s">
        <v>980</v>
      </c>
      <c r="D132" s="70" t="s">
        <v>981</v>
      </c>
      <c r="E132" s="27" t="s">
        <v>11</v>
      </c>
      <c r="F132" s="348">
        <v>44118</v>
      </c>
      <c r="G132" s="220" t="s">
        <v>286</v>
      </c>
      <c r="H132" s="27" t="s">
        <v>982</v>
      </c>
      <c r="I132" s="49" t="s">
        <v>983</v>
      </c>
      <c r="J132" s="49" t="s">
        <v>984</v>
      </c>
      <c r="K132" s="27" t="s">
        <v>61</v>
      </c>
      <c r="L132" s="182" t="s">
        <v>641</v>
      </c>
      <c r="M132" s="46">
        <v>44091</v>
      </c>
      <c r="N132" s="143">
        <v>44085</v>
      </c>
      <c r="O132" s="71">
        <v>44088</v>
      </c>
      <c r="P132" s="71">
        <v>44088</v>
      </c>
      <c r="Q132" s="70" t="s">
        <v>71</v>
      </c>
      <c r="R132" s="73"/>
      <c r="S132" s="174" t="s">
        <v>166</v>
      </c>
      <c r="T132" s="71">
        <v>44088</v>
      </c>
      <c r="U132" s="71">
        <v>44091</v>
      </c>
      <c r="V132" s="71"/>
      <c r="W132" s="71">
        <v>44091</v>
      </c>
      <c r="X132" s="71">
        <v>44095</v>
      </c>
      <c r="Y132" s="71">
        <v>44095</v>
      </c>
      <c r="Z132" s="71">
        <v>44095</v>
      </c>
      <c r="AA132" s="71">
        <v>44095</v>
      </c>
      <c r="AB132" s="71"/>
      <c r="AC132" s="74">
        <v>44103</v>
      </c>
      <c r="AD132" s="74">
        <v>44088</v>
      </c>
      <c r="AE132" s="70" t="s">
        <v>985</v>
      </c>
      <c r="AF132" s="73"/>
      <c r="AG132" s="128"/>
      <c r="AH132" s="128" t="s">
        <v>906</v>
      </c>
      <c r="AI132" s="128"/>
      <c r="AJ132" s="73"/>
      <c r="AK132" s="73"/>
      <c r="AL132" s="73"/>
      <c r="AM132" s="71" t="e">
        <f t="shared" si="5"/>
        <v>#VALUE!</v>
      </c>
      <c r="AN132" s="246">
        <v>44075</v>
      </c>
      <c r="AO132" s="73"/>
      <c r="AP132" s="73"/>
      <c r="AQ132" s="116"/>
    </row>
    <row r="133" spans="1:43" ht="15" hidden="1">
      <c r="A133" s="70">
        <v>33381</v>
      </c>
      <c r="B133" s="233">
        <v>1140135561</v>
      </c>
      <c r="C133" s="70" t="s">
        <v>986</v>
      </c>
      <c r="D133" s="70" t="s">
        <v>987</v>
      </c>
      <c r="E133" s="27" t="s">
        <v>11</v>
      </c>
      <c r="F133" s="348">
        <v>43907</v>
      </c>
      <c r="G133" s="220" t="s">
        <v>286</v>
      </c>
      <c r="H133" s="27" t="s">
        <v>949</v>
      </c>
      <c r="I133" s="49" t="s">
        <v>988</v>
      </c>
      <c r="J133" s="49" t="s">
        <v>989</v>
      </c>
      <c r="K133" s="27" t="s">
        <v>61</v>
      </c>
      <c r="L133" s="182" t="s">
        <v>641</v>
      </c>
      <c r="M133" s="46">
        <v>44090</v>
      </c>
      <c r="N133" s="73" t="s">
        <v>166</v>
      </c>
      <c r="O133" s="71">
        <v>44089</v>
      </c>
      <c r="P133" s="71">
        <v>44089</v>
      </c>
      <c r="Q133" s="70" t="s">
        <v>78</v>
      </c>
      <c r="R133" s="73" t="s">
        <v>166</v>
      </c>
      <c r="S133" s="174" t="s">
        <v>166</v>
      </c>
      <c r="T133" s="71">
        <v>44089</v>
      </c>
      <c r="U133" s="71">
        <v>44090</v>
      </c>
      <c r="V133" s="71"/>
      <c r="W133" s="71">
        <v>44090</v>
      </c>
      <c r="X133" s="71">
        <v>44092</v>
      </c>
      <c r="Y133" s="71">
        <v>44092</v>
      </c>
      <c r="Z133" s="71">
        <v>44092</v>
      </c>
      <c r="AA133" s="71">
        <v>44092</v>
      </c>
      <c r="AB133" s="71"/>
      <c r="AC133" s="74">
        <v>44096</v>
      </c>
      <c r="AD133" s="74">
        <v>44090</v>
      </c>
      <c r="AE133" s="70" t="s">
        <v>801</v>
      </c>
      <c r="AF133" s="73" t="s">
        <v>84</v>
      </c>
      <c r="AG133" s="115">
        <v>44097</v>
      </c>
      <c r="AH133" s="115">
        <v>44099</v>
      </c>
      <c r="AI133" s="115">
        <v>44099</v>
      </c>
      <c r="AJ133" s="143">
        <v>44099</v>
      </c>
      <c r="AK133" s="73"/>
      <c r="AL133" s="73"/>
      <c r="AM133" s="71">
        <f t="shared" si="5"/>
        <v>44119</v>
      </c>
      <c r="AN133" s="246">
        <v>44075</v>
      </c>
      <c r="AO133" s="73"/>
      <c r="AP133" s="73"/>
      <c r="AQ133" s="116" t="s">
        <v>990</v>
      </c>
    </row>
    <row r="134" spans="1:43" ht="15" hidden="1">
      <c r="A134" s="70">
        <v>33355</v>
      </c>
      <c r="B134" s="233">
        <v>2676389040</v>
      </c>
      <c r="C134" s="70" t="s">
        <v>991</v>
      </c>
      <c r="D134" s="70" t="s">
        <v>992</v>
      </c>
      <c r="E134" s="27" t="s">
        <v>11</v>
      </c>
      <c r="F134" s="348">
        <v>43978</v>
      </c>
      <c r="G134" s="220" t="s">
        <v>286</v>
      </c>
      <c r="H134" s="27" t="s">
        <v>993</v>
      </c>
      <c r="I134" s="49" t="s">
        <v>994</v>
      </c>
      <c r="J134" s="49" t="s">
        <v>995</v>
      </c>
      <c r="K134" s="27" t="s">
        <v>12</v>
      </c>
      <c r="L134" s="182" t="s">
        <v>487</v>
      </c>
      <c r="M134" s="46">
        <v>44096</v>
      </c>
      <c r="N134" s="73" t="s">
        <v>164</v>
      </c>
      <c r="O134" s="71">
        <v>44089</v>
      </c>
      <c r="P134" s="71">
        <v>44089</v>
      </c>
      <c r="Q134" s="70" t="s">
        <v>85</v>
      </c>
      <c r="R134" s="73"/>
      <c r="S134" s="174" t="s">
        <v>166</v>
      </c>
      <c r="T134" s="71">
        <v>44089</v>
      </c>
      <c r="U134" s="71">
        <v>44096</v>
      </c>
      <c r="V134" s="71" t="s">
        <v>426</v>
      </c>
      <c r="W134" s="71">
        <v>44096</v>
      </c>
      <c r="X134" s="71">
        <v>44099</v>
      </c>
      <c r="Y134" s="71">
        <v>44099</v>
      </c>
      <c r="Z134" s="71">
        <v>44099</v>
      </c>
      <c r="AA134" s="71">
        <v>44099</v>
      </c>
      <c r="AB134" s="71"/>
      <c r="AC134" s="74">
        <v>44104</v>
      </c>
      <c r="AD134" s="74">
        <v>44089</v>
      </c>
      <c r="AE134" s="70" t="s">
        <v>996</v>
      </c>
      <c r="AF134" s="73"/>
      <c r="AG134" s="71"/>
      <c r="AH134" s="71"/>
      <c r="AI134" s="71"/>
      <c r="AJ134" s="73"/>
      <c r="AK134" s="73"/>
      <c r="AL134" s="73"/>
      <c r="AM134" s="71">
        <f t="shared" ref="AM134:AM141" si="6">AH134+20</f>
        <v>20</v>
      </c>
      <c r="AN134" s="246">
        <v>44075</v>
      </c>
      <c r="AO134" s="73"/>
      <c r="AP134" s="73"/>
      <c r="AQ134" s="116"/>
    </row>
    <row r="135" spans="1:43" ht="15">
      <c r="A135" s="70">
        <v>9004</v>
      </c>
      <c r="B135" s="233">
        <v>7614892053</v>
      </c>
      <c r="C135" s="70" t="s">
        <v>997</v>
      </c>
      <c r="D135" s="70" t="s">
        <v>998</v>
      </c>
      <c r="E135" s="70" t="s">
        <v>30</v>
      </c>
      <c r="F135" s="349">
        <v>43906</v>
      </c>
      <c r="G135" s="104" t="s">
        <v>999</v>
      </c>
      <c r="H135" s="27" t="s">
        <v>442</v>
      </c>
      <c r="I135" s="49" t="s">
        <v>878</v>
      </c>
      <c r="J135" s="49" t="s">
        <v>1000</v>
      </c>
      <c r="K135" s="27" t="s">
        <v>61</v>
      </c>
      <c r="L135" s="182" t="s">
        <v>641</v>
      </c>
      <c r="M135" s="71">
        <v>44102</v>
      </c>
      <c r="N135" s="143">
        <v>44090</v>
      </c>
      <c r="O135" s="71">
        <v>44090</v>
      </c>
      <c r="P135" s="71">
        <v>44090</v>
      </c>
      <c r="Q135" s="70" t="s">
        <v>71</v>
      </c>
      <c r="R135" s="73"/>
      <c r="S135" s="174" t="s">
        <v>166</v>
      </c>
      <c r="T135" s="71">
        <v>44090</v>
      </c>
      <c r="U135" s="71">
        <v>44102</v>
      </c>
      <c r="V135" s="71"/>
      <c r="W135" s="71"/>
      <c r="X135" s="71">
        <v>44104</v>
      </c>
      <c r="Y135" s="71"/>
      <c r="Z135" s="71"/>
      <c r="AA135" s="71"/>
      <c r="AB135" s="71"/>
      <c r="AC135" s="74"/>
      <c r="AD135" s="74"/>
      <c r="AE135" s="70"/>
      <c r="AF135" s="73"/>
      <c r="AG135" s="71"/>
      <c r="AH135" s="71"/>
      <c r="AI135" s="71"/>
      <c r="AJ135" s="73"/>
      <c r="AK135" s="73"/>
      <c r="AL135" s="73"/>
      <c r="AM135" s="71">
        <f t="shared" si="6"/>
        <v>20</v>
      </c>
      <c r="AN135" s="246">
        <v>44075</v>
      </c>
      <c r="AO135" s="73"/>
      <c r="AP135" s="73"/>
      <c r="AQ135" s="116"/>
    </row>
    <row r="136" spans="1:43" ht="15" hidden="1">
      <c r="A136" s="70">
        <v>33384</v>
      </c>
      <c r="B136" s="233">
        <v>3389199593</v>
      </c>
      <c r="C136" s="70" t="s">
        <v>1001</v>
      </c>
      <c r="D136" s="70" t="s">
        <v>1002</v>
      </c>
      <c r="E136" s="70" t="s">
        <v>11</v>
      </c>
      <c r="F136" s="349">
        <v>43867</v>
      </c>
      <c r="G136" s="220" t="s">
        <v>286</v>
      </c>
      <c r="H136" s="27" t="s">
        <v>1003</v>
      </c>
      <c r="I136" s="49" t="s">
        <v>1004</v>
      </c>
      <c r="J136" s="49" t="s">
        <v>1005</v>
      </c>
      <c r="K136" s="27" t="s">
        <v>61</v>
      </c>
      <c r="L136" s="182" t="s">
        <v>641</v>
      </c>
      <c r="M136" s="71">
        <v>44091</v>
      </c>
      <c r="N136" s="143">
        <v>44090</v>
      </c>
      <c r="O136" s="71">
        <v>44090</v>
      </c>
      <c r="P136" s="71">
        <v>44090</v>
      </c>
      <c r="Q136" s="70" t="s">
        <v>71</v>
      </c>
      <c r="R136" s="73" t="s">
        <v>166</v>
      </c>
      <c r="S136" s="174" t="s">
        <v>166</v>
      </c>
      <c r="T136" s="71">
        <v>44090</v>
      </c>
      <c r="U136" s="71">
        <v>44091</v>
      </c>
      <c r="V136" s="71"/>
      <c r="W136" s="71">
        <v>44091</v>
      </c>
      <c r="X136" s="71">
        <v>44096</v>
      </c>
      <c r="Y136" s="71">
        <v>44096</v>
      </c>
      <c r="Z136" s="71">
        <v>44096</v>
      </c>
      <c r="AA136" s="71">
        <v>44096</v>
      </c>
      <c r="AB136" s="71"/>
      <c r="AC136" s="74">
        <v>44104</v>
      </c>
      <c r="AD136" s="74">
        <v>44090</v>
      </c>
      <c r="AE136" s="70" t="s">
        <v>840</v>
      </c>
      <c r="AF136" s="73"/>
      <c r="AG136" s="71"/>
      <c r="AH136" s="71"/>
      <c r="AI136" s="71"/>
      <c r="AJ136" s="73"/>
      <c r="AK136" s="73"/>
      <c r="AL136" s="73"/>
      <c r="AM136" s="71">
        <f t="shared" si="6"/>
        <v>20</v>
      </c>
      <c r="AN136" s="246">
        <v>44075</v>
      </c>
      <c r="AO136" s="73"/>
      <c r="AP136" s="73"/>
      <c r="AQ136" s="104" t="s">
        <v>1006</v>
      </c>
    </row>
    <row r="137" spans="1:43" ht="15" hidden="1">
      <c r="A137" s="70">
        <v>33383</v>
      </c>
      <c r="B137" s="233">
        <v>8112912997</v>
      </c>
      <c r="C137" s="70" t="s">
        <v>195</v>
      </c>
      <c r="D137" s="70" t="s">
        <v>1007</v>
      </c>
      <c r="E137" s="70" t="s">
        <v>11</v>
      </c>
      <c r="F137" s="349">
        <v>44129</v>
      </c>
      <c r="G137" s="220" t="s">
        <v>286</v>
      </c>
      <c r="H137" s="27" t="s">
        <v>709</v>
      </c>
      <c r="I137" s="49" t="s">
        <v>710</v>
      </c>
      <c r="J137" s="49" t="s">
        <v>1008</v>
      </c>
      <c r="K137" s="27" t="s">
        <v>61</v>
      </c>
      <c r="L137" s="182" t="s">
        <v>641</v>
      </c>
      <c r="M137" s="71">
        <v>44095</v>
      </c>
      <c r="N137" s="143">
        <v>44090</v>
      </c>
      <c r="O137" s="71">
        <v>44091</v>
      </c>
      <c r="P137" s="71">
        <v>44091</v>
      </c>
      <c r="Q137" s="70" t="s">
        <v>71</v>
      </c>
      <c r="R137" s="73"/>
      <c r="S137" s="174" t="s">
        <v>166</v>
      </c>
      <c r="T137" s="71">
        <v>44091</v>
      </c>
      <c r="U137" s="71">
        <v>44095</v>
      </c>
      <c r="V137" s="71"/>
      <c r="W137" s="71">
        <v>44095</v>
      </c>
      <c r="X137" s="71">
        <v>44097</v>
      </c>
      <c r="Y137" s="71">
        <v>44097</v>
      </c>
      <c r="Z137" s="71">
        <v>44097</v>
      </c>
      <c r="AA137" s="71">
        <v>44097</v>
      </c>
      <c r="AB137" s="71"/>
      <c r="AC137" s="74">
        <v>44106</v>
      </c>
      <c r="AD137" s="74">
        <v>44097</v>
      </c>
      <c r="AE137" s="70" t="s">
        <v>1009</v>
      </c>
      <c r="AF137" s="73"/>
      <c r="AG137" s="71"/>
      <c r="AH137" s="71"/>
      <c r="AI137" s="71"/>
      <c r="AJ137" s="73"/>
      <c r="AK137" s="73"/>
      <c r="AL137" s="73"/>
      <c r="AM137" s="71">
        <f t="shared" si="6"/>
        <v>20</v>
      </c>
      <c r="AN137" s="246">
        <v>44075</v>
      </c>
      <c r="AO137" s="73"/>
      <c r="AP137" s="73"/>
      <c r="AQ137" s="116" t="s">
        <v>1010</v>
      </c>
    </row>
    <row r="138" spans="1:43" ht="15" hidden="1">
      <c r="A138" s="224">
        <v>30037</v>
      </c>
      <c r="B138" s="251">
        <v>5276921317</v>
      </c>
      <c r="C138" s="107" t="s">
        <v>377</v>
      </c>
      <c r="D138" s="107" t="s">
        <v>39</v>
      </c>
      <c r="E138" s="107" t="s">
        <v>11</v>
      </c>
      <c r="F138" s="350">
        <v>43898</v>
      </c>
      <c r="G138" s="258" t="s">
        <v>286</v>
      </c>
      <c r="H138" s="75" t="s">
        <v>378</v>
      </c>
      <c r="I138" s="77" t="s">
        <v>379</v>
      </c>
      <c r="J138" s="77" t="s">
        <v>380</v>
      </c>
      <c r="K138" s="75" t="s">
        <v>61</v>
      </c>
      <c r="L138" s="161" t="s">
        <v>641</v>
      </c>
      <c r="M138" s="108">
        <v>44015</v>
      </c>
      <c r="N138" s="129"/>
      <c r="O138" s="108"/>
      <c r="P138" s="108"/>
      <c r="Q138" s="107"/>
      <c r="R138" s="111"/>
      <c r="S138" s="17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12">
        <v>44082</v>
      </c>
      <c r="AD138" s="112"/>
      <c r="AE138" s="107" t="s">
        <v>661</v>
      </c>
      <c r="AF138" s="111" t="s">
        <v>70</v>
      </c>
      <c r="AG138" s="108">
        <v>44083</v>
      </c>
      <c r="AH138" s="108">
        <v>44083</v>
      </c>
      <c r="AI138" s="108">
        <v>44083</v>
      </c>
      <c r="AJ138" s="129"/>
      <c r="AK138" s="111"/>
      <c r="AL138" s="111"/>
      <c r="AM138" s="108">
        <f t="shared" si="6"/>
        <v>44103</v>
      </c>
      <c r="AN138" s="246">
        <v>44075</v>
      </c>
      <c r="AO138" s="111"/>
      <c r="AP138" s="111"/>
      <c r="AQ138" s="304"/>
    </row>
    <row r="139" spans="1:43" ht="15" hidden="1">
      <c r="A139" s="27">
        <v>32578</v>
      </c>
      <c r="B139" s="233">
        <v>1670126918</v>
      </c>
      <c r="C139" s="27" t="s">
        <v>235</v>
      </c>
      <c r="D139" s="70" t="s">
        <v>1011</v>
      </c>
      <c r="E139" s="70" t="s">
        <v>50</v>
      </c>
      <c r="F139" s="349">
        <v>44081</v>
      </c>
      <c r="G139" s="220">
        <v>1670126918</v>
      </c>
      <c r="H139" s="27" t="s">
        <v>1012</v>
      </c>
      <c r="I139" s="49" t="s">
        <v>1013</v>
      </c>
      <c r="J139" s="49" t="s">
        <v>1014</v>
      </c>
      <c r="K139" s="27" t="s">
        <v>61</v>
      </c>
      <c r="L139" s="182" t="s">
        <v>641</v>
      </c>
      <c r="M139" s="71">
        <v>44109</v>
      </c>
      <c r="N139" s="143">
        <v>44092</v>
      </c>
      <c r="O139" s="71">
        <v>44092</v>
      </c>
      <c r="P139" s="71">
        <v>44092</v>
      </c>
      <c r="Q139" s="70" t="s">
        <v>71</v>
      </c>
      <c r="R139" s="73"/>
      <c r="S139" s="174" t="s">
        <v>166</v>
      </c>
      <c r="T139" s="71">
        <v>44092</v>
      </c>
      <c r="U139" s="71">
        <v>44109</v>
      </c>
      <c r="V139" s="71"/>
      <c r="W139" s="71"/>
      <c r="X139" s="71">
        <v>44111</v>
      </c>
      <c r="Y139" s="71"/>
      <c r="Z139" s="71"/>
      <c r="AA139" s="71"/>
      <c r="AB139" s="71"/>
      <c r="AC139" s="74"/>
      <c r="AD139" s="74"/>
      <c r="AE139" s="70"/>
      <c r="AF139" s="73"/>
      <c r="AG139" s="71"/>
      <c r="AH139" s="71"/>
      <c r="AI139" s="71"/>
      <c r="AJ139" s="73"/>
      <c r="AK139" s="73"/>
      <c r="AL139" s="73"/>
      <c r="AM139" s="71">
        <f t="shared" si="6"/>
        <v>20</v>
      </c>
      <c r="AN139" s="318">
        <v>44075</v>
      </c>
      <c r="AO139" s="73"/>
      <c r="AP139" s="73"/>
      <c r="AQ139" s="104"/>
    </row>
    <row r="140" spans="1:43" ht="15">
      <c r="A140" s="27">
        <v>33444</v>
      </c>
      <c r="B140" s="233">
        <v>7151203518</v>
      </c>
      <c r="C140" s="27" t="s">
        <v>1015</v>
      </c>
      <c r="D140" s="70" t="s">
        <v>1016</v>
      </c>
      <c r="E140" s="70" t="s">
        <v>50</v>
      </c>
      <c r="F140" s="349">
        <v>44102</v>
      </c>
      <c r="G140" s="220">
        <v>7151203518</v>
      </c>
      <c r="H140" s="27" t="s">
        <v>1017</v>
      </c>
      <c r="I140" s="49" t="s">
        <v>1018</v>
      </c>
      <c r="J140" s="49" t="s">
        <v>1019</v>
      </c>
      <c r="K140" s="27" t="s">
        <v>61</v>
      </c>
      <c r="L140" s="182" t="s">
        <v>641</v>
      </c>
      <c r="M140" s="71">
        <v>44102</v>
      </c>
      <c r="N140" s="143">
        <v>44092</v>
      </c>
      <c r="O140" s="71">
        <v>44092</v>
      </c>
      <c r="P140" s="71">
        <v>44092</v>
      </c>
      <c r="Q140" s="70" t="s">
        <v>71</v>
      </c>
      <c r="R140" s="73"/>
      <c r="S140" s="174" t="s">
        <v>166</v>
      </c>
      <c r="T140" s="71">
        <v>44092</v>
      </c>
      <c r="U140" s="71">
        <v>44102</v>
      </c>
      <c r="V140" s="71"/>
      <c r="W140" s="71"/>
      <c r="X140" s="71">
        <v>44104</v>
      </c>
      <c r="Y140" s="71"/>
      <c r="Z140" s="71"/>
      <c r="AA140" s="71"/>
      <c r="AB140" s="71"/>
      <c r="AC140" s="74"/>
      <c r="AD140" s="74"/>
      <c r="AE140" s="70"/>
      <c r="AF140" s="73"/>
      <c r="AG140" s="71"/>
      <c r="AH140" s="71"/>
      <c r="AI140" s="71"/>
      <c r="AJ140" s="73"/>
      <c r="AK140" s="73"/>
      <c r="AL140" s="73"/>
      <c r="AM140" s="71">
        <f t="shared" si="6"/>
        <v>20</v>
      </c>
      <c r="AN140" s="318">
        <v>44075</v>
      </c>
      <c r="AO140" s="73"/>
      <c r="AP140" s="73"/>
      <c r="AQ140" s="104"/>
    </row>
    <row r="141" spans="1:43" ht="15">
      <c r="A141" s="27">
        <v>13779</v>
      </c>
      <c r="B141" s="233">
        <v>7036198477</v>
      </c>
      <c r="C141" s="27" t="s">
        <v>1020</v>
      </c>
      <c r="D141" s="70" t="s">
        <v>1021</v>
      </c>
      <c r="E141" s="70" t="s">
        <v>30</v>
      </c>
      <c r="F141" s="349">
        <v>44102</v>
      </c>
      <c r="G141" s="220">
        <v>7036198477</v>
      </c>
      <c r="H141" s="27" t="s">
        <v>1022</v>
      </c>
      <c r="I141" s="49" t="s">
        <v>1023</v>
      </c>
      <c r="J141" s="49" t="s">
        <v>1024</v>
      </c>
      <c r="K141" s="27" t="s">
        <v>61</v>
      </c>
      <c r="L141" s="182" t="s">
        <v>641</v>
      </c>
      <c r="M141" s="71">
        <v>44102</v>
      </c>
      <c r="N141" s="143">
        <v>44092</v>
      </c>
      <c r="O141" s="71">
        <v>44092</v>
      </c>
      <c r="P141" s="71">
        <v>44092</v>
      </c>
      <c r="Q141" s="70" t="s">
        <v>71</v>
      </c>
      <c r="R141" s="73"/>
      <c r="S141" s="174" t="s">
        <v>166</v>
      </c>
      <c r="T141" s="71">
        <v>44092</v>
      </c>
      <c r="U141" s="71">
        <v>44102</v>
      </c>
      <c r="V141" s="71"/>
      <c r="W141" s="71"/>
      <c r="X141" s="71">
        <v>44104</v>
      </c>
      <c r="Y141" s="71"/>
      <c r="Z141" s="71"/>
      <c r="AA141" s="71"/>
      <c r="AB141" s="71"/>
      <c r="AC141" s="74"/>
      <c r="AD141" s="74"/>
      <c r="AE141" s="70"/>
      <c r="AF141" s="73"/>
      <c r="AG141" s="71"/>
      <c r="AH141" s="71"/>
      <c r="AI141" s="71"/>
      <c r="AJ141" s="73"/>
      <c r="AK141" s="73"/>
      <c r="AL141" s="73"/>
      <c r="AM141" s="71">
        <f t="shared" si="6"/>
        <v>20</v>
      </c>
      <c r="AN141" s="318">
        <v>44075</v>
      </c>
      <c r="AO141" s="73"/>
      <c r="AP141" s="73"/>
      <c r="AQ141" s="104"/>
    </row>
    <row r="142" spans="1:43" ht="15">
      <c r="A142" s="70">
        <v>33432</v>
      </c>
      <c r="B142" s="233">
        <v>4928358383</v>
      </c>
      <c r="C142" s="70" t="s">
        <v>1025</v>
      </c>
      <c r="D142" s="70" t="s">
        <v>1026</v>
      </c>
      <c r="E142" s="70" t="s">
        <v>50</v>
      </c>
      <c r="F142" s="349">
        <v>44102</v>
      </c>
      <c r="G142" s="220">
        <v>4928358383</v>
      </c>
      <c r="H142" s="27" t="s">
        <v>1027</v>
      </c>
      <c r="I142" s="49" t="s">
        <v>1028</v>
      </c>
      <c r="J142" s="49" t="s">
        <v>1029</v>
      </c>
      <c r="K142" s="27" t="s">
        <v>61</v>
      </c>
      <c r="L142" s="181" t="s">
        <v>641</v>
      </c>
      <c r="M142" s="71">
        <v>44102</v>
      </c>
      <c r="N142" s="143">
        <v>44092</v>
      </c>
      <c r="O142" s="71">
        <v>44092</v>
      </c>
      <c r="P142" s="71">
        <v>44092</v>
      </c>
      <c r="Q142" s="70" t="s">
        <v>71</v>
      </c>
      <c r="R142" s="73"/>
      <c r="S142" s="174" t="s">
        <v>507</v>
      </c>
      <c r="T142" s="71">
        <v>44092</v>
      </c>
      <c r="U142" s="71">
        <v>44102</v>
      </c>
      <c r="V142" s="71"/>
      <c r="W142" s="71"/>
      <c r="X142" s="71">
        <v>44104</v>
      </c>
      <c r="Y142" s="71"/>
      <c r="Z142" s="71"/>
      <c r="AA142" s="71"/>
      <c r="AB142" s="71"/>
      <c r="AC142" s="74"/>
      <c r="AD142" s="74"/>
      <c r="AE142" s="70"/>
      <c r="AF142" s="73"/>
      <c r="AG142" s="71"/>
      <c r="AH142" s="71"/>
      <c r="AI142" s="71"/>
      <c r="AJ142" s="73"/>
      <c r="AK142" s="73"/>
      <c r="AL142" s="73"/>
      <c r="AM142" s="71">
        <f>AH142+20</f>
        <v>20</v>
      </c>
      <c r="AN142" s="318">
        <v>44075</v>
      </c>
      <c r="AO142" s="73"/>
      <c r="AP142" s="73" t="s">
        <v>167</v>
      </c>
      <c r="AQ142" s="116"/>
    </row>
    <row r="143" spans="1:43" ht="15">
      <c r="A143" s="70">
        <v>9457</v>
      </c>
      <c r="B143" s="233">
        <v>2422160882</v>
      </c>
      <c r="C143" s="70" t="s">
        <v>1030</v>
      </c>
      <c r="D143" s="70" t="s">
        <v>1031</v>
      </c>
      <c r="E143" s="70" t="s">
        <v>30</v>
      </c>
      <c r="F143" s="349">
        <v>44133</v>
      </c>
      <c r="G143" s="104" t="s">
        <v>1032</v>
      </c>
      <c r="H143" s="27" t="s">
        <v>964</v>
      </c>
      <c r="I143" s="27"/>
      <c r="J143" s="49" t="s">
        <v>1033</v>
      </c>
      <c r="K143" s="27" t="s">
        <v>82</v>
      </c>
      <c r="L143" s="181" t="s">
        <v>514</v>
      </c>
      <c r="M143" s="71">
        <v>44102</v>
      </c>
      <c r="N143" s="73" t="s">
        <v>164</v>
      </c>
      <c r="O143" s="71">
        <v>44096</v>
      </c>
      <c r="P143" s="71">
        <v>44096</v>
      </c>
      <c r="Q143" s="70" t="s">
        <v>78</v>
      </c>
      <c r="R143" s="73"/>
      <c r="S143" s="174" t="s">
        <v>166</v>
      </c>
      <c r="T143" s="71">
        <v>44096</v>
      </c>
      <c r="U143" s="71">
        <v>44102</v>
      </c>
      <c r="V143" s="71" t="s">
        <v>394</v>
      </c>
      <c r="W143" s="71"/>
      <c r="X143" s="71">
        <v>44106</v>
      </c>
      <c r="Y143" s="71"/>
      <c r="Z143" s="71"/>
      <c r="AA143" s="71"/>
      <c r="AB143" s="71"/>
      <c r="AC143" s="74"/>
      <c r="AD143" s="74"/>
      <c r="AE143" s="70"/>
      <c r="AF143" s="73"/>
      <c r="AG143" s="71"/>
      <c r="AH143" s="71"/>
      <c r="AI143" s="71"/>
      <c r="AJ143" s="73"/>
      <c r="AK143" s="73"/>
      <c r="AL143" s="73"/>
      <c r="AM143" s="71">
        <f>AH143+20</f>
        <v>20</v>
      </c>
      <c r="AN143" s="345">
        <v>44075</v>
      </c>
      <c r="AO143" s="73"/>
      <c r="AP143" s="73"/>
      <c r="AQ143" s="116"/>
    </row>
    <row r="144" spans="1:43" ht="15.75" hidden="1">
      <c r="A144" s="70">
        <v>33391</v>
      </c>
      <c r="B144" s="233">
        <v>6145148968</v>
      </c>
      <c r="C144" s="70" t="s">
        <v>1034</v>
      </c>
      <c r="D144" s="70" t="s">
        <v>1035</v>
      </c>
      <c r="E144" s="70" t="s">
        <v>30</v>
      </c>
      <c r="F144" s="349">
        <v>44372</v>
      </c>
      <c r="G144" s="355" t="s">
        <v>1036</v>
      </c>
      <c r="H144" s="70" t="s">
        <v>1037</v>
      </c>
      <c r="I144" s="72" t="s">
        <v>1038</v>
      </c>
      <c r="J144" s="72" t="s">
        <v>1039</v>
      </c>
      <c r="K144" s="70" t="s">
        <v>75</v>
      </c>
      <c r="L144" s="181"/>
      <c r="M144" s="71">
        <v>44109</v>
      </c>
      <c r="N144" s="73" t="s">
        <v>164</v>
      </c>
      <c r="O144" s="71">
        <v>44096</v>
      </c>
      <c r="P144" s="71">
        <v>44096</v>
      </c>
      <c r="Q144" s="70" t="s">
        <v>85</v>
      </c>
      <c r="R144" s="73"/>
      <c r="S144" s="174" t="s">
        <v>166</v>
      </c>
      <c r="T144" s="71">
        <v>44096</v>
      </c>
      <c r="U144" s="71">
        <v>44109</v>
      </c>
      <c r="V144" s="71"/>
      <c r="W144" s="71"/>
      <c r="X144" s="71">
        <v>44113</v>
      </c>
      <c r="Y144" s="71"/>
      <c r="Z144" s="71"/>
      <c r="AA144" s="71"/>
      <c r="AB144" s="71"/>
      <c r="AC144" s="74"/>
      <c r="AD144" s="74"/>
      <c r="AE144" s="70"/>
      <c r="AF144" s="73"/>
      <c r="AG144" s="71"/>
      <c r="AH144" s="71"/>
      <c r="AI144" s="71"/>
      <c r="AJ144" s="73"/>
      <c r="AK144" s="73"/>
      <c r="AL144" s="73"/>
      <c r="AM144" s="71">
        <f>AH144+20</f>
        <v>20</v>
      </c>
      <c r="AN144" s="73"/>
      <c r="AO144" s="73"/>
      <c r="AP144" s="73"/>
      <c r="AQ144" s="116"/>
    </row>
    <row r="145" spans="1:43" ht="15" hidden="1">
      <c r="A145" s="70">
        <v>7770</v>
      </c>
      <c r="B145" s="70">
        <v>1577860364</v>
      </c>
      <c r="C145" s="70" t="s">
        <v>771</v>
      </c>
      <c r="D145" s="70" t="s">
        <v>1040</v>
      </c>
      <c r="E145" s="70" t="s">
        <v>48</v>
      </c>
      <c r="F145" s="71">
        <v>44137</v>
      </c>
      <c r="G145" s="116">
        <v>1577860364</v>
      </c>
      <c r="H145" s="70" t="s">
        <v>864</v>
      </c>
      <c r="I145" s="305" t="s">
        <v>1041</v>
      </c>
      <c r="J145" s="72" t="s">
        <v>1042</v>
      </c>
      <c r="K145" s="70" t="s">
        <v>12</v>
      </c>
      <c r="L145" s="73" t="s">
        <v>487</v>
      </c>
      <c r="M145" s="71">
        <v>44112</v>
      </c>
      <c r="N145" s="73" t="s">
        <v>164</v>
      </c>
      <c r="O145" s="71">
        <v>44097</v>
      </c>
      <c r="P145" s="71">
        <v>44097</v>
      </c>
      <c r="Q145" s="70" t="s">
        <v>85</v>
      </c>
      <c r="R145" s="73"/>
      <c r="S145" s="174" t="s">
        <v>166</v>
      </c>
      <c r="T145" s="71">
        <v>44097</v>
      </c>
      <c r="U145" s="71">
        <v>44112</v>
      </c>
      <c r="V145" s="71" t="s">
        <v>394</v>
      </c>
      <c r="W145" s="71"/>
      <c r="X145" s="71">
        <v>44117</v>
      </c>
      <c r="Y145" s="71"/>
      <c r="Z145" s="71"/>
      <c r="AA145" s="71"/>
      <c r="AB145" s="71"/>
      <c r="AC145" s="74"/>
      <c r="AD145" s="74"/>
      <c r="AE145" s="70"/>
      <c r="AF145" s="73"/>
      <c r="AG145" s="71"/>
      <c r="AH145" s="71"/>
      <c r="AI145" s="71"/>
      <c r="AJ145" s="73"/>
      <c r="AK145" s="73"/>
      <c r="AL145" s="73"/>
      <c r="AM145" s="71">
        <f>AH145+20</f>
        <v>20</v>
      </c>
      <c r="AN145" s="73"/>
      <c r="AO145" s="73"/>
      <c r="AP145" s="73"/>
      <c r="AQ145" s="116"/>
    </row>
    <row r="146" spans="1:43" ht="15" hidden="1">
      <c r="A146" s="70">
        <v>33676</v>
      </c>
      <c r="B146" s="70">
        <v>9285739848</v>
      </c>
      <c r="C146" s="70" t="s">
        <v>1043</v>
      </c>
      <c r="D146" s="70" t="s">
        <v>1044</v>
      </c>
      <c r="E146" s="70" t="s">
        <v>50</v>
      </c>
      <c r="F146" s="71">
        <v>44109</v>
      </c>
      <c r="G146" s="116">
        <v>9285739848</v>
      </c>
      <c r="H146" s="70" t="s">
        <v>1045</v>
      </c>
      <c r="I146" s="305" t="s">
        <v>1046</v>
      </c>
      <c r="J146" s="72" t="s">
        <v>1047</v>
      </c>
      <c r="K146" s="70" t="s">
        <v>61</v>
      </c>
      <c r="L146" s="73" t="s">
        <v>641</v>
      </c>
      <c r="M146" s="71">
        <v>44109</v>
      </c>
      <c r="N146" s="143">
        <v>44098</v>
      </c>
      <c r="O146" s="71">
        <v>44098</v>
      </c>
      <c r="P146" s="71">
        <v>44098</v>
      </c>
      <c r="Q146" s="70" t="s">
        <v>78</v>
      </c>
      <c r="R146" s="73"/>
      <c r="S146" s="174" t="s">
        <v>166</v>
      </c>
      <c r="T146" s="71">
        <v>44098</v>
      </c>
      <c r="U146" s="71">
        <v>44109</v>
      </c>
      <c r="V146" s="71"/>
      <c r="W146" s="71"/>
      <c r="X146" s="71">
        <v>44111</v>
      </c>
      <c r="Y146" s="71"/>
      <c r="Z146" s="71"/>
      <c r="AA146" s="71"/>
      <c r="AB146" s="71"/>
      <c r="AC146" s="74"/>
      <c r="AD146" s="74"/>
      <c r="AE146" s="70"/>
      <c r="AF146" s="73"/>
      <c r="AG146" s="71"/>
      <c r="AH146" s="71"/>
      <c r="AI146" s="71"/>
      <c r="AJ146" s="73"/>
      <c r="AK146" s="73"/>
      <c r="AL146" s="73"/>
      <c r="AM146" s="71">
        <f>AH146+20</f>
        <v>20</v>
      </c>
      <c r="AN146" s="73"/>
      <c r="AO146" s="73"/>
      <c r="AP146" s="73"/>
      <c r="AQ146" s="116"/>
    </row>
    <row r="147" spans="1:43" ht="15" hidden="1">
      <c r="A147" s="70">
        <v>33630</v>
      </c>
      <c r="B147" s="70">
        <v>9695790495</v>
      </c>
      <c r="C147" s="70" t="s">
        <v>1048</v>
      </c>
      <c r="D147" s="70" t="s">
        <v>1049</v>
      </c>
      <c r="E147" s="70" t="s">
        <v>50</v>
      </c>
      <c r="F147" s="71">
        <v>44109</v>
      </c>
      <c r="G147" s="116">
        <v>9695790495</v>
      </c>
      <c r="H147" s="70" t="s">
        <v>1050</v>
      </c>
      <c r="I147" s="305" t="s">
        <v>1051</v>
      </c>
      <c r="J147" s="305" t="s">
        <v>1052</v>
      </c>
      <c r="K147" s="70" t="s">
        <v>61</v>
      </c>
      <c r="L147" s="73" t="s">
        <v>641</v>
      </c>
      <c r="M147" s="71">
        <v>44109</v>
      </c>
      <c r="N147" s="143">
        <v>44098</v>
      </c>
      <c r="O147" s="71">
        <v>44098</v>
      </c>
      <c r="P147" s="71">
        <v>44098</v>
      </c>
      <c r="Q147" s="70" t="s">
        <v>78</v>
      </c>
      <c r="R147" s="73"/>
      <c r="S147" s="174" t="s">
        <v>166</v>
      </c>
      <c r="T147" s="71">
        <v>44098</v>
      </c>
      <c r="U147" s="71">
        <v>44109</v>
      </c>
      <c r="V147" s="71"/>
      <c r="W147" s="71"/>
      <c r="X147" s="71">
        <v>44111</v>
      </c>
      <c r="Y147" s="71"/>
      <c r="Z147" s="71"/>
      <c r="AA147" s="71"/>
      <c r="AB147" s="71"/>
      <c r="AC147" s="74"/>
      <c r="AD147" s="74"/>
      <c r="AE147" s="70"/>
      <c r="AF147" s="73"/>
      <c r="AG147" s="71"/>
      <c r="AH147" s="71"/>
      <c r="AI147" s="71"/>
      <c r="AJ147" s="73"/>
      <c r="AK147" s="73"/>
      <c r="AL147" s="73"/>
      <c r="AM147" s="71">
        <f>AH147+20</f>
        <v>20</v>
      </c>
      <c r="AN147" s="73"/>
      <c r="AO147" s="73"/>
      <c r="AP147" s="73"/>
      <c r="AQ147" s="116"/>
    </row>
    <row r="148" spans="1:43" ht="15" hidden="1">
      <c r="A148" s="70">
        <v>33623</v>
      </c>
      <c r="B148" s="70">
        <v>4374719635</v>
      </c>
      <c r="C148" s="70" t="s">
        <v>199</v>
      </c>
      <c r="D148" s="70" t="s">
        <v>1053</v>
      </c>
      <c r="E148" s="70" t="s">
        <v>11</v>
      </c>
      <c r="F148" s="71">
        <v>44083</v>
      </c>
      <c r="G148" s="220" t="s">
        <v>286</v>
      </c>
      <c r="H148" s="70" t="s">
        <v>1054</v>
      </c>
      <c r="I148" s="305" t="s">
        <v>1055</v>
      </c>
      <c r="J148" s="72" t="s">
        <v>1056</v>
      </c>
      <c r="K148" s="70" t="s">
        <v>61</v>
      </c>
      <c r="L148" s="73" t="s">
        <v>641</v>
      </c>
      <c r="M148" s="71">
        <v>44103</v>
      </c>
      <c r="N148" s="73" t="s">
        <v>1057</v>
      </c>
      <c r="O148" s="71">
        <v>44099</v>
      </c>
      <c r="P148" s="71">
        <v>44099</v>
      </c>
      <c r="Q148" s="70" t="s">
        <v>71</v>
      </c>
      <c r="R148" s="73"/>
      <c r="S148" s="174" t="s">
        <v>166</v>
      </c>
      <c r="T148" s="71">
        <v>44099</v>
      </c>
      <c r="U148" s="71">
        <v>44103</v>
      </c>
      <c r="V148" s="71"/>
      <c r="W148" s="71"/>
      <c r="X148" s="71">
        <v>44105</v>
      </c>
      <c r="Y148" s="71"/>
      <c r="Z148" s="71"/>
      <c r="AA148" s="71"/>
      <c r="AB148" s="71"/>
      <c r="AC148" s="74"/>
      <c r="AD148" s="74"/>
      <c r="AE148" s="70"/>
      <c r="AF148" s="73"/>
      <c r="AG148" s="128"/>
      <c r="AH148" s="128" t="s">
        <v>1058</v>
      </c>
      <c r="AI148" s="128"/>
      <c r="AJ148" s="73"/>
      <c r="AK148" s="73"/>
      <c r="AL148" s="73"/>
      <c r="AM148" s="71" t="e">
        <f>AH148+20</f>
        <v>#VALUE!</v>
      </c>
      <c r="AN148" s="73"/>
      <c r="AO148" s="73"/>
      <c r="AP148" s="73"/>
      <c r="AQ148" s="116"/>
    </row>
    <row r="149" spans="1:43" ht="15" hidden="1">
      <c r="A149" s="70">
        <v>33624</v>
      </c>
      <c r="B149" s="70">
        <v>5725247995</v>
      </c>
      <c r="C149" s="70" t="s">
        <v>828</v>
      </c>
      <c r="D149" s="70" t="s">
        <v>1059</v>
      </c>
      <c r="E149" s="70" t="s">
        <v>11</v>
      </c>
      <c r="F149" s="71">
        <v>44008</v>
      </c>
      <c r="G149" s="220" t="s">
        <v>286</v>
      </c>
      <c r="H149" s="70" t="s">
        <v>1060</v>
      </c>
      <c r="I149" s="305" t="s">
        <v>1061</v>
      </c>
      <c r="J149" s="305" t="s">
        <v>1062</v>
      </c>
      <c r="K149" s="70" t="s">
        <v>61</v>
      </c>
      <c r="L149" s="73" t="s">
        <v>641</v>
      </c>
      <c r="M149" s="71">
        <v>44109</v>
      </c>
      <c r="N149" s="73" t="s">
        <v>1057</v>
      </c>
      <c r="O149" s="71">
        <v>44099</v>
      </c>
      <c r="P149" s="71">
        <v>44099</v>
      </c>
      <c r="Q149" s="70" t="s">
        <v>71</v>
      </c>
      <c r="R149" s="73"/>
      <c r="S149" s="174" t="s">
        <v>166</v>
      </c>
      <c r="T149" s="71">
        <v>44099</v>
      </c>
      <c r="U149" s="71">
        <v>44109</v>
      </c>
      <c r="V149" s="71"/>
      <c r="W149" s="71"/>
      <c r="X149" s="71">
        <v>44111</v>
      </c>
      <c r="Y149" s="71"/>
      <c r="Z149" s="71"/>
      <c r="AA149" s="71"/>
      <c r="AB149" s="71"/>
      <c r="AC149" s="74"/>
      <c r="AD149" s="74"/>
      <c r="AE149" s="70"/>
      <c r="AF149" s="73"/>
      <c r="AG149" s="71"/>
      <c r="AH149" s="71"/>
      <c r="AI149" s="71"/>
      <c r="AJ149" s="73"/>
      <c r="AK149" s="73"/>
      <c r="AL149" s="73"/>
      <c r="AM149" s="71">
        <f>AH149+20</f>
        <v>20</v>
      </c>
      <c r="AN149" s="73"/>
      <c r="AO149" s="73"/>
      <c r="AP149" s="73"/>
      <c r="AQ149" s="116" t="s">
        <v>1063</v>
      </c>
    </row>
    <row r="150" spans="1:43">
      <c r="A150" s="27"/>
      <c r="B150" s="27"/>
      <c r="C150" s="27"/>
      <c r="D150" s="27"/>
      <c r="E150" s="27"/>
      <c r="F150" s="46"/>
      <c r="G150" s="104"/>
      <c r="H150" s="27"/>
      <c r="I150" s="27"/>
      <c r="J150" s="27"/>
      <c r="K150" s="27"/>
      <c r="L150" s="47"/>
      <c r="M150" s="46"/>
      <c r="N150" s="47"/>
      <c r="O150" s="46"/>
      <c r="P150" s="46"/>
      <c r="Q150" s="27"/>
      <c r="R150" s="47"/>
      <c r="S150" s="171"/>
      <c r="T150" s="46"/>
      <c r="U150" s="46"/>
      <c r="V150" s="46"/>
      <c r="W150" s="46"/>
      <c r="X150" s="46"/>
      <c r="Y150" s="46"/>
      <c r="Z150" s="46"/>
      <c r="AA150" s="46"/>
      <c r="AB150" s="46"/>
      <c r="AC150" s="48"/>
      <c r="AD150" s="48"/>
      <c r="AE150" s="27"/>
      <c r="AF150" s="47"/>
      <c r="AG150" s="46"/>
      <c r="AH150" s="46"/>
      <c r="AI150" s="46"/>
      <c r="AJ150" s="47"/>
      <c r="AK150" s="47"/>
      <c r="AL150" s="47"/>
      <c r="AM150" s="46"/>
      <c r="AN150" s="47"/>
      <c r="AO150" s="47"/>
      <c r="AP150" s="47"/>
      <c r="AQ150" s="104"/>
    </row>
    <row r="151" spans="1:43">
      <c r="A151" s="27"/>
      <c r="B151" s="27"/>
      <c r="C151" s="27"/>
      <c r="D151" s="27"/>
      <c r="E151" s="27"/>
      <c r="F151" s="46"/>
      <c r="G151" s="104"/>
      <c r="H151" s="27"/>
      <c r="I151" s="27"/>
      <c r="J151" s="27"/>
      <c r="K151" s="27"/>
      <c r="L151" s="47"/>
      <c r="M151" s="46"/>
      <c r="N151" s="47"/>
      <c r="O151" s="46"/>
      <c r="P151" s="46"/>
      <c r="Q151" s="27"/>
      <c r="R151" s="47"/>
      <c r="S151" s="171"/>
      <c r="T151" s="46"/>
      <c r="U151" s="46"/>
      <c r="V151" s="46"/>
      <c r="W151" s="46"/>
      <c r="X151" s="46"/>
      <c r="Y151" s="46"/>
      <c r="Z151" s="46"/>
      <c r="AA151" s="46"/>
      <c r="AB151" s="46"/>
      <c r="AC151" s="48"/>
      <c r="AD151" s="48"/>
      <c r="AE151" s="27"/>
      <c r="AF151" s="47"/>
      <c r="AG151" s="46"/>
      <c r="AH151" s="46"/>
      <c r="AI151" s="46"/>
      <c r="AJ151" s="47"/>
      <c r="AK151" s="47"/>
      <c r="AL151" s="47"/>
      <c r="AM151" s="46"/>
      <c r="AN151" s="47"/>
      <c r="AO151" s="47"/>
      <c r="AP151" s="47"/>
      <c r="AQ151" s="104"/>
    </row>
    <row r="152" spans="1:43">
      <c r="A152" s="27"/>
      <c r="B152" s="27"/>
      <c r="C152" s="27"/>
      <c r="D152" s="27"/>
      <c r="E152" s="27"/>
      <c r="F152" s="46"/>
      <c r="G152" s="104"/>
      <c r="H152" s="27"/>
      <c r="I152" s="27"/>
      <c r="J152" s="27"/>
      <c r="K152" s="27"/>
      <c r="L152" s="47"/>
      <c r="M152" s="46"/>
      <c r="N152" s="47"/>
      <c r="O152" s="46"/>
      <c r="P152" s="46"/>
      <c r="Q152" s="27"/>
      <c r="R152" s="47"/>
      <c r="S152" s="171"/>
      <c r="T152" s="46"/>
      <c r="U152" s="46"/>
      <c r="V152" s="46"/>
      <c r="W152" s="46"/>
      <c r="X152" s="46"/>
      <c r="Y152" s="46"/>
      <c r="Z152" s="46"/>
      <c r="AA152" s="46"/>
      <c r="AB152" s="46"/>
      <c r="AC152" s="48"/>
      <c r="AD152" s="48"/>
      <c r="AE152" s="27"/>
      <c r="AF152" s="47"/>
      <c r="AG152" s="46"/>
      <c r="AH152" s="46"/>
      <c r="AI152" s="46"/>
      <c r="AJ152" s="47"/>
      <c r="AK152" s="47"/>
      <c r="AL152" s="47"/>
      <c r="AM152" s="46"/>
      <c r="AN152" s="47"/>
      <c r="AO152" s="47"/>
      <c r="AP152" s="47"/>
      <c r="AQ152" s="104"/>
    </row>
    <row r="153" spans="1:43">
      <c r="A153" s="27"/>
      <c r="B153" s="27"/>
      <c r="C153" s="27"/>
      <c r="D153" s="27"/>
      <c r="E153" s="27"/>
      <c r="F153" s="46"/>
      <c r="G153" s="104"/>
      <c r="H153" s="27"/>
      <c r="I153" s="27"/>
      <c r="J153" s="27"/>
      <c r="K153" s="27"/>
      <c r="L153" s="47"/>
      <c r="M153" s="46"/>
      <c r="N153" s="47"/>
      <c r="O153" s="46"/>
      <c r="P153" s="46"/>
      <c r="Q153" s="27"/>
      <c r="R153" s="47"/>
      <c r="S153" s="171"/>
      <c r="T153" s="46"/>
      <c r="U153" s="46"/>
      <c r="V153" s="46"/>
      <c r="W153" s="46"/>
      <c r="X153" s="46"/>
      <c r="Y153" s="46"/>
      <c r="Z153" s="46"/>
      <c r="AA153" s="46"/>
      <c r="AB153" s="46"/>
      <c r="AC153" s="48"/>
      <c r="AD153" s="48"/>
      <c r="AE153" s="27"/>
      <c r="AF153" s="47"/>
      <c r="AG153" s="46"/>
      <c r="AH153" s="46"/>
      <c r="AI153" s="46"/>
      <c r="AJ153" s="47"/>
      <c r="AK153" s="47"/>
      <c r="AL153" s="47"/>
      <c r="AM153" s="46"/>
      <c r="AN153" s="47"/>
      <c r="AO153" s="47"/>
      <c r="AP153" s="47"/>
      <c r="AQ153" s="104"/>
    </row>
    <row r="154" spans="1:43">
      <c r="A154" s="27"/>
      <c r="B154" s="27"/>
      <c r="C154" s="27"/>
      <c r="D154" s="27"/>
      <c r="E154" s="27"/>
      <c r="F154" s="46"/>
      <c r="G154" s="104"/>
      <c r="H154" s="27"/>
      <c r="I154" s="27"/>
      <c r="J154" s="27"/>
      <c r="K154" s="27"/>
      <c r="L154" s="47"/>
      <c r="M154" s="46"/>
      <c r="N154" s="47"/>
      <c r="O154" s="46"/>
      <c r="P154" s="46"/>
      <c r="Q154" s="27"/>
      <c r="R154" s="47"/>
      <c r="S154" s="171"/>
      <c r="T154" s="46"/>
      <c r="U154" s="46"/>
      <c r="V154" s="46"/>
      <c r="W154" s="46"/>
      <c r="X154" s="46"/>
      <c r="Y154" s="46"/>
      <c r="Z154" s="46"/>
      <c r="AA154" s="46"/>
      <c r="AB154" s="46"/>
      <c r="AC154" s="48"/>
      <c r="AD154" s="48"/>
      <c r="AE154" s="27"/>
      <c r="AF154" s="47"/>
      <c r="AG154" s="46"/>
      <c r="AH154" s="46"/>
      <c r="AI154" s="46"/>
      <c r="AJ154" s="47"/>
      <c r="AK154" s="47"/>
      <c r="AL154" s="47"/>
      <c r="AM154" s="46"/>
      <c r="AN154" s="47"/>
      <c r="AO154" s="47"/>
      <c r="AP154" s="47"/>
      <c r="AQ154" s="104"/>
    </row>
    <row r="155" spans="1:43">
      <c r="A155" s="27"/>
      <c r="B155" s="27"/>
      <c r="C155" s="27"/>
      <c r="D155" s="27"/>
      <c r="E155" s="27"/>
      <c r="F155" s="46"/>
      <c r="G155" s="104"/>
      <c r="H155" s="27"/>
      <c r="I155" s="27"/>
      <c r="J155" s="27"/>
      <c r="K155" s="27"/>
      <c r="L155" s="47"/>
      <c r="M155" s="46"/>
      <c r="N155" s="47"/>
      <c r="O155" s="46"/>
      <c r="P155" s="46"/>
      <c r="Q155" s="27"/>
      <c r="R155" s="47"/>
      <c r="S155" s="171"/>
      <c r="T155" s="46"/>
      <c r="U155" s="46"/>
      <c r="V155" s="46"/>
      <c r="W155" s="46"/>
      <c r="X155" s="46"/>
      <c r="Y155" s="46"/>
      <c r="Z155" s="46"/>
      <c r="AA155" s="46"/>
      <c r="AB155" s="46"/>
      <c r="AC155" s="48"/>
      <c r="AD155" s="48"/>
      <c r="AE155" s="27"/>
      <c r="AF155" s="47"/>
      <c r="AG155" s="46"/>
      <c r="AH155" s="46"/>
      <c r="AI155" s="46"/>
      <c r="AJ155" s="47"/>
      <c r="AK155" s="47"/>
      <c r="AL155" s="47"/>
      <c r="AM155" s="46"/>
      <c r="AN155" s="47"/>
      <c r="AO155" s="47"/>
      <c r="AP155" s="47"/>
      <c r="AQ155" s="104"/>
    </row>
    <row r="156" spans="1:43">
      <c r="A156" s="27"/>
      <c r="B156" s="27"/>
      <c r="C156" s="27"/>
      <c r="D156" s="27"/>
      <c r="E156" s="27"/>
      <c r="F156" s="46"/>
      <c r="G156" s="104"/>
      <c r="H156" s="27"/>
      <c r="I156" s="27"/>
      <c r="J156" s="27"/>
      <c r="K156" s="27"/>
      <c r="L156" s="47"/>
      <c r="M156" s="46"/>
      <c r="N156" s="47"/>
      <c r="O156" s="46"/>
      <c r="P156" s="46"/>
      <c r="Q156" s="27"/>
      <c r="R156" s="47"/>
      <c r="S156" s="171"/>
      <c r="T156" s="46"/>
      <c r="U156" s="46"/>
      <c r="V156" s="46"/>
      <c r="W156" s="46"/>
      <c r="X156" s="46"/>
      <c r="Y156" s="46"/>
      <c r="Z156" s="46"/>
      <c r="AA156" s="46"/>
      <c r="AB156" s="46"/>
      <c r="AC156" s="48"/>
      <c r="AD156" s="48"/>
      <c r="AE156" s="27"/>
      <c r="AF156" s="47"/>
      <c r="AG156" s="46"/>
      <c r="AH156" s="46"/>
      <c r="AI156" s="46"/>
      <c r="AJ156" s="47"/>
      <c r="AK156" s="47"/>
      <c r="AL156" s="47"/>
      <c r="AM156" s="46"/>
      <c r="AN156" s="47"/>
      <c r="AO156" s="47"/>
      <c r="AP156" s="47"/>
      <c r="AQ156" s="104"/>
    </row>
    <row r="157" spans="1:43">
      <c r="A157" s="27"/>
      <c r="B157" s="27"/>
      <c r="C157" s="27"/>
      <c r="D157" s="27"/>
      <c r="E157" s="27"/>
      <c r="F157" s="46"/>
      <c r="G157" s="104"/>
      <c r="H157" s="27"/>
      <c r="I157" s="27"/>
      <c r="J157" s="27"/>
      <c r="K157" s="27"/>
      <c r="L157" s="47"/>
      <c r="M157" s="46"/>
      <c r="N157" s="47"/>
      <c r="O157" s="46"/>
      <c r="P157" s="46"/>
      <c r="Q157" s="27"/>
      <c r="R157" s="47"/>
      <c r="S157" s="171"/>
      <c r="T157" s="46"/>
      <c r="U157" s="46"/>
      <c r="V157" s="46"/>
      <c r="W157" s="46"/>
      <c r="X157" s="46"/>
      <c r="Y157" s="46"/>
      <c r="Z157" s="46"/>
      <c r="AA157" s="46"/>
      <c r="AB157" s="46"/>
      <c r="AC157" s="48"/>
      <c r="AD157" s="48"/>
      <c r="AE157" s="27"/>
      <c r="AF157" s="47"/>
      <c r="AG157" s="46"/>
      <c r="AH157" s="46"/>
      <c r="AI157" s="46"/>
      <c r="AJ157" s="47"/>
      <c r="AK157" s="47"/>
      <c r="AL157" s="47"/>
      <c r="AM157" s="46"/>
      <c r="AN157" s="47"/>
      <c r="AO157" s="47"/>
      <c r="AP157" s="47"/>
      <c r="AQ157" s="104"/>
    </row>
  </sheetData>
  <sortState xmlns:xlrd2="http://schemas.microsoft.com/office/spreadsheetml/2017/richdata2" ref="A11:AO25">
    <sortCondition ref="F11:F25"/>
  </sortState>
  <dataValidations count="1">
    <dataValidation allowBlank="1" showInputMessage="1" showErrorMessage="1" sqref="U2:V2 N2:P23 R2:T23 X22:AB22 N24 U4:V12 AC11:AC23 AC2:AC7 W24 W28:W29 AN24:AN29 U15:V23 W23:AB23 W21:AB21 X18:AB20 W2:AB17 AD2:AO23 AN31" xr:uid="{00000000-0002-0000-0000-000000000000}"/>
  </dataValidations>
  <hyperlinks>
    <hyperlink ref="J7" r:id="rId1" xr:uid="{00000000-0004-0000-0000-000005000000}"/>
    <hyperlink ref="J8" r:id="rId2" xr:uid="{00000000-0004-0000-0000-000006000000}"/>
    <hyperlink ref="J9" r:id="rId3" xr:uid="{00000000-0004-0000-0000-000007000000}"/>
    <hyperlink ref="I9" r:id="rId4" xr:uid="{00000000-0004-0000-0000-000008000000}"/>
    <hyperlink ref="I8" r:id="rId5" xr:uid="{00000000-0004-0000-0000-000009000000}"/>
    <hyperlink ref="I10" r:id="rId6" xr:uid="{00000000-0004-0000-0000-00000A000000}"/>
    <hyperlink ref="J10" r:id="rId7" xr:uid="{00000000-0004-0000-0000-00000B000000}"/>
    <hyperlink ref="J11" r:id="rId8" xr:uid="{36DF3385-4BE5-4A57-8C3F-4EB724EFD47A}"/>
    <hyperlink ref="I12" r:id="rId9" xr:uid="{ABFAEC38-2349-43BA-9834-895323130333}"/>
    <hyperlink ref="J12" r:id="rId10" xr:uid="{9E88F0D3-40F9-4D56-9895-8275D678AFDD}"/>
    <hyperlink ref="I11" r:id="rId11" xr:uid="{63972A98-824E-4536-85FF-980D7DF186E1}"/>
    <hyperlink ref="I15" r:id="rId12" xr:uid="{2DE31F38-DEC8-4E3E-AA8B-FD2FD4255EC5}"/>
    <hyperlink ref="J15" r:id="rId13" xr:uid="{ECD1A0AA-E801-4609-8617-743EEA46A805}"/>
    <hyperlink ref="I7" r:id="rId14" xr:uid="{FDCB5AC2-1311-4910-9DE6-65EE9CF0E9D5}"/>
    <hyperlink ref="I2" r:id="rId15" xr:uid="{A16441D7-5C7D-4F0A-BA1C-5C9770F69915}"/>
    <hyperlink ref="J2" r:id="rId16" xr:uid="{14FBB93A-6F42-4BD5-A68D-8F58F05DBA7E}"/>
    <hyperlink ref="J3" r:id="rId17" xr:uid="{237FFA89-4AA9-4F34-ACDB-D3FF517262F2}"/>
    <hyperlink ref="J5" r:id="rId18" xr:uid="{235EE60A-72B2-431C-B97D-A2D530A45773}"/>
    <hyperlink ref="I5" r:id="rId19" xr:uid="{DEEE3376-4C82-4A90-B9B0-C79FCCD524BB}"/>
    <hyperlink ref="J4" r:id="rId20" xr:uid="{4E47C64A-A113-463A-8C96-4CFC41FC9666}"/>
    <hyperlink ref="I4" r:id="rId21" xr:uid="{0B0533EC-17AD-49DD-9604-405E840EBB77}"/>
    <hyperlink ref="J6" r:id="rId22" xr:uid="{58BA5AF8-9BF5-49BE-92A9-43E8E4898C2B}"/>
    <hyperlink ref="I14" r:id="rId23" xr:uid="{6F153036-65DA-41E9-854F-CCECB4F696C0}"/>
    <hyperlink ref="J14" r:id="rId24" xr:uid="{92167DFD-26B0-4AA0-9B83-E8F3A2A337ED}"/>
    <hyperlink ref="J13" r:id="rId25" xr:uid="{86D154C8-2C63-41BB-8347-74FC6B3E5729}"/>
    <hyperlink ref="I13" r:id="rId26" xr:uid="{17FBB08C-67A8-4C42-9B86-B83B44F2837A}"/>
    <hyperlink ref="J29" r:id="rId27" xr:uid="{B4D1A1AD-E986-43CC-924F-893F8A8DB2F8}"/>
    <hyperlink ref="J17" r:id="rId28" xr:uid="{82B11B9D-3781-4C88-9FA2-B3BACB5F1E6E}"/>
    <hyperlink ref="I17" r:id="rId29" xr:uid="{8018FE84-843F-4281-B804-16EB0B285F12}"/>
    <hyperlink ref="J16" r:id="rId30" xr:uid="{C3F93A62-704D-422A-8266-B2D98857B200}"/>
    <hyperlink ref="I16" r:id="rId31" xr:uid="{33B1258C-61BE-426C-A422-05E6CCD615D9}"/>
    <hyperlink ref="J18" r:id="rId32" xr:uid="{5160801C-E1F6-4410-B497-721E719D6393}"/>
    <hyperlink ref="I18" r:id="rId33" xr:uid="{8FD30CEB-1869-4EDE-A8D2-A3B88CB3CDE3}"/>
    <hyperlink ref="J19" r:id="rId34" xr:uid="{C3FF329E-28CB-40D0-8D78-7B6E15973B54}"/>
    <hyperlink ref="I20" r:id="rId35" xr:uid="{663CA164-A426-4B1E-A70C-C3224E9881A1}"/>
    <hyperlink ref="J20" r:id="rId36" xr:uid="{68DEADDF-2C63-4959-9FD5-82ED4F93FB0B}"/>
    <hyperlink ref="J27" r:id="rId37" xr:uid="{C28CCB47-090F-4759-AAC2-646D82B9D2AA}"/>
    <hyperlink ref="I27" r:id="rId38" xr:uid="{CA344976-3874-4974-9F08-44554629DFE4}"/>
    <hyperlink ref="J25" r:id="rId39" xr:uid="{0005D69E-A2CE-40A4-B72A-6554E50956CA}"/>
    <hyperlink ref="I25" r:id="rId40" xr:uid="{A3E2F5B4-0288-44D4-90AE-A7758F0D4B54}"/>
    <hyperlink ref="J26" r:id="rId41" xr:uid="{8D5EA3CE-FE04-4CFE-B9E6-F4F05D4BEF1F}"/>
    <hyperlink ref="I26" r:id="rId42" xr:uid="{AC4F065D-D404-41C5-912F-7957779305A7}"/>
    <hyperlink ref="J21" r:id="rId43" xr:uid="{C1CCDF00-ACA7-46C2-BF15-C4733497A93B}"/>
    <hyperlink ref="I21" r:id="rId44" xr:uid="{0E17A0FB-C402-4C48-8101-9A27AEE1A8B5}"/>
    <hyperlink ref="J23" r:id="rId45" xr:uid="{2A99758C-4D7A-4A08-BFFD-74EA3CE5DCB5}"/>
    <hyperlink ref="I23" r:id="rId46" xr:uid="{7E7EAAB0-61AD-4F4B-9A1D-90186FAEE6C9}"/>
    <hyperlink ref="J24" r:id="rId47" xr:uid="{F4B387AF-6CA4-415C-986D-A2250068F55B}"/>
    <hyperlink ref="I24" r:id="rId48" xr:uid="{7D7224C1-FEF3-4749-A164-4C5C543ADF53}"/>
    <hyperlink ref="J22" r:id="rId49" xr:uid="{CDB08DCC-3094-49B5-BC22-531DCFCD4C82}"/>
    <hyperlink ref="I35" r:id="rId50" xr:uid="{E4D2CC0F-FF23-4D08-87F4-14539299C897}"/>
    <hyperlink ref="J35" r:id="rId51" xr:uid="{E58B3319-3537-48D7-83A5-D5A8D59A0EB6}"/>
    <hyperlink ref="I30" r:id="rId52" xr:uid="{FA863941-79D5-42EB-9F42-0362D4D78152}"/>
    <hyperlink ref="J30" r:id="rId53" xr:uid="{DF562A0F-E906-4940-B429-2AB88F7BB922}"/>
    <hyperlink ref="J28" r:id="rId54" xr:uid="{C12127D6-953E-434A-985E-B08E83C02C4D}"/>
    <hyperlink ref="I40" r:id="rId55" xr:uid="{B3BEB475-72ED-4638-AAB2-C73AE2FFF495}"/>
    <hyperlink ref="J40" r:id="rId56" xr:uid="{B0BBBA18-B3FE-49B8-9456-EFDCFCB3DCF6}"/>
    <hyperlink ref="J38" r:id="rId57" xr:uid="{41719220-566F-4C0F-ABB9-6BE55FF11806}"/>
    <hyperlink ref="I22" r:id="rId58" xr:uid="{E7278B88-AA0E-4147-A103-45154FED8B23}"/>
    <hyperlink ref="J32" r:id="rId59" xr:uid="{68AD130F-5D23-4390-8399-0BF154D882C2}"/>
    <hyperlink ref="I32" r:id="rId60" xr:uid="{3279AFF7-E42A-4008-ABB3-8D5BF746BC4E}"/>
    <hyperlink ref="J41" r:id="rId61" xr:uid="{0DEE799C-3860-43BA-9B68-00E92F52B130}"/>
    <hyperlink ref="J39" r:id="rId62" xr:uid="{A509DF6C-9380-4FB6-8619-A11E1EBC71C7}"/>
    <hyperlink ref="I39" r:id="rId63" xr:uid="{73A3AFBB-1D76-46D9-A0D5-8A9165804B7C}"/>
    <hyperlink ref="J33" r:id="rId64" xr:uid="{5DF4D1D4-DAFA-4E5B-B758-75380EA7B753}"/>
    <hyperlink ref="I33" r:id="rId65" xr:uid="{3F93F3A0-E090-42E5-B82D-29841181E9C4}"/>
    <hyperlink ref="J34" r:id="rId66" xr:uid="{948CE203-AEDE-40D0-95FD-0142FA50DEDA}"/>
    <hyperlink ref="I34" r:id="rId67" xr:uid="{C0E75FFC-065C-465D-86B9-2ABF8EA1A9D5}"/>
    <hyperlink ref="J36" r:id="rId68" xr:uid="{78E7A077-7A89-490B-A3E6-CAA3DD7C4C8D}"/>
    <hyperlink ref="I36" r:id="rId69" xr:uid="{3B734E1C-AF08-4F22-8198-23EEE9CF658F}"/>
    <hyperlink ref="J31" r:id="rId70" xr:uid="{932D3F16-E35D-4D3A-BCCD-69BAF4434633}"/>
    <hyperlink ref="I31" r:id="rId71" xr:uid="{97968B48-770A-44EA-A643-7CA2D3765717}"/>
    <hyperlink ref="I37" r:id="rId72" xr:uid="{72E9A2BF-9D36-4C7F-B596-405A59F97C83}"/>
    <hyperlink ref="J37" r:id="rId73" xr:uid="{BCCCC459-9E50-4B63-A4A3-FDCDB6AD9CAB}"/>
    <hyperlink ref="I42" r:id="rId74" xr:uid="{888D267F-F70E-4F03-9FEB-6C771A81B770}"/>
    <hyperlink ref="J42" r:id="rId75" xr:uid="{A5760074-96DA-485C-9958-B34A4DB0A59A}"/>
    <hyperlink ref="J43" r:id="rId76" xr:uid="{C15BA351-6FA5-4875-9F41-210676135FA6}"/>
    <hyperlink ref="I44" r:id="rId77" xr:uid="{27306275-2B30-4FB3-A7F9-041AFB8B21BC}"/>
    <hyperlink ref="J44" r:id="rId78" xr:uid="{5A4B9AEC-A649-42AD-B8BE-3933DED31D01}"/>
    <hyperlink ref="I51" r:id="rId79" xr:uid="{0DF631C6-F4A6-4DC0-B844-CD444CDE33D2}"/>
    <hyperlink ref="J45" r:id="rId80" display="mailto:zoe.field@jameshall.co.uk" xr:uid="{34371501-30DE-4EF5-86FB-D05EB7EA52B0}"/>
    <hyperlink ref="J46" r:id="rId81" xr:uid="{97AD1BE4-8272-49E7-9383-3BEEDB2A17DB}"/>
    <hyperlink ref="J47" r:id="rId82" xr:uid="{9E1D0262-AF56-45E7-9A36-E1AD5AB2AB71}"/>
    <hyperlink ref="I50:I51" r:id="rId83" display="sara@dmri.co.uk" xr:uid="{6F60F563-CD8B-409D-970C-06E7D98E14F1}"/>
    <hyperlink ref="J49" r:id="rId84" xr:uid="{67154722-99B4-48A8-9DD5-DE7AFA808E4A}"/>
    <hyperlink ref="J48" r:id="rId85" xr:uid="{700AC0B0-FCBF-49D2-9677-50B8C80A2514}"/>
    <hyperlink ref="I50" r:id="rId86" xr:uid="{7F35A232-FA7C-4254-81A6-29BF073783ED}"/>
    <hyperlink ref="J50" r:id="rId87" xr:uid="{4B9437D5-9AB3-4619-8B9E-94E67138D1D7}"/>
    <hyperlink ref="I53" r:id="rId88" xr:uid="{B772A133-A881-44D3-B9B3-FA76A69FFEFF}"/>
    <hyperlink ref="J53" r:id="rId89" xr:uid="{319140E2-E4D3-4077-8D67-B561213A03C5}"/>
    <hyperlink ref="J52" r:id="rId90" xr:uid="{6B6ADE4D-CA79-4C7C-892B-75A871CB59AC}"/>
    <hyperlink ref="I54" r:id="rId91" xr:uid="{01DA2C29-0028-400F-B7A3-A28AE3A8DB89}"/>
    <hyperlink ref="J54" r:id="rId92" xr:uid="{915E5963-07D2-44C8-B697-AFA2C4066068}"/>
    <hyperlink ref="I3" r:id="rId93" xr:uid="{B9177E74-14C9-4C99-A252-8333C04A3007}"/>
    <hyperlink ref="I6" r:id="rId94" xr:uid="{F0792E2E-889E-42A9-83B8-6A26438981B3}"/>
    <hyperlink ref="I29" r:id="rId95" xr:uid="{F96FE8A5-01C6-4F44-959C-B258C8D7A86F}"/>
    <hyperlink ref="I19" r:id="rId96" xr:uid="{BDAEC269-E8FE-4156-9375-A035BEA2A526}"/>
    <hyperlink ref="I38" r:id="rId97" xr:uid="{3E4AF55E-0021-4AD0-8840-BE78F627F7AC}"/>
    <hyperlink ref="I43" r:id="rId98" xr:uid="{025F46F1-74B2-4026-B6A2-0BA783802A97}"/>
    <hyperlink ref="I41" r:id="rId99" xr:uid="{D4F2D841-1948-4809-9140-923E1CF8AC6E}"/>
    <hyperlink ref="I45" r:id="rId100" xr:uid="{1E9E2BA5-5C8F-46DA-8155-5ECB982E8515}"/>
    <hyperlink ref="I46" r:id="rId101" xr:uid="{A0B3BA3D-D30B-42F0-A8BE-87A28A0EF67C}"/>
    <hyperlink ref="I52" r:id="rId102" xr:uid="{D21B9A32-03D8-4C08-A2BA-6E975BF260B6}"/>
    <hyperlink ref="I55" r:id="rId103" xr:uid="{D0887732-2062-4DA9-BF57-E84598D20784}"/>
    <hyperlink ref="J55" r:id="rId104" xr:uid="{551B2C1F-D1AF-4367-9C60-ED811A91B9F5}"/>
    <hyperlink ref="I56" r:id="rId105" xr:uid="{81E09F81-1A40-4E52-8277-F849A222FBC1}"/>
    <hyperlink ref="J56" r:id="rId106" xr:uid="{44B13FFE-E870-44FE-8C70-7088490BCF9A}"/>
    <hyperlink ref="J51" r:id="rId107" xr:uid="{D17B84B9-7A57-414A-9267-4BCB44D75AD1}"/>
    <hyperlink ref="I57" r:id="rId108" xr:uid="{2AAAFBBC-9BD7-4150-B235-5E76E2AD3D99}"/>
    <hyperlink ref="J57" r:id="rId109" xr:uid="{1525D554-38EA-46BB-BC95-7C439F1615A2}"/>
    <hyperlink ref="I59" r:id="rId110" xr:uid="{29F86CF0-9453-47A2-9E5E-0650B1D6D0B6}"/>
    <hyperlink ref="J59" r:id="rId111" xr:uid="{73B353F3-34DA-403C-A902-C3A2164A3F42}"/>
    <hyperlink ref="J60" r:id="rId112" xr:uid="{B3EBAEDB-F9F0-4F54-BB40-42B50BB92E6D}"/>
    <hyperlink ref="J58" r:id="rId113" xr:uid="{A4B5F1B7-D5FF-462E-847D-F0CBC94EF25C}"/>
    <hyperlink ref="J61" r:id="rId114" xr:uid="{982E1568-7710-4E87-8BAF-4796911E7DE5}"/>
    <hyperlink ref="I62" r:id="rId115" xr:uid="{FD3222BB-DAA6-463F-AC61-9DE171E74003}"/>
    <hyperlink ref="J62" r:id="rId116" xr:uid="{917D665E-07C1-4A8D-963F-2A0D1DFBF546}"/>
    <hyperlink ref="I63" r:id="rId117" xr:uid="{0ECE6D42-4920-4D57-ACE6-C3D0B52C2338}"/>
    <hyperlink ref="J63" r:id="rId118" xr:uid="{C39358FD-0235-4D21-A7B5-96BE66F1BFCD}"/>
    <hyperlink ref="I64" r:id="rId119" xr:uid="{D5C55EEF-18DA-4C3D-B4AC-E3ECA7519E06}"/>
    <hyperlink ref="J64" r:id="rId120" xr:uid="{3509D81A-BDC1-409B-BE1C-84FB8B567791}"/>
    <hyperlink ref="J65" r:id="rId121" xr:uid="{F922A4F1-2EF0-48FC-816B-33670973BCCB}"/>
    <hyperlink ref="I66" r:id="rId122" xr:uid="{8FC6B3A7-50A6-451B-911B-84984DBF57BE}"/>
    <hyperlink ref="J66" r:id="rId123" xr:uid="{9B3A303D-DB9D-461B-90B7-C8F9140A839F}"/>
    <hyperlink ref="J67" r:id="rId124" xr:uid="{2C356B0E-CCA7-4493-9F56-D8FD16B28FC0}"/>
    <hyperlink ref="J68" r:id="rId125" xr:uid="{5549AEE3-1CAF-4603-8075-5BB513CA4EDD}"/>
    <hyperlink ref="I69" r:id="rId126" xr:uid="{2CA3DF13-D993-4822-B01A-E989B0531551}"/>
    <hyperlink ref="J69" r:id="rId127" xr:uid="{DF4E5018-0FC4-4E04-A43A-7C91F7F1AE15}"/>
    <hyperlink ref="J73" r:id="rId128" xr:uid="{162AAD17-4971-4F8C-A074-3A4397D5D5C8}"/>
    <hyperlink ref="I70" r:id="rId129" xr:uid="{386382CE-7C31-4355-A135-7F874B6D26D1}"/>
    <hyperlink ref="J70" r:id="rId130" xr:uid="{F96FD819-4731-4036-9086-2F6A7CB0E743}"/>
    <hyperlink ref="I71" r:id="rId131" xr:uid="{84521ED6-3145-4296-AAD8-5E77CE1D5A91}"/>
    <hyperlink ref="J71" r:id="rId132" xr:uid="{5D60B86E-1394-46E9-AB7A-F59206E1326D}"/>
    <hyperlink ref="I72" r:id="rId133" xr:uid="{2B3C76BC-D628-4815-8973-3690CBEADB49}"/>
    <hyperlink ref="J72" r:id="rId134" xr:uid="{BFAEB2D2-1DA5-4FF2-937B-487B12FB243F}"/>
    <hyperlink ref="J74" r:id="rId135" xr:uid="{473CC4A9-9D76-42CC-92EA-C29909742CF0}"/>
    <hyperlink ref="I75" r:id="rId136" xr:uid="{3F80512F-AC64-4D16-BFA6-1442FB65E169}"/>
    <hyperlink ref="J75" r:id="rId137" xr:uid="{9F69C356-3563-4D33-9EC8-BD30D0E040C4}"/>
    <hyperlink ref="I76" r:id="rId138" xr:uid="{47D7778F-19B8-4663-94F2-061C10094A70}"/>
    <hyperlink ref="J76" r:id="rId139" xr:uid="{CA0EA9FD-1098-4B5E-A701-87EEB9927838}"/>
    <hyperlink ref="I77" r:id="rId140" xr:uid="{615C829E-2D40-491D-9379-20A0FC113706}"/>
    <hyperlink ref="J77" r:id="rId141" xr:uid="{17C5FECF-0A3A-4F1C-9975-8A1BBF5A2E7F}"/>
    <hyperlink ref="J78" r:id="rId142" xr:uid="{7D1433B8-0728-4831-BB63-E24076FD6DDE}"/>
    <hyperlink ref="J79" r:id="rId143" xr:uid="{26EFBEF3-8462-4C84-952C-2918A5FAB5A2}"/>
    <hyperlink ref="I80" r:id="rId144" xr:uid="{52B9F6BC-4798-4958-B0AD-670A0855D08C}"/>
    <hyperlink ref="J80" r:id="rId145" xr:uid="{53CEFF21-349E-48B1-A9AB-2F67773ECC68}"/>
    <hyperlink ref="J81" r:id="rId146" xr:uid="{D127460F-9144-463F-A264-F2D1404A8736}"/>
    <hyperlink ref="I81" r:id="rId147" xr:uid="{DF0952D7-7D08-4B88-94F1-DC6295EE0634}"/>
    <hyperlink ref="J82" r:id="rId148" xr:uid="{38909D6F-D008-4C7E-A377-C304DFB6C8FC}"/>
    <hyperlink ref="I83" r:id="rId149" xr:uid="{2242ED81-BE98-4028-A7F8-FF285DEBA706}"/>
    <hyperlink ref="J83" r:id="rId150" xr:uid="{3CBDCC22-DC86-4198-B81F-EDD38236DA85}"/>
    <hyperlink ref="I84" r:id="rId151" xr:uid="{004AA16F-6567-455B-BC54-952A35EA7FBA}"/>
    <hyperlink ref="J84" r:id="rId152" xr:uid="{6EDE3C60-67E7-476E-B8A4-927FAC96DFFD}"/>
    <hyperlink ref="I85" r:id="rId153" xr:uid="{593F90B9-BA66-46B0-8A81-3DE586E5B182}"/>
    <hyperlink ref="J85" r:id="rId154" xr:uid="{5619D2E2-CE36-4F31-8D0D-0C6ABD6F2C9B}"/>
    <hyperlink ref="I86" r:id="rId155" xr:uid="{E368C4D6-2D85-4A10-9419-BA208BE08EEB}"/>
    <hyperlink ref="J86" r:id="rId156" xr:uid="{546C3200-5296-4A93-8201-C45A4C776153}"/>
    <hyperlink ref="I87" r:id="rId157" xr:uid="{E50DE58B-6270-4D14-AB7E-1DBAC077E42E}"/>
    <hyperlink ref="J87" r:id="rId158" xr:uid="{255EC87F-CA3C-4890-B609-7D8E9B078A24}"/>
    <hyperlink ref="I88" r:id="rId159" xr:uid="{08063414-57DF-4BD2-9503-D2F67D284E9A}"/>
    <hyperlink ref="J88" r:id="rId160" xr:uid="{410DCA69-BF3C-4507-8DEB-CC7E24B431A9}"/>
    <hyperlink ref="I89" r:id="rId161" xr:uid="{225DF7C2-374B-451A-8871-175D349E34C0}"/>
    <hyperlink ref="J89" r:id="rId162" xr:uid="{65DEAB2A-896A-45D2-85E5-5EF97904D225}"/>
    <hyperlink ref="J90" r:id="rId163" xr:uid="{9EE36104-4A67-4A25-8FD0-45FCBD7EE3C8}"/>
    <hyperlink ref="I91" r:id="rId164" xr:uid="{C675C30A-F87D-405D-BF3C-48F058490DA9}"/>
    <hyperlink ref="J91" r:id="rId165" xr:uid="{74305AD9-D14E-429D-B356-88BB2ED6E2AB}"/>
    <hyperlink ref="I92" r:id="rId166" xr:uid="{28A42125-FC50-4299-853E-6ADD9CCDB608}"/>
    <hyperlink ref="J92" r:id="rId167" xr:uid="{7A3A1EF4-A637-4AEF-A82E-7E57490BD91D}"/>
    <hyperlink ref="J93" r:id="rId168" xr:uid="{AA3E3C60-07D0-4910-99F8-DE3A81442A7D}"/>
    <hyperlink ref="I93" r:id="rId169" xr:uid="{FE1B299A-723F-4F01-B781-17767E1A86C3}"/>
    <hyperlink ref="J94" r:id="rId170" xr:uid="{B034AE4F-52E5-48C0-BB43-11F354B7DA75}"/>
    <hyperlink ref="I94" r:id="rId171" xr:uid="{E5866C1A-CDA7-4AFC-9B54-77C86F5EB590}"/>
    <hyperlink ref="J97" r:id="rId172" xr:uid="{1B281301-9C28-4318-B1B2-90115FD37242}"/>
    <hyperlink ref="I97" r:id="rId173" xr:uid="{C429F102-15CA-4AEE-9003-91F1B2279E56}"/>
    <hyperlink ref="I95" r:id="rId174" xr:uid="{4CC89498-1A6A-4149-B58A-951401511F43}"/>
    <hyperlink ref="J95" r:id="rId175" xr:uid="{272B7C2B-ED47-4BCF-BA11-978A15A38A62}"/>
    <hyperlink ref="I96" r:id="rId176" xr:uid="{01DE92F9-6C12-4A16-836A-CB5AA7F23695}"/>
    <hyperlink ref="J96" r:id="rId177" xr:uid="{EF6A0BCD-5691-4C62-AD38-632B0D4BF7D9}"/>
    <hyperlink ref="I98" r:id="rId178" xr:uid="{DEAEB77E-6ADB-4796-802F-1687A29D3E26}"/>
    <hyperlink ref="J98" r:id="rId179" xr:uid="{53F64BB7-665F-457B-95CF-417FA49595AA}"/>
    <hyperlink ref="I101" r:id="rId180" xr:uid="{D429D521-629F-4CC1-B6DF-EB0A2C15C471}"/>
    <hyperlink ref="J101" r:id="rId181" xr:uid="{7129C8C4-6CBC-43F2-B8E6-5D5D40CDC5A4}"/>
    <hyperlink ref="I99" r:id="rId182" xr:uid="{02E1C3F1-7211-4038-AA4B-114D8AD276D8}"/>
    <hyperlink ref="J99" r:id="rId183" xr:uid="{111D6755-2243-4486-9657-2FFE18FA344F}"/>
    <hyperlink ref="I100" r:id="rId184" xr:uid="{D8972D4F-74B6-4C5D-9682-4D0EB6FDFA90}"/>
    <hyperlink ref="J100" r:id="rId185" xr:uid="{B2D2857F-CAAC-47D4-88C9-6CD347FC095E}"/>
    <hyperlink ref="I102" r:id="rId186" xr:uid="{14085BBA-2044-4B0A-8623-BD420BABBDBA}"/>
    <hyperlink ref="J102" r:id="rId187" xr:uid="{4CAD6BEE-DD4F-4CEC-AE6C-FF075C1AAD48}"/>
    <hyperlink ref="J103" r:id="rId188" xr:uid="{ADE92F53-FDA2-40C2-B0CA-4966450313A5}"/>
    <hyperlink ref="I103" r:id="rId189" xr:uid="{19360C74-49A1-444D-91CF-54F89155192E}"/>
    <hyperlink ref="I114" r:id="rId190" xr:uid="{5993C8C6-D71D-4F82-A82B-4BC2BAD24449}"/>
    <hyperlink ref="J114" r:id="rId191" xr:uid="{3791E08F-3F85-41D7-97E3-7229BB51B7AA}"/>
    <hyperlink ref="J104" r:id="rId192" xr:uid="{55ACE779-DEF6-44FF-9624-CA79884F2FFE}"/>
    <hyperlink ref="I107" r:id="rId193" xr:uid="{78AFEA73-5A32-45F5-996A-9FF0579A520A}"/>
    <hyperlink ref="J107" r:id="rId194" xr:uid="{EDE00D47-30AE-4C40-BAFB-152035A5480C}"/>
    <hyperlink ref="J106" r:id="rId195" xr:uid="{132C5E20-907D-4EA3-A553-506E57A3BC80}"/>
    <hyperlink ref="I105" r:id="rId196" xr:uid="{1AAF7896-E97D-4539-B280-75DA62955841}"/>
    <hyperlink ref="J105" r:id="rId197" xr:uid="{6DCF4230-77E7-4D7E-A3FD-E1792F7B0122}"/>
    <hyperlink ref="I111" r:id="rId198" xr:uid="{4DF09D83-769A-4A5C-9EC4-3263C863A162}"/>
    <hyperlink ref="J111" r:id="rId199" xr:uid="{00FEC6BB-E6FA-418B-8666-A02F7E1E0DEF}"/>
    <hyperlink ref="J108" r:id="rId200" xr:uid="{483296B6-D699-4EAF-9F87-D1E76E93096F}"/>
    <hyperlink ref="J109" r:id="rId201" xr:uid="{4C394875-E2AD-4677-B5F1-4858FCA5B747}"/>
    <hyperlink ref="J110" r:id="rId202" xr:uid="{5F15862C-C87F-46A5-943E-ACE089AE4DAF}"/>
    <hyperlink ref="I112" r:id="rId203" xr:uid="{C57442AF-0082-40C9-B11E-B08046661E04}"/>
    <hyperlink ref="J112" r:id="rId204" xr:uid="{DAF1B95A-711E-4F62-85EC-A12A519C35FB}"/>
    <hyperlink ref="J113" r:id="rId205" xr:uid="{AE5CB6B3-CB01-4352-86E3-FD6FCDE7E214}"/>
    <hyperlink ref="I138" r:id="rId206" xr:uid="{7D537309-7E50-48B1-BB26-3A553B713CAE}"/>
    <hyperlink ref="J138" r:id="rId207" xr:uid="{982EDD00-F04F-4882-B666-3D943EC7EC64}"/>
    <hyperlink ref="I115" r:id="rId208" xr:uid="{FF6E4F2D-1843-4615-AB98-0AFE8EDC3178}"/>
    <hyperlink ref="J115" r:id="rId209" xr:uid="{0EE624DC-2242-47CE-8229-AC40C7600A57}"/>
    <hyperlink ref="I118" r:id="rId210" xr:uid="{7D74D537-A60D-4A3E-A25A-0E586955DED5}"/>
    <hyperlink ref="J118" r:id="rId211" xr:uid="{D513DAA7-73C5-4F69-80C0-0581DA1E6B67}"/>
    <hyperlink ref="I116" r:id="rId212" xr:uid="{F05823B9-CFEC-41CF-B1D1-A366BDE01C3C}"/>
    <hyperlink ref="J116" r:id="rId213" xr:uid="{2289C95E-B60C-4759-B4EE-93C2306A3ECE}"/>
    <hyperlink ref="I117" r:id="rId214" xr:uid="{DA533DE0-4044-4D44-A256-BB756D1951E3}"/>
    <hyperlink ref="J117" r:id="rId215" xr:uid="{58D18226-B62E-4F99-8C68-2954495F2DF1}"/>
    <hyperlink ref="I122" r:id="rId216" xr:uid="{FFE47BC4-F950-4C56-B1BB-5C319D0491CF}"/>
    <hyperlink ref="J122" r:id="rId217" xr:uid="{1E078E3B-553F-4881-B35B-89DE94A5F571}"/>
    <hyperlink ref="I120" r:id="rId218" xr:uid="{7F9E5D24-4D23-465A-A9A6-93A9C855C6EA}"/>
    <hyperlink ref="J120" r:id="rId219" xr:uid="{0A3ABD51-0816-4F3F-B83C-67413C74B51D}"/>
    <hyperlink ref="I121" r:id="rId220" xr:uid="{A1665F29-C0C3-450B-AFF2-17551E50B246}"/>
    <hyperlink ref="J121" r:id="rId221" xr:uid="{FC6EDE1F-A241-465A-9F8F-DE3424642248}"/>
    <hyperlink ref="I123" r:id="rId222" xr:uid="{BFA3B6E8-9190-4C8C-A53E-D198B7C187E2}"/>
    <hyperlink ref="J123" r:id="rId223" xr:uid="{5B010D3B-FA44-49FD-A25F-1DDA4CAB98B3}"/>
    <hyperlink ref="J119" r:id="rId224" xr:uid="{AC6409A8-C107-423C-9DC4-96E460830A8A}"/>
    <hyperlink ref="I125" r:id="rId225" xr:uid="{E6263A80-6FEA-43C6-B0A8-68B834F27417}"/>
    <hyperlink ref="I124" r:id="rId226" xr:uid="{571CFB97-0B13-41EF-8043-CA13EC5048FC}"/>
    <hyperlink ref="J124" r:id="rId227" xr:uid="{0D5D1B54-C749-4D67-A251-9AC9074B0E4B}"/>
    <hyperlink ref="I126" r:id="rId228" xr:uid="{FF0669E0-A8FC-4291-816A-D9AAC3FF6406}"/>
    <hyperlink ref="J126" r:id="rId229" xr:uid="{F247B9B8-7890-439E-AE92-9BA921FE8A32}"/>
    <hyperlink ref="I132" r:id="rId230" xr:uid="{E886AC63-11E4-449C-A9F1-FC1D56B1E97F}"/>
    <hyperlink ref="J132" r:id="rId231" xr:uid="{AD54143D-5F81-48AA-8114-AA99291B9402}"/>
    <hyperlink ref="I128" r:id="rId232" xr:uid="{195DFE8F-F0FD-4258-B0A4-7AC4650A23AA}"/>
    <hyperlink ref="J128" r:id="rId233" xr:uid="{F84344A2-D8BA-41FE-A4EE-D1B68C796AAF}"/>
    <hyperlink ref="I129" r:id="rId234" xr:uid="{BCA0A803-7F85-486C-A86F-DF4F0D936847}"/>
    <hyperlink ref="J129" r:id="rId235" xr:uid="{D1E747BC-05B1-45E1-BC0F-86530677BD74}"/>
    <hyperlink ref="J125" r:id="rId236" xr:uid="{4E342A84-F56E-468B-9571-A09728ECA769}"/>
    <hyperlink ref="I130" r:id="rId237" xr:uid="{EC19AC0F-8CAB-4B13-9FE3-E9FAE4A73E1D}"/>
    <hyperlink ref="J130" r:id="rId238" xr:uid="{B87F6CD3-CB42-416D-B28F-EC2ED64A0E96}"/>
    <hyperlink ref="I131" r:id="rId239" xr:uid="{B090748F-AC9A-4BC4-972B-05A82BCCD43F}"/>
    <hyperlink ref="J131" r:id="rId240" xr:uid="{A3F8895B-393A-4BC2-8759-2EDD0CAF85E8}"/>
    <hyperlink ref="I127" r:id="rId241" xr:uid="{0294C721-4B24-4E54-BA4D-6FC153B17F0A}"/>
    <hyperlink ref="J127" r:id="rId242" xr:uid="{CEEBFFD0-2246-411B-9482-FCDE78124EBC}"/>
    <hyperlink ref="I134" r:id="rId243" xr:uid="{76532B3E-A0D1-4988-AEAB-98D40A0BC8FB}"/>
    <hyperlink ref="J134" r:id="rId244" xr:uid="{F4CE3DAA-14D0-49C0-8567-817AA4F0CD2E}"/>
    <hyperlink ref="I133" r:id="rId245" xr:uid="{FD433231-0AC7-47BB-8A74-0F7CBD5B09F3}"/>
    <hyperlink ref="J133" r:id="rId246" xr:uid="{7C350453-4AE9-43B4-AEFC-297B818C2A23}"/>
    <hyperlink ref="I135" r:id="rId247" xr:uid="{5C163471-72C7-42AC-8C7E-95136D111471}"/>
    <hyperlink ref="J135" r:id="rId248" xr:uid="{E154924D-72D3-49F6-9137-13C461EA8648}"/>
    <hyperlink ref="I136" r:id="rId249" xr:uid="{D881A2E7-711E-436C-999A-CECE42F679AD}"/>
    <hyperlink ref="J136" r:id="rId250" xr:uid="{CF390A6B-18FD-473B-B07A-31CC893646A5}"/>
    <hyperlink ref="I137" r:id="rId251" xr:uid="{CC2FF256-78CB-42DE-BCA1-9754E8E22347}"/>
    <hyperlink ref="J137" r:id="rId252" xr:uid="{9116E036-7746-47BF-AC7B-B0E65B674017}"/>
    <hyperlink ref="I139" r:id="rId253" xr:uid="{624D9E77-55E4-4078-ACEE-1F12CD8B19D6}"/>
    <hyperlink ref="J139" r:id="rId254" xr:uid="{D2358752-734A-4F34-87FE-3407470F35AD}"/>
    <hyperlink ref="I140" r:id="rId255" xr:uid="{BE1C989A-1B9F-487A-9313-A09448E9BB57}"/>
    <hyperlink ref="J140" r:id="rId256" xr:uid="{33C6B0F6-8D25-4C1A-899F-ED0D97E25A19}"/>
    <hyperlink ref="I141" r:id="rId257" xr:uid="{D3008E7B-5F6C-4083-9C43-CE3E4B9684B7}"/>
    <hyperlink ref="J141" r:id="rId258" xr:uid="{20BC8949-60B9-400B-8FFB-602B2ED8255E}"/>
    <hyperlink ref="I106" r:id="rId259" xr:uid="{947564E3-2592-4EA2-9CA1-A16975F6C195}"/>
    <hyperlink ref="I108" r:id="rId260" xr:uid="{A29CB27D-A3DA-49B1-8FA0-D083E0925525}"/>
    <hyperlink ref="I109" r:id="rId261" xr:uid="{E413CD75-1538-4FDF-A1CE-7D52AF6CCFF8}"/>
    <hyperlink ref="I110" r:id="rId262" xr:uid="{E60352CA-BD18-4A1E-91E5-0C84C596903B}"/>
    <hyperlink ref="I113" r:id="rId263" xr:uid="{41BE211E-9493-460B-BADD-8FE869456816}"/>
    <hyperlink ref="I79" r:id="rId264" xr:uid="{1B47F256-33BB-4F67-8EDA-D2A9770E58EC}"/>
    <hyperlink ref="I142" r:id="rId265" xr:uid="{9519D702-545B-40E6-8D84-CCA81008EFB5}"/>
    <hyperlink ref="J142" r:id="rId266" xr:uid="{991C293F-BD45-4499-91E5-870A055A79BF}"/>
    <hyperlink ref="J143" r:id="rId267" xr:uid="{ACD9D5EB-3A69-4D79-9394-D674C49A539E}"/>
    <hyperlink ref="I144" r:id="rId268" xr:uid="{599C8F44-C6FF-4B50-ACB9-68E21BC8FCD8}"/>
    <hyperlink ref="J144" r:id="rId269" xr:uid="{539C8AB0-FBF0-45CD-9CFF-26322782B4EA}"/>
    <hyperlink ref="I145" r:id="rId270" xr:uid="{8FF28818-FF26-47B9-948C-5F9ADA79459D}"/>
    <hyperlink ref="J145" r:id="rId271" xr:uid="{161E9C79-12C2-492B-A0E4-E09C8F0DC381}"/>
    <hyperlink ref="I146" r:id="rId272" xr:uid="{8E453589-FAD3-4A71-8A6E-07D281FD948A}"/>
    <hyperlink ref="J146" r:id="rId273" xr:uid="{CD132DEB-D00E-4CD0-83B9-B0647995C247}"/>
    <hyperlink ref="I147" r:id="rId274" xr:uid="{404AE4CE-D630-4F10-A6A4-6DA10D3BED48}"/>
    <hyperlink ref="J147" r:id="rId275" xr:uid="{4F55C6A1-9766-4415-8DEF-D13780A1E376}"/>
    <hyperlink ref="I148" r:id="rId276" xr:uid="{C4D716D7-0D45-4F5D-9BD9-3CD2353ADB2A}"/>
    <hyperlink ref="J148" r:id="rId277" xr:uid="{D30709B5-F0D8-4BEA-86A6-8D6CC437BDDB}"/>
    <hyperlink ref="I149" r:id="rId278" xr:uid="{B282F65E-479C-4C6A-BB93-BCF6135DF2D5}"/>
    <hyperlink ref="J149" r:id="rId279" xr:uid="{F0BCD8CD-2955-4D50-A8A6-672F6D99005D}"/>
  </hyperlinks>
  <pageMargins left="0.7" right="0.7" top="0.75" bottom="0.75" header="0.3" footer="0.3"/>
  <pageSetup paperSize="9" orientation="portrait" r:id="rId280"/>
  <legacyDrawing r:id="rId281"/>
  <tableParts count="1">
    <tablePart r:id="rId28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'Data Lists'!$J$3:$J$14</xm:f>
          </x14:formula1>
          <xm:sqref>E2:E23 E57</xm:sqref>
        </x14:dataValidation>
        <x14:dataValidation type="list" allowBlank="1" showInputMessage="1" showErrorMessage="1" xr:uid="{00000000-0002-0000-0000-000003000000}">
          <x14:formula1>
            <xm:f>'Data Lists'!$H$3:$H$14</xm:f>
          </x14:formula1>
          <xm:sqref>Q2:Q23 S2:S23</xm:sqref>
        </x14:dataValidation>
        <x14:dataValidation type="list" allowBlank="1" showInputMessage="1" showErrorMessage="1" xr:uid="{00000000-0002-0000-0000-000001000000}">
          <x14:formula1>
            <xm:f>'Data Lists'!$C$3:$C$12</xm:f>
          </x14:formula1>
          <xm:sqref>K2:K149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7D57-9AF1-4D61-BCAC-B862A052114C}">
  <dimension ref="A1:AD54"/>
  <sheetViews>
    <sheetView topLeftCell="A15" zoomScale="130" zoomScaleNormal="130" workbookViewId="0">
      <selection activeCell="A55" sqref="A55"/>
    </sheetView>
  </sheetViews>
  <sheetFormatPr defaultColWidth="0" defaultRowHeight="15"/>
  <cols>
    <col min="1" max="1" width="35.5703125" style="66" bestFit="1" customWidth="1"/>
    <col min="2" max="3" width="12" style="66" bestFit="1" customWidth="1"/>
    <col min="4" max="4" width="8.85546875" style="66" bestFit="1" customWidth="1"/>
    <col min="5" max="5" width="17.28515625" style="66" bestFit="1" customWidth="1"/>
    <col min="6" max="6" width="19" style="66" bestFit="1" customWidth="1"/>
    <col min="7" max="8" width="10.5703125" style="66" bestFit="1" customWidth="1"/>
    <col min="9" max="9" width="8" style="66" bestFit="1" customWidth="1"/>
    <col min="10" max="10" width="28.5703125" style="66" bestFit="1" customWidth="1"/>
    <col min="11" max="11" width="5.5703125" style="66" bestFit="1" customWidth="1"/>
    <col min="12" max="12" width="9" style="66" bestFit="1" customWidth="1"/>
    <col min="13" max="13" width="31.5703125" style="66" bestFit="1" customWidth="1"/>
    <col min="14" max="14" width="13.140625" style="66" bestFit="1" customWidth="1"/>
    <col min="15" max="15" width="4" style="66" bestFit="1" customWidth="1"/>
    <col min="16" max="16" width="12.85546875" style="66" bestFit="1" customWidth="1"/>
    <col min="17" max="17" width="18.85546875" style="66" bestFit="1" customWidth="1"/>
    <col min="18" max="18" width="15.7109375" style="66" bestFit="1" customWidth="1"/>
    <col min="19" max="19" width="20.85546875" style="66" bestFit="1" customWidth="1"/>
    <col min="20" max="20" width="17.42578125" style="66" bestFit="1" customWidth="1"/>
    <col min="21" max="21" width="10" style="66" bestFit="1" customWidth="1"/>
    <col min="22" max="22" width="16.140625" style="66" bestFit="1" customWidth="1"/>
    <col min="23" max="23" width="23.85546875" style="66" bestFit="1" customWidth="1"/>
    <col min="24" max="24" width="15" style="66" bestFit="1" customWidth="1"/>
    <col min="25" max="25" width="12.28515625" style="67" bestFit="1" customWidth="1"/>
    <col min="26" max="26" width="16" style="68" customWidth="1"/>
    <col min="27" max="27" width="12.28515625" style="68" bestFit="1" customWidth="1"/>
    <col min="28" max="28" width="13.5703125" style="69" bestFit="1" customWidth="1"/>
    <col min="29" max="29" width="9.140625" style="66" hidden="1" customWidth="1"/>
    <col min="30" max="30" width="0" style="66" hidden="1" customWidth="1"/>
    <col min="31" max="16384" width="9.140625" style="66" hidden="1"/>
  </cols>
  <sheetData>
    <row r="1" spans="1:28" s="62" customFormat="1">
      <c r="A1" s="58" t="s">
        <v>1064</v>
      </c>
      <c r="B1" s="58" t="s">
        <v>122</v>
      </c>
      <c r="C1" s="58" t="s">
        <v>17</v>
      </c>
      <c r="D1" s="58" t="s">
        <v>1065</v>
      </c>
      <c r="E1" s="58" t="s">
        <v>1066</v>
      </c>
      <c r="F1" s="58" t="s">
        <v>1067</v>
      </c>
      <c r="G1" s="58" t="s">
        <v>1068</v>
      </c>
      <c r="H1" s="58" t="s">
        <v>1069</v>
      </c>
      <c r="I1" s="58" t="s">
        <v>1070</v>
      </c>
      <c r="J1" s="58" t="s">
        <v>1071</v>
      </c>
      <c r="K1" s="58" t="s">
        <v>1072</v>
      </c>
      <c r="L1" s="58" t="s">
        <v>1073</v>
      </c>
      <c r="M1" s="58" t="s">
        <v>1074</v>
      </c>
      <c r="N1" s="58" t="s">
        <v>1075</v>
      </c>
      <c r="O1" s="58" t="s">
        <v>1076</v>
      </c>
      <c r="P1" s="58" t="s">
        <v>1077</v>
      </c>
      <c r="Q1" s="58" t="s">
        <v>1078</v>
      </c>
      <c r="R1" s="58" t="s">
        <v>1079</v>
      </c>
      <c r="S1" s="58" t="s">
        <v>1080</v>
      </c>
      <c r="T1" s="58" t="s">
        <v>0</v>
      </c>
      <c r="U1" s="58" t="s">
        <v>1</v>
      </c>
      <c r="V1" s="58" t="s">
        <v>2</v>
      </c>
      <c r="W1" s="58" t="s">
        <v>4</v>
      </c>
      <c r="X1" s="58" t="s">
        <v>5</v>
      </c>
      <c r="Y1" s="59" t="s">
        <v>6</v>
      </c>
      <c r="Z1" s="60" t="s">
        <v>19</v>
      </c>
      <c r="AA1" s="60" t="s">
        <v>20</v>
      </c>
      <c r="AB1" s="61" t="s">
        <v>1081</v>
      </c>
    </row>
    <row r="2" spans="1:28" s="62" customFormat="1">
      <c r="A2" s="63" t="s">
        <v>30</v>
      </c>
      <c r="B2" s="64" t="s">
        <v>1082</v>
      </c>
      <c r="C2" s="64" t="s">
        <v>1083</v>
      </c>
      <c r="D2" s="64" t="s">
        <v>1084</v>
      </c>
      <c r="E2" s="64" t="s">
        <v>1085</v>
      </c>
      <c r="F2" s="64" t="s">
        <v>1086</v>
      </c>
      <c r="G2" s="64" t="s">
        <v>1087</v>
      </c>
      <c r="H2" s="64" t="s">
        <v>1087</v>
      </c>
      <c r="I2" s="64" t="s">
        <v>1088</v>
      </c>
      <c r="J2" s="64" t="s">
        <v>1089</v>
      </c>
      <c r="K2" s="64" t="s">
        <v>164</v>
      </c>
      <c r="L2" s="64" t="s">
        <v>1090</v>
      </c>
      <c r="M2" s="64" t="s">
        <v>66</v>
      </c>
      <c r="N2" s="65" t="s">
        <v>1091</v>
      </c>
      <c r="O2" s="64" t="s">
        <v>164</v>
      </c>
      <c r="P2" s="64" t="s">
        <v>164</v>
      </c>
      <c r="Q2" s="64" t="s">
        <v>164</v>
      </c>
      <c r="R2" s="64" t="s">
        <v>164</v>
      </c>
      <c r="S2" s="64" t="s">
        <v>164</v>
      </c>
      <c r="T2" s="66">
        <v>2610447115</v>
      </c>
      <c r="U2" s="66">
        <v>9416</v>
      </c>
      <c r="V2" s="66" t="s">
        <v>544</v>
      </c>
      <c r="W2" s="66" t="s">
        <v>82</v>
      </c>
      <c r="X2" s="66" t="s">
        <v>545</v>
      </c>
      <c r="Y2" s="67">
        <v>44046</v>
      </c>
      <c r="Z2" s="68">
        <v>40</v>
      </c>
      <c r="AA2" s="68">
        <v>1400</v>
      </c>
      <c r="AB2" s="69">
        <v>1440</v>
      </c>
    </row>
    <row r="3" spans="1:28" s="62" customFormat="1">
      <c r="A3" s="63" t="s">
        <v>30</v>
      </c>
      <c r="B3" s="64" t="s">
        <v>1082</v>
      </c>
      <c r="C3" s="64" t="s">
        <v>1083</v>
      </c>
      <c r="D3" s="64" t="s">
        <v>1084</v>
      </c>
      <c r="E3" s="64" t="s">
        <v>1085</v>
      </c>
      <c r="F3" s="64" t="s">
        <v>1086</v>
      </c>
      <c r="G3" s="64" t="s">
        <v>1087</v>
      </c>
      <c r="H3" s="64" t="s">
        <v>1087</v>
      </c>
      <c r="I3" s="64" t="s">
        <v>1088</v>
      </c>
      <c r="J3" s="64" t="s">
        <v>1089</v>
      </c>
      <c r="K3" s="64" t="s">
        <v>164</v>
      </c>
      <c r="L3" s="64" t="s">
        <v>1090</v>
      </c>
      <c r="M3" s="64" t="s">
        <v>66</v>
      </c>
      <c r="N3" s="65" t="s">
        <v>1091</v>
      </c>
      <c r="O3" s="64" t="s">
        <v>164</v>
      </c>
      <c r="P3" s="64" t="s">
        <v>164</v>
      </c>
      <c r="Q3" s="64" t="s">
        <v>164</v>
      </c>
      <c r="R3" s="64" t="s">
        <v>164</v>
      </c>
      <c r="S3" s="64" t="s">
        <v>164</v>
      </c>
      <c r="T3" s="66">
        <v>6586493608</v>
      </c>
      <c r="U3" s="66">
        <v>9395</v>
      </c>
      <c r="V3" s="66" t="s">
        <v>593</v>
      </c>
      <c r="W3" s="66" t="s">
        <v>82</v>
      </c>
      <c r="X3" s="66" t="s">
        <v>594</v>
      </c>
      <c r="Y3" s="67">
        <v>44053</v>
      </c>
      <c r="Z3" s="68">
        <v>40</v>
      </c>
      <c r="AA3" s="68">
        <v>1400</v>
      </c>
      <c r="AB3" s="69">
        <v>1440</v>
      </c>
    </row>
    <row r="4" spans="1:28" s="62" customFormat="1">
      <c r="A4" s="63" t="s">
        <v>30</v>
      </c>
      <c r="B4" s="64" t="s">
        <v>1082</v>
      </c>
      <c r="C4" s="64" t="s">
        <v>1083</v>
      </c>
      <c r="D4" s="64" t="s">
        <v>1084</v>
      </c>
      <c r="E4" s="64" t="s">
        <v>1085</v>
      </c>
      <c r="F4" s="64" t="s">
        <v>1086</v>
      </c>
      <c r="G4" s="64" t="s">
        <v>1087</v>
      </c>
      <c r="H4" s="64" t="s">
        <v>1087</v>
      </c>
      <c r="I4" s="64" t="s">
        <v>1088</v>
      </c>
      <c r="J4" s="64" t="s">
        <v>1089</v>
      </c>
      <c r="K4" s="64" t="s">
        <v>164</v>
      </c>
      <c r="L4" s="64" t="s">
        <v>1090</v>
      </c>
      <c r="M4" s="64" t="s">
        <v>66</v>
      </c>
      <c r="N4" s="65" t="s">
        <v>1091</v>
      </c>
      <c r="O4" s="64" t="s">
        <v>164</v>
      </c>
      <c r="P4" s="64" t="s">
        <v>164</v>
      </c>
      <c r="Q4" s="64" t="s">
        <v>164</v>
      </c>
      <c r="R4" s="64" t="s">
        <v>164</v>
      </c>
      <c r="S4" s="64" t="s">
        <v>164</v>
      </c>
      <c r="T4" s="66">
        <v>2583416005</v>
      </c>
      <c r="U4" s="66">
        <v>9144</v>
      </c>
      <c r="V4" s="66" t="s">
        <v>597</v>
      </c>
      <c r="W4" s="66" t="s">
        <v>82</v>
      </c>
      <c r="X4" s="66" t="s">
        <v>598</v>
      </c>
      <c r="Y4" s="67">
        <v>44053</v>
      </c>
      <c r="Z4" s="68">
        <v>40</v>
      </c>
      <c r="AA4" s="68">
        <v>1400</v>
      </c>
      <c r="AB4" s="69">
        <v>1440</v>
      </c>
    </row>
    <row r="5" spans="1:28" s="62" customFormat="1">
      <c r="A5" s="63" t="s">
        <v>30</v>
      </c>
      <c r="B5" s="64" t="s">
        <v>1082</v>
      </c>
      <c r="C5" s="64" t="s">
        <v>1083</v>
      </c>
      <c r="D5" s="64" t="s">
        <v>1084</v>
      </c>
      <c r="E5" s="64" t="s">
        <v>1085</v>
      </c>
      <c r="F5" s="64" t="s">
        <v>1086</v>
      </c>
      <c r="G5" s="64" t="s">
        <v>1087</v>
      </c>
      <c r="H5" s="64" t="s">
        <v>1087</v>
      </c>
      <c r="I5" s="64" t="s">
        <v>1088</v>
      </c>
      <c r="J5" s="64" t="s">
        <v>1089</v>
      </c>
      <c r="K5" s="64" t="s">
        <v>164</v>
      </c>
      <c r="L5" s="64" t="s">
        <v>1090</v>
      </c>
      <c r="M5" s="64" t="s">
        <v>66</v>
      </c>
      <c r="N5" s="65" t="s">
        <v>1091</v>
      </c>
      <c r="O5" s="64" t="s">
        <v>164</v>
      </c>
      <c r="P5" s="64" t="s">
        <v>164</v>
      </c>
      <c r="Q5" s="64" t="s">
        <v>164</v>
      </c>
      <c r="R5" s="64" t="s">
        <v>164</v>
      </c>
      <c r="S5" s="64" t="s">
        <v>164</v>
      </c>
      <c r="T5" s="66">
        <v>3184369217</v>
      </c>
      <c r="U5" s="66">
        <v>9341</v>
      </c>
      <c r="V5" s="66" t="s">
        <v>586</v>
      </c>
      <c r="W5" s="66" t="s">
        <v>82</v>
      </c>
      <c r="X5" s="66" t="s">
        <v>587</v>
      </c>
      <c r="Y5" s="67">
        <v>44054</v>
      </c>
      <c r="Z5" s="68">
        <v>40</v>
      </c>
      <c r="AA5" s="68">
        <v>1400</v>
      </c>
      <c r="AB5" s="69">
        <v>1440</v>
      </c>
    </row>
    <row r="6" spans="1:28" s="62" customFormat="1">
      <c r="A6" s="63" t="s">
        <v>30</v>
      </c>
      <c r="B6" s="64" t="s">
        <v>1082</v>
      </c>
      <c r="C6" s="64" t="s">
        <v>1083</v>
      </c>
      <c r="D6" s="64" t="s">
        <v>1084</v>
      </c>
      <c r="E6" s="64" t="s">
        <v>1085</v>
      </c>
      <c r="F6" s="64" t="s">
        <v>1086</v>
      </c>
      <c r="G6" s="64" t="s">
        <v>1087</v>
      </c>
      <c r="H6" s="64" t="s">
        <v>1087</v>
      </c>
      <c r="I6" s="64" t="s">
        <v>1088</v>
      </c>
      <c r="J6" s="64" t="s">
        <v>1089</v>
      </c>
      <c r="K6" s="64" t="s">
        <v>164</v>
      </c>
      <c r="L6" s="64" t="s">
        <v>1090</v>
      </c>
      <c r="M6" s="64" t="s">
        <v>66</v>
      </c>
      <c r="N6" s="65" t="s">
        <v>1091</v>
      </c>
      <c r="O6" s="64" t="s">
        <v>164</v>
      </c>
      <c r="P6" s="64" t="s">
        <v>164</v>
      </c>
      <c r="Q6" s="64" t="s">
        <v>164</v>
      </c>
      <c r="R6" s="64" t="s">
        <v>164</v>
      </c>
      <c r="S6" s="64" t="s">
        <v>164</v>
      </c>
      <c r="T6" s="66">
        <v>5767114268</v>
      </c>
      <c r="U6" s="66">
        <v>9539</v>
      </c>
      <c r="V6" s="66" t="s">
        <v>685</v>
      </c>
      <c r="W6" s="66" t="s">
        <v>61</v>
      </c>
      <c r="X6" s="66" t="s">
        <v>686</v>
      </c>
      <c r="Y6" s="67">
        <v>44060</v>
      </c>
      <c r="Z6" s="68">
        <v>40</v>
      </c>
      <c r="AA6" s="68">
        <v>1200</v>
      </c>
      <c r="AB6" s="69">
        <v>1240</v>
      </c>
    </row>
    <row r="7" spans="1:28" s="62" customFormat="1">
      <c r="A7" s="63" t="s">
        <v>30</v>
      </c>
      <c r="B7" s="64" t="s">
        <v>1082</v>
      </c>
      <c r="C7" s="64" t="s">
        <v>1083</v>
      </c>
      <c r="D7" s="64" t="s">
        <v>1084</v>
      </c>
      <c r="E7" s="64" t="s">
        <v>1085</v>
      </c>
      <c r="F7" s="64" t="s">
        <v>1086</v>
      </c>
      <c r="G7" s="64" t="s">
        <v>1087</v>
      </c>
      <c r="H7" s="64" t="s">
        <v>1087</v>
      </c>
      <c r="I7" s="64" t="s">
        <v>1088</v>
      </c>
      <c r="J7" s="64" t="s">
        <v>1089</v>
      </c>
      <c r="K7" s="64" t="s">
        <v>164</v>
      </c>
      <c r="L7" s="64" t="s">
        <v>1090</v>
      </c>
      <c r="M7" s="64" t="s">
        <v>66</v>
      </c>
      <c r="N7" s="65" t="s">
        <v>1091</v>
      </c>
      <c r="O7" s="64" t="s">
        <v>164</v>
      </c>
      <c r="P7" s="64" t="s">
        <v>164</v>
      </c>
      <c r="Q7" s="64" t="s">
        <v>164</v>
      </c>
      <c r="R7" s="64" t="s">
        <v>164</v>
      </c>
      <c r="S7" s="64" t="s">
        <v>164</v>
      </c>
      <c r="T7" s="66">
        <v>6835188439</v>
      </c>
      <c r="U7" s="66">
        <v>8957</v>
      </c>
      <c r="V7" s="66" t="s">
        <v>663</v>
      </c>
      <c r="W7" s="66" t="s">
        <v>68</v>
      </c>
      <c r="X7" s="66" t="s">
        <v>664</v>
      </c>
      <c r="Y7" s="67">
        <v>44067</v>
      </c>
      <c r="Z7" s="68">
        <v>40</v>
      </c>
      <c r="AA7" s="68">
        <v>1400</v>
      </c>
      <c r="AB7" s="69">
        <v>1440</v>
      </c>
    </row>
    <row r="8" spans="1:28" s="62" customFormat="1">
      <c r="A8" s="63" t="s">
        <v>30</v>
      </c>
      <c r="B8" s="64" t="s">
        <v>1082</v>
      </c>
      <c r="C8" s="64" t="s">
        <v>1083</v>
      </c>
      <c r="D8" s="64" t="s">
        <v>1084</v>
      </c>
      <c r="E8" s="64" t="s">
        <v>1085</v>
      </c>
      <c r="F8" s="64" t="s">
        <v>1086</v>
      </c>
      <c r="G8" s="64" t="s">
        <v>1087</v>
      </c>
      <c r="H8" s="64" t="s">
        <v>1087</v>
      </c>
      <c r="I8" s="64" t="s">
        <v>1088</v>
      </c>
      <c r="J8" s="64" t="s">
        <v>1089</v>
      </c>
      <c r="K8" s="64" t="s">
        <v>164</v>
      </c>
      <c r="L8" s="64" t="s">
        <v>1090</v>
      </c>
      <c r="M8" s="64" t="s">
        <v>66</v>
      </c>
      <c r="N8" s="65" t="s">
        <v>1091</v>
      </c>
      <c r="O8" s="64" t="s">
        <v>164</v>
      </c>
      <c r="P8" s="64" t="s">
        <v>164</v>
      </c>
      <c r="Q8" s="64" t="s">
        <v>164</v>
      </c>
      <c r="R8" s="64" t="s">
        <v>164</v>
      </c>
      <c r="S8" s="64" t="s">
        <v>164</v>
      </c>
      <c r="T8" s="66">
        <v>2432766600</v>
      </c>
      <c r="U8" s="66">
        <v>9490</v>
      </c>
      <c r="V8" s="66" t="s">
        <v>737</v>
      </c>
      <c r="W8" s="66" t="s">
        <v>61</v>
      </c>
      <c r="X8" s="66" t="s">
        <v>738</v>
      </c>
      <c r="Y8" s="67">
        <v>44075</v>
      </c>
      <c r="Z8" s="68">
        <v>40</v>
      </c>
      <c r="AA8" s="68">
        <v>1200</v>
      </c>
      <c r="AB8" s="69">
        <v>1240</v>
      </c>
    </row>
    <row r="9" spans="1:28" s="62" customFormat="1">
      <c r="A9" s="63" t="s">
        <v>30</v>
      </c>
      <c r="B9" s="64" t="s">
        <v>1082</v>
      </c>
      <c r="C9" s="64" t="s">
        <v>1083</v>
      </c>
      <c r="D9" s="64" t="s">
        <v>1084</v>
      </c>
      <c r="E9" s="64" t="s">
        <v>1085</v>
      </c>
      <c r="F9" s="64" t="s">
        <v>1086</v>
      </c>
      <c r="G9" s="64" t="s">
        <v>1087</v>
      </c>
      <c r="H9" s="64" t="s">
        <v>1087</v>
      </c>
      <c r="I9" s="64" t="s">
        <v>1088</v>
      </c>
      <c r="J9" s="64" t="s">
        <v>1089</v>
      </c>
      <c r="K9" s="64" t="s">
        <v>164</v>
      </c>
      <c r="L9" s="64" t="s">
        <v>1090</v>
      </c>
      <c r="M9" s="64" t="s">
        <v>66</v>
      </c>
      <c r="N9" s="65" t="s">
        <v>1091</v>
      </c>
      <c r="O9" s="64" t="s">
        <v>164</v>
      </c>
      <c r="P9" s="64" t="s">
        <v>164</v>
      </c>
      <c r="Q9" s="64" t="s">
        <v>164</v>
      </c>
      <c r="R9" s="64" t="s">
        <v>164</v>
      </c>
      <c r="S9" s="64" t="s">
        <v>164</v>
      </c>
      <c r="T9" s="66">
        <v>9183156762</v>
      </c>
      <c r="U9" s="66">
        <v>9234</v>
      </c>
      <c r="V9" s="66" t="s">
        <v>754</v>
      </c>
      <c r="W9" s="66" t="s">
        <v>82</v>
      </c>
      <c r="X9" s="66" t="s">
        <v>594</v>
      </c>
      <c r="Y9" s="67">
        <v>44081</v>
      </c>
      <c r="Z9" s="68">
        <v>40</v>
      </c>
      <c r="AA9" s="68">
        <v>1400</v>
      </c>
      <c r="AB9" s="69">
        <v>1440</v>
      </c>
    </row>
    <row r="10" spans="1:28" s="62" customFormat="1">
      <c r="A10" s="63" t="s">
        <v>30</v>
      </c>
      <c r="B10" s="64" t="s">
        <v>1082</v>
      </c>
      <c r="C10" s="64" t="s">
        <v>1083</v>
      </c>
      <c r="D10" s="64" t="s">
        <v>1084</v>
      </c>
      <c r="E10" s="64" t="s">
        <v>1085</v>
      </c>
      <c r="F10" s="64" t="s">
        <v>1086</v>
      </c>
      <c r="G10" s="64" t="s">
        <v>1087</v>
      </c>
      <c r="H10" s="64" t="s">
        <v>1087</v>
      </c>
      <c r="I10" s="64" t="s">
        <v>1088</v>
      </c>
      <c r="J10" s="64" t="s">
        <v>1089</v>
      </c>
      <c r="K10" s="64" t="s">
        <v>164</v>
      </c>
      <c r="L10" s="64" t="s">
        <v>1090</v>
      </c>
      <c r="M10" s="64" t="s">
        <v>66</v>
      </c>
      <c r="N10" s="65" t="s">
        <v>1091</v>
      </c>
      <c r="O10" s="64" t="s">
        <v>164</v>
      </c>
      <c r="P10" s="64" t="s">
        <v>164</v>
      </c>
      <c r="Q10" s="64" t="s">
        <v>164</v>
      </c>
      <c r="R10" s="64" t="s">
        <v>164</v>
      </c>
      <c r="S10" s="64" t="s">
        <v>164</v>
      </c>
      <c r="T10" s="66">
        <v>5639011288</v>
      </c>
      <c r="U10" s="66">
        <v>9315</v>
      </c>
      <c r="V10" s="66" t="s">
        <v>777</v>
      </c>
      <c r="W10" s="66" t="s">
        <v>68</v>
      </c>
      <c r="X10" s="66" t="s">
        <v>778</v>
      </c>
      <c r="Y10" s="67">
        <v>44081</v>
      </c>
      <c r="Z10" s="68">
        <v>40</v>
      </c>
      <c r="AA10" s="68">
        <v>1400</v>
      </c>
      <c r="AB10" s="69">
        <v>1440</v>
      </c>
    </row>
    <row r="11" spans="1:28" s="62" customFormat="1">
      <c r="A11" s="63" t="s">
        <v>30</v>
      </c>
      <c r="B11" s="64" t="s">
        <v>1082</v>
      </c>
      <c r="C11" s="64" t="s">
        <v>1083</v>
      </c>
      <c r="D11" s="64" t="s">
        <v>1084</v>
      </c>
      <c r="E11" s="64" t="s">
        <v>1085</v>
      </c>
      <c r="F11" s="64" t="s">
        <v>1086</v>
      </c>
      <c r="G11" s="64" t="s">
        <v>1087</v>
      </c>
      <c r="H11" s="64" t="s">
        <v>1087</v>
      </c>
      <c r="I11" s="64" t="s">
        <v>1088</v>
      </c>
      <c r="J11" s="64" t="s">
        <v>1089</v>
      </c>
      <c r="K11" s="64" t="s">
        <v>164</v>
      </c>
      <c r="L11" s="64" t="s">
        <v>1090</v>
      </c>
      <c r="M11" s="64" t="s">
        <v>66</v>
      </c>
      <c r="N11" s="65" t="s">
        <v>1091</v>
      </c>
      <c r="O11" s="64" t="s">
        <v>164</v>
      </c>
      <c r="P11" s="64" t="s">
        <v>164</v>
      </c>
      <c r="Q11" s="64" t="s">
        <v>164</v>
      </c>
      <c r="R11" s="64" t="s">
        <v>164</v>
      </c>
      <c r="S11" s="64" t="s">
        <v>164</v>
      </c>
      <c r="T11" s="66">
        <v>4222695482</v>
      </c>
      <c r="U11" s="66">
        <v>8876</v>
      </c>
      <c r="V11" s="66" t="s">
        <v>765</v>
      </c>
      <c r="W11" s="66" t="s">
        <v>12</v>
      </c>
      <c r="X11" s="66" t="s">
        <v>766</v>
      </c>
      <c r="Y11" s="67">
        <v>44102</v>
      </c>
      <c r="Z11" s="68">
        <v>40</v>
      </c>
      <c r="AA11" s="68">
        <v>1200</v>
      </c>
      <c r="AB11" s="69">
        <v>1240</v>
      </c>
    </row>
    <row r="12" spans="1:28" s="62" customFormat="1">
      <c r="A12" s="63" t="s">
        <v>11</v>
      </c>
      <c r="B12" s="64" t="s">
        <v>1092</v>
      </c>
      <c r="C12" s="64" t="s">
        <v>607</v>
      </c>
      <c r="D12" s="64" t="s">
        <v>1084</v>
      </c>
      <c r="E12" s="64" t="s">
        <v>1085</v>
      </c>
      <c r="F12" s="64" t="s">
        <v>1086</v>
      </c>
      <c r="G12" s="64" t="s">
        <v>1093</v>
      </c>
      <c r="H12" s="64" t="s">
        <v>1093</v>
      </c>
      <c r="I12" s="64" t="s">
        <v>1088</v>
      </c>
      <c r="J12" s="64" t="s">
        <v>1094</v>
      </c>
      <c r="K12" s="64" t="s">
        <v>164</v>
      </c>
      <c r="L12" s="64" t="s">
        <v>1095</v>
      </c>
      <c r="M12" s="64" t="s">
        <v>73</v>
      </c>
      <c r="N12" s="65" t="s">
        <v>1096</v>
      </c>
      <c r="O12" s="64" t="s">
        <v>164</v>
      </c>
      <c r="P12" s="64" t="s">
        <v>164</v>
      </c>
      <c r="Q12" s="64" t="s">
        <v>164</v>
      </c>
      <c r="R12" s="64" t="s">
        <v>164</v>
      </c>
      <c r="S12" s="64" t="s">
        <v>164</v>
      </c>
      <c r="T12" s="66">
        <v>6431023438</v>
      </c>
      <c r="U12" s="66">
        <v>31464</v>
      </c>
      <c r="V12" s="66" t="s">
        <v>637</v>
      </c>
      <c r="W12" s="66" t="s">
        <v>61</v>
      </c>
      <c r="X12" s="66" t="s">
        <v>286</v>
      </c>
      <c r="Y12" s="67">
        <v>44060</v>
      </c>
      <c r="Z12" s="68">
        <v>40</v>
      </c>
      <c r="AA12" s="68">
        <v>1200</v>
      </c>
      <c r="AB12" s="69">
        <v>1240</v>
      </c>
    </row>
    <row r="13" spans="1:28" s="62" customFormat="1">
      <c r="A13" s="63" t="s">
        <v>11</v>
      </c>
      <c r="B13" s="64" t="s">
        <v>1092</v>
      </c>
      <c r="C13" s="64" t="s">
        <v>607</v>
      </c>
      <c r="D13" s="64" t="s">
        <v>1084</v>
      </c>
      <c r="E13" s="64" t="s">
        <v>1085</v>
      </c>
      <c r="F13" s="64" t="s">
        <v>1086</v>
      </c>
      <c r="G13" s="64" t="s">
        <v>1093</v>
      </c>
      <c r="H13" s="64" t="s">
        <v>1093</v>
      </c>
      <c r="I13" s="64" t="s">
        <v>1088</v>
      </c>
      <c r="J13" s="64" t="s">
        <v>1094</v>
      </c>
      <c r="K13" s="64" t="s">
        <v>164</v>
      </c>
      <c r="L13" s="64" t="s">
        <v>1095</v>
      </c>
      <c r="M13" s="64" t="s">
        <v>73</v>
      </c>
      <c r="N13" s="65" t="s">
        <v>1096</v>
      </c>
      <c r="O13" s="64" t="s">
        <v>164</v>
      </c>
      <c r="P13" s="64" t="s">
        <v>164</v>
      </c>
      <c r="Q13" s="64" t="s">
        <v>164</v>
      </c>
      <c r="R13" s="64" t="s">
        <v>164</v>
      </c>
      <c r="S13" s="64" t="s">
        <v>164</v>
      </c>
      <c r="T13" s="66">
        <v>2621639304</v>
      </c>
      <c r="U13" s="66">
        <v>32214</v>
      </c>
      <c r="V13" s="66" t="s">
        <v>708</v>
      </c>
      <c r="W13" s="66" t="s">
        <v>61</v>
      </c>
      <c r="X13" s="66" t="s">
        <v>286</v>
      </c>
      <c r="Y13" s="67">
        <v>44062</v>
      </c>
      <c r="Z13" s="68">
        <v>40</v>
      </c>
      <c r="AA13" s="68">
        <v>1200</v>
      </c>
      <c r="AB13" s="69">
        <v>1240</v>
      </c>
    </row>
    <row r="14" spans="1:28" s="62" customFormat="1">
      <c r="A14" s="63" t="s">
        <v>11</v>
      </c>
      <c r="B14" s="64" t="s">
        <v>1092</v>
      </c>
      <c r="C14" s="64" t="s">
        <v>607</v>
      </c>
      <c r="D14" s="64" t="s">
        <v>1084</v>
      </c>
      <c r="E14" s="64" t="s">
        <v>1085</v>
      </c>
      <c r="F14" s="64" t="s">
        <v>1086</v>
      </c>
      <c r="G14" s="64" t="s">
        <v>1093</v>
      </c>
      <c r="H14" s="64" t="s">
        <v>1093</v>
      </c>
      <c r="I14" s="64" t="s">
        <v>1088</v>
      </c>
      <c r="J14" s="64" t="s">
        <v>1094</v>
      </c>
      <c r="K14" s="64" t="s">
        <v>164</v>
      </c>
      <c r="L14" s="64" t="s">
        <v>1095</v>
      </c>
      <c r="M14" s="64" t="s">
        <v>73</v>
      </c>
      <c r="N14" s="65" t="s">
        <v>1096</v>
      </c>
      <c r="O14" s="64" t="s">
        <v>164</v>
      </c>
      <c r="P14" s="64" t="s">
        <v>164</v>
      </c>
      <c r="Q14" s="64" t="s">
        <v>164</v>
      </c>
      <c r="R14" s="64" t="s">
        <v>164</v>
      </c>
      <c r="S14" s="64" t="s">
        <v>164</v>
      </c>
      <c r="T14" s="66">
        <v>7812641758</v>
      </c>
      <c r="U14" s="66">
        <v>31460</v>
      </c>
      <c r="V14" s="66" t="s">
        <v>744</v>
      </c>
      <c r="W14" s="66" t="s">
        <v>12</v>
      </c>
      <c r="X14" s="66" t="s">
        <v>286</v>
      </c>
      <c r="Y14" s="67">
        <v>44070</v>
      </c>
      <c r="Z14" s="68">
        <v>40</v>
      </c>
      <c r="AA14" s="68">
        <v>1200</v>
      </c>
      <c r="AB14" s="69">
        <v>1240</v>
      </c>
    </row>
    <row r="15" spans="1:28" s="62" customFormat="1">
      <c r="A15" s="63" t="s">
        <v>11</v>
      </c>
      <c r="B15" s="64" t="s">
        <v>1092</v>
      </c>
      <c r="C15" s="64" t="s">
        <v>607</v>
      </c>
      <c r="D15" s="64" t="s">
        <v>1084</v>
      </c>
      <c r="E15" s="64" t="s">
        <v>1085</v>
      </c>
      <c r="F15" s="64" t="s">
        <v>1086</v>
      </c>
      <c r="G15" s="64" t="s">
        <v>1093</v>
      </c>
      <c r="H15" s="64" t="s">
        <v>1093</v>
      </c>
      <c r="I15" s="64" t="s">
        <v>1088</v>
      </c>
      <c r="J15" s="64" t="s">
        <v>1094</v>
      </c>
      <c r="K15" s="64" t="s">
        <v>164</v>
      </c>
      <c r="L15" s="64" t="s">
        <v>1095</v>
      </c>
      <c r="M15" s="64" t="s">
        <v>73</v>
      </c>
      <c r="N15" s="65" t="s">
        <v>1096</v>
      </c>
      <c r="O15" s="64" t="s">
        <v>164</v>
      </c>
      <c r="P15" s="64" t="s">
        <v>164</v>
      </c>
      <c r="Q15" s="64" t="s">
        <v>164</v>
      </c>
      <c r="R15" s="64" t="s">
        <v>164</v>
      </c>
      <c r="S15" s="64" t="s">
        <v>164</v>
      </c>
      <c r="T15" s="66">
        <v>4267390435</v>
      </c>
      <c r="U15" s="66">
        <v>32587</v>
      </c>
      <c r="V15" s="66" t="s">
        <v>749</v>
      </c>
      <c r="W15" s="66" t="s">
        <v>12</v>
      </c>
      <c r="X15" s="66" t="s">
        <v>286</v>
      </c>
      <c r="Y15" s="67">
        <v>44075</v>
      </c>
      <c r="Z15" s="68">
        <v>40</v>
      </c>
      <c r="AA15" s="68">
        <v>1200</v>
      </c>
      <c r="AB15" s="69">
        <v>1240</v>
      </c>
    </row>
    <row r="16" spans="1:28" s="62" customFormat="1">
      <c r="A16" s="63" t="s">
        <v>11</v>
      </c>
      <c r="B16" s="64" t="s">
        <v>1092</v>
      </c>
      <c r="C16" s="64" t="s">
        <v>607</v>
      </c>
      <c r="D16" s="64" t="s">
        <v>1084</v>
      </c>
      <c r="E16" s="64" t="s">
        <v>1085</v>
      </c>
      <c r="F16" s="64" t="s">
        <v>1086</v>
      </c>
      <c r="G16" s="64" t="s">
        <v>1093</v>
      </c>
      <c r="H16" s="64" t="s">
        <v>1093</v>
      </c>
      <c r="I16" s="64" t="s">
        <v>1088</v>
      </c>
      <c r="J16" s="64" t="s">
        <v>1094</v>
      </c>
      <c r="K16" s="64" t="s">
        <v>164</v>
      </c>
      <c r="L16" s="64" t="s">
        <v>1095</v>
      </c>
      <c r="M16" s="64" t="s">
        <v>73</v>
      </c>
      <c r="N16" s="65" t="s">
        <v>1096</v>
      </c>
      <c r="O16" s="64" t="s">
        <v>164</v>
      </c>
      <c r="P16" s="64" t="s">
        <v>164</v>
      </c>
      <c r="Q16" s="64" t="s">
        <v>164</v>
      </c>
      <c r="R16" s="64" t="s">
        <v>164</v>
      </c>
      <c r="S16" s="64" t="s">
        <v>164</v>
      </c>
      <c r="T16" s="66">
        <v>6169100418</v>
      </c>
      <c r="U16" s="66">
        <v>32213</v>
      </c>
      <c r="V16" s="66" t="s">
        <v>728</v>
      </c>
      <c r="W16" s="66" t="s">
        <v>88</v>
      </c>
      <c r="X16" s="66" t="s">
        <v>286</v>
      </c>
      <c r="Y16" s="67">
        <v>44088</v>
      </c>
      <c r="Z16" s="68">
        <v>40</v>
      </c>
      <c r="AA16" s="68">
        <v>1400</v>
      </c>
      <c r="AB16" s="69">
        <v>1440</v>
      </c>
    </row>
    <row r="17" spans="1:28" s="62" customFormat="1">
      <c r="A17" s="63" t="s">
        <v>1097</v>
      </c>
      <c r="B17" s="64" t="s">
        <v>1098</v>
      </c>
      <c r="C17" s="64" t="s">
        <v>1099</v>
      </c>
      <c r="D17" s="64" t="s">
        <v>1084</v>
      </c>
      <c r="E17" s="64" t="s">
        <v>1085</v>
      </c>
      <c r="F17" s="64" t="s">
        <v>1086</v>
      </c>
      <c r="G17" s="64" t="s">
        <v>1100</v>
      </c>
      <c r="H17" s="64" t="s">
        <v>1100</v>
      </c>
      <c r="I17" s="64" t="s">
        <v>1088</v>
      </c>
      <c r="J17" s="64" t="s">
        <v>1101</v>
      </c>
      <c r="K17" s="64" t="s">
        <v>164</v>
      </c>
      <c r="L17" s="64" t="s">
        <v>1102</v>
      </c>
      <c r="M17" s="64" t="s">
        <v>80</v>
      </c>
      <c r="N17" s="65" t="s">
        <v>1103</v>
      </c>
      <c r="O17" s="64" t="s">
        <v>164</v>
      </c>
      <c r="P17" s="64" t="s">
        <v>164</v>
      </c>
      <c r="Q17" s="64" t="s">
        <v>164</v>
      </c>
      <c r="R17" s="64" t="s">
        <v>164</v>
      </c>
      <c r="S17" s="64" t="s">
        <v>164</v>
      </c>
      <c r="T17" s="66">
        <v>8246269754</v>
      </c>
      <c r="U17" s="66">
        <v>27223</v>
      </c>
      <c r="V17" s="66" t="s">
        <v>646</v>
      </c>
      <c r="W17" s="66" t="s">
        <v>12</v>
      </c>
      <c r="X17" s="66" t="s">
        <v>647</v>
      </c>
      <c r="Y17" s="67">
        <v>44050</v>
      </c>
      <c r="Z17" s="68">
        <v>40</v>
      </c>
      <c r="AA17" s="68">
        <v>1200</v>
      </c>
      <c r="AB17" s="69">
        <v>1240</v>
      </c>
    </row>
    <row r="18" spans="1:28" s="62" customFormat="1">
      <c r="A18" s="63" t="s">
        <v>1097</v>
      </c>
      <c r="B18" s="64" t="s">
        <v>1098</v>
      </c>
      <c r="C18" s="64" t="s">
        <v>1099</v>
      </c>
      <c r="D18" s="64" t="s">
        <v>1084</v>
      </c>
      <c r="E18" s="64" t="s">
        <v>1085</v>
      </c>
      <c r="F18" s="64" t="s">
        <v>1086</v>
      </c>
      <c r="G18" s="64" t="s">
        <v>1100</v>
      </c>
      <c r="H18" s="64" t="s">
        <v>1100</v>
      </c>
      <c r="I18" s="64" t="s">
        <v>1088</v>
      </c>
      <c r="J18" s="64" t="s">
        <v>1101</v>
      </c>
      <c r="K18" s="64" t="s">
        <v>164</v>
      </c>
      <c r="L18" s="64" t="s">
        <v>1102</v>
      </c>
      <c r="M18" s="64" t="s">
        <v>80</v>
      </c>
      <c r="N18" s="65" t="s">
        <v>1103</v>
      </c>
      <c r="O18" s="64" t="s">
        <v>164</v>
      </c>
      <c r="P18" s="64" t="s">
        <v>164</v>
      </c>
      <c r="Q18" s="64" t="s">
        <v>164</v>
      </c>
      <c r="R18" s="64" t="s">
        <v>164</v>
      </c>
      <c r="S18" s="64" t="s">
        <v>164</v>
      </c>
      <c r="T18" s="66">
        <v>5607894443</v>
      </c>
      <c r="U18" s="66">
        <v>31537</v>
      </c>
      <c r="V18" s="66" t="s">
        <v>615</v>
      </c>
      <c r="W18" s="66" t="s">
        <v>12</v>
      </c>
      <c r="X18" s="66" t="s">
        <v>616</v>
      </c>
      <c r="Y18" s="67">
        <v>44053</v>
      </c>
      <c r="Z18" s="68">
        <v>40</v>
      </c>
      <c r="AA18" s="68">
        <v>1200</v>
      </c>
      <c r="AB18" s="69">
        <v>1240</v>
      </c>
    </row>
    <row r="19" spans="1:28" s="62" customFormat="1">
      <c r="A19" s="63" t="s">
        <v>1097</v>
      </c>
      <c r="B19" s="64" t="s">
        <v>1098</v>
      </c>
      <c r="C19" s="64" t="s">
        <v>1099</v>
      </c>
      <c r="D19" s="64" t="s">
        <v>1084</v>
      </c>
      <c r="E19" s="64" t="s">
        <v>1085</v>
      </c>
      <c r="F19" s="64" t="s">
        <v>1086</v>
      </c>
      <c r="G19" s="64" t="s">
        <v>1100</v>
      </c>
      <c r="H19" s="64" t="s">
        <v>1100</v>
      </c>
      <c r="I19" s="64" t="s">
        <v>1088</v>
      </c>
      <c r="J19" s="64" t="s">
        <v>1101</v>
      </c>
      <c r="K19" s="64" t="s">
        <v>164</v>
      </c>
      <c r="L19" s="64" t="s">
        <v>1102</v>
      </c>
      <c r="M19" s="64" t="s">
        <v>80</v>
      </c>
      <c r="N19" s="65" t="s">
        <v>1103</v>
      </c>
      <c r="O19" s="64" t="s">
        <v>164</v>
      </c>
      <c r="P19" s="64" t="s">
        <v>164</v>
      </c>
      <c r="Q19" s="64" t="s">
        <v>164</v>
      </c>
      <c r="R19" s="64" t="s">
        <v>164</v>
      </c>
      <c r="S19" s="64" t="s">
        <v>164</v>
      </c>
      <c r="T19" s="66">
        <v>2297403282</v>
      </c>
      <c r="U19" s="66">
        <v>31548</v>
      </c>
      <c r="V19" s="66" t="s">
        <v>622</v>
      </c>
      <c r="W19" s="66" t="s">
        <v>12</v>
      </c>
      <c r="X19" s="66" t="s">
        <v>623</v>
      </c>
      <c r="Y19" s="67">
        <v>44053</v>
      </c>
      <c r="Z19" s="68">
        <v>40</v>
      </c>
      <c r="AA19" s="68">
        <v>1200</v>
      </c>
      <c r="AB19" s="69">
        <v>1240</v>
      </c>
    </row>
    <row r="20" spans="1:28" s="62" customFormat="1">
      <c r="A20" s="63" t="s">
        <v>1097</v>
      </c>
      <c r="B20" s="64" t="s">
        <v>1098</v>
      </c>
      <c r="C20" s="64" t="s">
        <v>1099</v>
      </c>
      <c r="D20" s="64" t="s">
        <v>1084</v>
      </c>
      <c r="E20" s="64" t="s">
        <v>1085</v>
      </c>
      <c r="F20" s="64" t="s">
        <v>1086</v>
      </c>
      <c r="G20" s="64" t="s">
        <v>1100</v>
      </c>
      <c r="H20" s="64" t="s">
        <v>1100</v>
      </c>
      <c r="I20" s="64" t="s">
        <v>1088</v>
      </c>
      <c r="J20" s="64" t="s">
        <v>1101</v>
      </c>
      <c r="K20" s="64" t="s">
        <v>164</v>
      </c>
      <c r="L20" s="64" t="s">
        <v>1102</v>
      </c>
      <c r="M20" s="64" t="s">
        <v>80</v>
      </c>
      <c r="N20" s="65" t="s">
        <v>1103</v>
      </c>
      <c r="O20" s="64" t="s">
        <v>164</v>
      </c>
      <c r="P20" s="64" t="s">
        <v>164</v>
      </c>
      <c r="Q20" s="64" t="s">
        <v>164</v>
      </c>
      <c r="R20" s="64" t="s">
        <v>164</v>
      </c>
      <c r="S20" s="64" t="s">
        <v>164</v>
      </c>
      <c r="T20" s="66">
        <v>2605198676</v>
      </c>
      <c r="U20" s="66">
        <v>32225</v>
      </c>
      <c r="V20" s="66" t="s">
        <v>713</v>
      </c>
      <c r="W20" s="66" t="s">
        <v>12</v>
      </c>
      <c r="X20" s="66" t="s">
        <v>714</v>
      </c>
      <c r="Y20" s="67">
        <v>44060</v>
      </c>
      <c r="Z20" s="68">
        <v>40</v>
      </c>
      <c r="AA20" s="68">
        <v>1200</v>
      </c>
      <c r="AB20" s="69">
        <v>1240</v>
      </c>
    </row>
    <row r="21" spans="1:28" s="62" customFormat="1">
      <c r="A21" s="63" t="s">
        <v>1097</v>
      </c>
      <c r="B21" s="64" t="s">
        <v>1098</v>
      </c>
      <c r="C21" s="64" t="s">
        <v>1099</v>
      </c>
      <c r="D21" s="64" t="s">
        <v>1084</v>
      </c>
      <c r="E21" s="64" t="s">
        <v>1085</v>
      </c>
      <c r="F21" s="64" t="s">
        <v>1086</v>
      </c>
      <c r="G21" s="64" t="s">
        <v>1100</v>
      </c>
      <c r="H21" s="64" t="s">
        <v>1100</v>
      </c>
      <c r="I21" s="64" t="s">
        <v>1088</v>
      </c>
      <c r="J21" s="64" t="s">
        <v>1101</v>
      </c>
      <c r="K21" s="64" t="s">
        <v>164</v>
      </c>
      <c r="L21" s="64" t="s">
        <v>1102</v>
      </c>
      <c r="M21" s="64" t="s">
        <v>80</v>
      </c>
      <c r="N21" s="65" t="s">
        <v>1103</v>
      </c>
      <c r="O21" s="64" t="s">
        <v>164</v>
      </c>
      <c r="P21" s="64" t="s">
        <v>164</v>
      </c>
      <c r="Q21" s="64" t="s">
        <v>164</v>
      </c>
      <c r="R21" s="64" t="s">
        <v>164</v>
      </c>
      <c r="S21" s="64" t="s">
        <v>164</v>
      </c>
      <c r="T21" s="66">
        <v>9153969633</v>
      </c>
      <c r="U21" s="66">
        <v>30227</v>
      </c>
      <c r="V21" s="66" t="s">
        <v>672</v>
      </c>
      <c r="W21" s="66" t="s">
        <v>12</v>
      </c>
      <c r="X21" s="66" t="s">
        <v>673</v>
      </c>
      <c r="Y21" s="67">
        <v>44061</v>
      </c>
      <c r="Z21" s="68">
        <v>40</v>
      </c>
      <c r="AA21" s="68">
        <v>1200</v>
      </c>
      <c r="AB21" s="69">
        <v>1240</v>
      </c>
    </row>
    <row r="22" spans="1:28" s="62" customFormat="1">
      <c r="A22" s="63" t="s">
        <v>1097</v>
      </c>
      <c r="B22" s="64" t="s">
        <v>1098</v>
      </c>
      <c r="C22" s="64" t="s">
        <v>1099</v>
      </c>
      <c r="D22" s="64" t="s">
        <v>1084</v>
      </c>
      <c r="E22" s="64" t="s">
        <v>1085</v>
      </c>
      <c r="F22" s="64" t="s">
        <v>1086</v>
      </c>
      <c r="G22" s="64" t="s">
        <v>1100</v>
      </c>
      <c r="H22" s="64" t="s">
        <v>1100</v>
      </c>
      <c r="I22" s="64" t="s">
        <v>1088</v>
      </c>
      <c r="J22" s="64" t="s">
        <v>1101</v>
      </c>
      <c r="K22" s="64" t="s">
        <v>164</v>
      </c>
      <c r="L22" s="64" t="s">
        <v>1102</v>
      </c>
      <c r="M22" s="64" t="s">
        <v>80</v>
      </c>
      <c r="N22" s="65" t="s">
        <v>1103</v>
      </c>
      <c r="O22" s="64" t="s">
        <v>164</v>
      </c>
      <c r="P22" s="64" t="s">
        <v>164</v>
      </c>
      <c r="Q22" s="64" t="s">
        <v>164</v>
      </c>
      <c r="R22" s="64" t="s">
        <v>164</v>
      </c>
      <c r="S22" s="64" t="s">
        <v>164</v>
      </c>
      <c r="T22" s="66">
        <v>4862620425</v>
      </c>
      <c r="U22" s="66">
        <v>31533</v>
      </c>
      <c r="V22" s="66" t="s">
        <v>607</v>
      </c>
      <c r="W22" s="66" t="s">
        <v>12</v>
      </c>
      <c r="X22" s="66" t="s">
        <v>608</v>
      </c>
      <c r="Y22" s="67">
        <v>44067</v>
      </c>
      <c r="Z22" s="68">
        <v>40</v>
      </c>
      <c r="AA22" s="68">
        <v>1200</v>
      </c>
      <c r="AB22" s="69">
        <v>1240</v>
      </c>
    </row>
    <row r="23" spans="1:28" s="62" customFormat="1">
      <c r="A23" s="63" t="s">
        <v>1097</v>
      </c>
      <c r="B23" s="64" t="s">
        <v>1098</v>
      </c>
      <c r="C23" s="64" t="s">
        <v>1099</v>
      </c>
      <c r="D23" s="64" t="s">
        <v>1084</v>
      </c>
      <c r="E23" s="64" t="s">
        <v>1085</v>
      </c>
      <c r="F23" s="64" t="s">
        <v>1086</v>
      </c>
      <c r="G23" s="64" t="s">
        <v>1100</v>
      </c>
      <c r="H23" s="64" t="s">
        <v>1100</v>
      </c>
      <c r="I23" s="64" t="s">
        <v>1088</v>
      </c>
      <c r="J23" s="64" t="s">
        <v>1101</v>
      </c>
      <c r="K23" s="64" t="s">
        <v>164</v>
      </c>
      <c r="L23" s="64" t="s">
        <v>1102</v>
      </c>
      <c r="M23" s="64" t="s">
        <v>80</v>
      </c>
      <c r="N23" s="65" t="s">
        <v>1103</v>
      </c>
      <c r="O23" s="64" t="s">
        <v>164</v>
      </c>
      <c r="P23" s="64" t="s">
        <v>164</v>
      </c>
      <c r="Q23" s="64" t="s">
        <v>164</v>
      </c>
      <c r="R23" s="64" t="s">
        <v>164</v>
      </c>
      <c r="S23" s="64" t="s">
        <v>164</v>
      </c>
      <c r="T23" s="66">
        <v>9758758682</v>
      </c>
      <c r="U23" s="66">
        <v>32220</v>
      </c>
      <c r="V23" s="66" t="s">
        <v>690</v>
      </c>
      <c r="W23" s="66" t="s">
        <v>12</v>
      </c>
      <c r="X23" s="66" t="s">
        <v>691</v>
      </c>
      <c r="Y23" s="67">
        <v>44067</v>
      </c>
      <c r="Z23" s="68">
        <v>40</v>
      </c>
      <c r="AA23" s="68">
        <v>1200</v>
      </c>
      <c r="AB23" s="69">
        <v>1240</v>
      </c>
    </row>
    <row r="24" spans="1:28">
      <c r="A24" s="63" t="s">
        <v>1097</v>
      </c>
      <c r="B24" s="64" t="s">
        <v>1098</v>
      </c>
      <c r="C24" s="64" t="s">
        <v>1099</v>
      </c>
      <c r="D24" s="64" t="s">
        <v>1084</v>
      </c>
      <c r="E24" s="64" t="s">
        <v>1085</v>
      </c>
      <c r="F24" s="64" t="s">
        <v>1086</v>
      </c>
      <c r="G24" s="64" t="s">
        <v>1100</v>
      </c>
      <c r="H24" s="64" t="s">
        <v>1100</v>
      </c>
      <c r="I24" s="64" t="s">
        <v>1088</v>
      </c>
      <c r="J24" s="64" t="s">
        <v>1101</v>
      </c>
      <c r="K24" s="64" t="s">
        <v>164</v>
      </c>
      <c r="L24" s="64" t="s">
        <v>1102</v>
      </c>
      <c r="M24" s="64" t="s">
        <v>80</v>
      </c>
      <c r="N24" s="65" t="s">
        <v>1103</v>
      </c>
      <c r="O24" s="64" t="s">
        <v>164</v>
      </c>
      <c r="P24" s="64" t="s">
        <v>164</v>
      </c>
      <c r="Q24" s="64" t="s">
        <v>164</v>
      </c>
      <c r="R24" s="64" t="s">
        <v>164</v>
      </c>
      <c r="S24" s="64" t="s">
        <v>164</v>
      </c>
      <c r="T24" s="66">
        <v>6003225776</v>
      </c>
      <c r="U24" s="66">
        <v>31559</v>
      </c>
      <c r="V24" s="66" t="s">
        <v>719</v>
      </c>
      <c r="W24" s="66" t="s">
        <v>61</v>
      </c>
      <c r="X24" s="66" t="s">
        <v>720</v>
      </c>
      <c r="Y24" s="67">
        <v>44067</v>
      </c>
      <c r="Z24" s="68">
        <v>40</v>
      </c>
      <c r="AA24" s="68">
        <v>1200</v>
      </c>
      <c r="AB24" s="69">
        <v>1240</v>
      </c>
    </row>
    <row r="25" spans="1:28">
      <c r="A25" s="63" t="s">
        <v>1097</v>
      </c>
      <c r="B25" s="64" t="s">
        <v>1098</v>
      </c>
      <c r="C25" s="64" t="s">
        <v>1099</v>
      </c>
      <c r="D25" s="64" t="s">
        <v>1084</v>
      </c>
      <c r="E25" s="64" t="s">
        <v>1085</v>
      </c>
      <c r="F25" s="64" t="s">
        <v>1086</v>
      </c>
      <c r="G25" s="64" t="s">
        <v>1100</v>
      </c>
      <c r="H25" s="64" t="s">
        <v>1100</v>
      </c>
      <c r="I25" s="64" t="s">
        <v>1088</v>
      </c>
      <c r="J25" s="64" t="s">
        <v>1101</v>
      </c>
      <c r="K25" s="64" t="s">
        <v>164</v>
      </c>
      <c r="L25" s="64" t="s">
        <v>1102</v>
      </c>
      <c r="M25" s="64" t="s">
        <v>80</v>
      </c>
      <c r="N25" s="65" t="s">
        <v>1103</v>
      </c>
      <c r="O25" s="64" t="s">
        <v>164</v>
      </c>
      <c r="P25" s="64" t="s">
        <v>164</v>
      </c>
      <c r="Q25" s="64" t="s">
        <v>164</v>
      </c>
      <c r="R25" s="64" t="s">
        <v>164</v>
      </c>
      <c r="S25" s="64" t="s">
        <v>164</v>
      </c>
      <c r="T25" s="66">
        <v>7841128923</v>
      </c>
      <c r="U25" s="66">
        <v>32778</v>
      </c>
      <c r="V25" s="66" t="s">
        <v>759</v>
      </c>
      <c r="W25" s="66" t="s">
        <v>12</v>
      </c>
      <c r="X25" s="66" t="s">
        <v>760</v>
      </c>
      <c r="Y25" s="67">
        <v>44081</v>
      </c>
      <c r="Z25" s="68">
        <v>40</v>
      </c>
      <c r="AA25" s="68">
        <v>1200</v>
      </c>
      <c r="AB25" s="69">
        <v>1240</v>
      </c>
    </row>
    <row r="26" spans="1:28">
      <c r="A26" s="63" t="s">
        <v>48</v>
      </c>
      <c r="B26" s="64" t="s">
        <v>1104</v>
      </c>
      <c r="C26" s="64" t="s">
        <v>1105</v>
      </c>
      <c r="D26" s="64" t="s">
        <v>1084</v>
      </c>
      <c r="E26" s="64" t="s">
        <v>1085</v>
      </c>
      <c r="F26" s="64" t="s">
        <v>1086</v>
      </c>
      <c r="G26" s="64" t="s">
        <v>1087</v>
      </c>
      <c r="H26" s="64" t="s">
        <v>1087</v>
      </c>
      <c r="I26" s="64" t="s">
        <v>1088</v>
      </c>
      <c r="J26" s="64" t="s">
        <v>1106</v>
      </c>
      <c r="K26" s="64" t="s">
        <v>164</v>
      </c>
      <c r="L26" s="64" t="s">
        <v>1107</v>
      </c>
      <c r="M26" s="64" t="s">
        <v>1108</v>
      </c>
      <c r="N26" s="65" t="s">
        <v>1109</v>
      </c>
      <c r="O26" s="64" t="s">
        <v>164</v>
      </c>
      <c r="P26" s="64" t="s">
        <v>164</v>
      </c>
      <c r="Q26" s="64" t="s">
        <v>164</v>
      </c>
      <c r="R26" s="64" t="s">
        <v>164</v>
      </c>
      <c r="S26" s="64" t="s">
        <v>164</v>
      </c>
      <c r="T26" s="66">
        <v>3551594316</v>
      </c>
      <c r="U26" s="66">
        <v>7930</v>
      </c>
      <c r="V26" s="66" t="s">
        <v>523</v>
      </c>
      <c r="W26" s="66" t="s">
        <v>82</v>
      </c>
      <c r="X26" s="66">
        <v>3551594316</v>
      </c>
      <c r="Y26" s="67">
        <v>44046</v>
      </c>
      <c r="Z26" s="68">
        <v>40</v>
      </c>
      <c r="AA26" s="68">
        <v>1400</v>
      </c>
      <c r="AB26" s="69">
        <v>1440</v>
      </c>
    </row>
    <row r="27" spans="1:28">
      <c r="A27" s="63" t="s">
        <v>48</v>
      </c>
      <c r="B27" s="64" t="s">
        <v>1104</v>
      </c>
      <c r="C27" s="64" t="s">
        <v>1105</v>
      </c>
      <c r="D27" s="64" t="s">
        <v>1084</v>
      </c>
      <c r="E27" s="64" t="s">
        <v>1085</v>
      </c>
      <c r="F27" s="64" t="s">
        <v>1086</v>
      </c>
      <c r="G27" s="64" t="s">
        <v>1087</v>
      </c>
      <c r="H27" s="64" t="s">
        <v>1087</v>
      </c>
      <c r="I27" s="64" t="s">
        <v>1088</v>
      </c>
      <c r="J27" s="64" t="s">
        <v>1106</v>
      </c>
      <c r="K27" s="64" t="s">
        <v>164</v>
      </c>
      <c r="L27" s="64" t="s">
        <v>1107</v>
      </c>
      <c r="M27" s="64" t="s">
        <v>1108</v>
      </c>
      <c r="N27" s="65" t="s">
        <v>1109</v>
      </c>
      <c r="O27" s="64" t="s">
        <v>164</v>
      </c>
      <c r="P27" s="64" t="s">
        <v>164</v>
      </c>
      <c r="Q27" s="64" t="s">
        <v>164</v>
      </c>
      <c r="R27" s="64" t="s">
        <v>164</v>
      </c>
      <c r="S27" s="64" t="s">
        <v>164</v>
      </c>
      <c r="T27" s="66">
        <v>3138610802</v>
      </c>
      <c r="U27" s="66">
        <v>7943</v>
      </c>
      <c r="V27" s="66" t="s">
        <v>530</v>
      </c>
      <c r="W27" s="66" t="s">
        <v>82</v>
      </c>
      <c r="X27" s="66">
        <v>3138610802</v>
      </c>
      <c r="Y27" s="67">
        <v>44049</v>
      </c>
      <c r="Z27" s="68">
        <v>40</v>
      </c>
      <c r="AA27" s="68">
        <v>1400</v>
      </c>
      <c r="AB27" s="69">
        <v>1440</v>
      </c>
    </row>
    <row r="28" spans="1:28">
      <c r="A28" s="63" t="s">
        <v>48</v>
      </c>
      <c r="B28" s="64" t="s">
        <v>1104</v>
      </c>
      <c r="C28" s="64" t="s">
        <v>1105</v>
      </c>
      <c r="D28" s="64" t="s">
        <v>1084</v>
      </c>
      <c r="E28" s="64" t="s">
        <v>1085</v>
      </c>
      <c r="F28" s="64" t="s">
        <v>1086</v>
      </c>
      <c r="G28" s="64" t="s">
        <v>1087</v>
      </c>
      <c r="H28" s="64" t="s">
        <v>1087</v>
      </c>
      <c r="I28" s="64" t="s">
        <v>1088</v>
      </c>
      <c r="J28" s="64" t="s">
        <v>1106</v>
      </c>
      <c r="K28" s="64" t="s">
        <v>164</v>
      </c>
      <c r="L28" s="64" t="s">
        <v>1107</v>
      </c>
      <c r="M28" s="64" t="s">
        <v>1108</v>
      </c>
      <c r="N28" s="65" t="s">
        <v>1109</v>
      </c>
      <c r="O28" s="64" t="s">
        <v>164</v>
      </c>
      <c r="P28" s="64" t="s">
        <v>164</v>
      </c>
      <c r="Q28" s="64" t="s">
        <v>164</v>
      </c>
      <c r="R28" s="64" t="s">
        <v>164</v>
      </c>
      <c r="S28" s="64" t="s">
        <v>164</v>
      </c>
      <c r="T28" s="66">
        <v>4524817300</v>
      </c>
      <c r="U28" s="66">
        <v>7942</v>
      </c>
      <c r="V28" s="66" t="s">
        <v>551</v>
      </c>
      <c r="W28" s="66" t="s">
        <v>82</v>
      </c>
      <c r="X28" s="66">
        <v>4524817300</v>
      </c>
      <c r="Y28" s="67">
        <v>44053</v>
      </c>
      <c r="Z28" s="68">
        <v>40</v>
      </c>
      <c r="AA28" s="68">
        <v>1400</v>
      </c>
      <c r="AB28" s="69">
        <v>1440</v>
      </c>
    </row>
    <row r="29" spans="1:28">
      <c r="A29" s="63" t="s">
        <v>48</v>
      </c>
      <c r="B29" s="64" t="s">
        <v>1104</v>
      </c>
      <c r="C29" s="64" t="s">
        <v>1105</v>
      </c>
      <c r="D29" s="64" t="s">
        <v>1084</v>
      </c>
      <c r="E29" s="64" t="s">
        <v>1085</v>
      </c>
      <c r="F29" s="64" t="s">
        <v>1086</v>
      </c>
      <c r="G29" s="64" t="s">
        <v>1087</v>
      </c>
      <c r="H29" s="64" t="s">
        <v>1087</v>
      </c>
      <c r="I29" s="64" t="s">
        <v>1088</v>
      </c>
      <c r="J29" s="64" t="s">
        <v>1106</v>
      </c>
      <c r="K29" s="64" t="s">
        <v>164</v>
      </c>
      <c r="L29" s="64" t="s">
        <v>1107</v>
      </c>
      <c r="M29" s="64" t="s">
        <v>1108</v>
      </c>
      <c r="N29" s="65" t="s">
        <v>1109</v>
      </c>
      <c r="O29" s="64" t="s">
        <v>164</v>
      </c>
      <c r="P29" s="64" t="s">
        <v>164</v>
      </c>
      <c r="Q29" s="64" t="s">
        <v>164</v>
      </c>
      <c r="R29" s="64" t="s">
        <v>164</v>
      </c>
      <c r="S29" s="64" t="s">
        <v>164</v>
      </c>
      <c r="T29" s="66">
        <v>5099393410</v>
      </c>
      <c r="U29" s="66">
        <v>7933</v>
      </c>
      <c r="V29" s="66" t="s">
        <v>537</v>
      </c>
      <c r="W29" s="66" t="s">
        <v>82</v>
      </c>
      <c r="X29" s="66">
        <v>5099393410</v>
      </c>
      <c r="Y29" s="67">
        <v>44054</v>
      </c>
      <c r="Z29" s="68">
        <v>40</v>
      </c>
      <c r="AA29" s="68">
        <v>1400</v>
      </c>
      <c r="AB29" s="69">
        <v>1440</v>
      </c>
    </row>
    <row r="30" spans="1:28">
      <c r="A30" s="63" t="s">
        <v>48</v>
      </c>
      <c r="B30" s="64" t="s">
        <v>1104</v>
      </c>
      <c r="C30" s="64" t="s">
        <v>1105</v>
      </c>
      <c r="D30" s="64" t="s">
        <v>1084</v>
      </c>
      <c r="E30" s="64" t="s">
        <v>1085</v>
      </c>
      <c r="F30" s="64" t="s">
        <v>1086</v>
      </c>
      <c r="G30" s="64" t="s">
        <v>1087</v>
      </c>
      <c r="H30" s="64" t="s">
        <v>1087</v>
      </c>
      <c r="I30" s="64" t="s">
        <v>1088</v>
      </c>
      <c r="J30" s="64" t="s">
        <v>1106</v>
      </c>
      <c r="K30" s="64" t="s">
        <v>164</v>
      </c>
      <c r="L30" s="64" t="s">
        <v>1107</v>
      </c>
      <c r="M30" s="64" t="s">
        <v>1108</v>
      </c>
      <c r="N30" s="65" t="s">
        <v>1109</v>
      </c>
      <c r="O30" s="64" t="s">
        <v>164</v>
      </c>
      <c r="P30" s="64" t="s">
        <v>164</v>
      </c>
      <c r="Q30" s="64" t="s">
        <v>164</v>
      </c>
      <c r="R30" s="64" t="s">
        <v>164</v>
      </c>
      <c r="S30" s="64" t="s">
        <v>164</v>
      </c>
      <c r="T30" s="66">
        <v>1429981015</v>
      </c>
      <c r="U30" s="66">
        <v>7929</v>
      </c>
      <c r="V30" s="66" t="s">
        <v>570</v>
      </c>
      <c r="W30" s="66" t="s">
        <v>82</v>
      </c>
      <c r="X30" s="66">
        <v>1429981015</v>
      </c>
      <c r="Y30" s="67">
        <v>44054</v>
      </c>
      <c r="Z30" s="68">
        <v>40</v>
      </c>
      <c r="AA30" s="68">
        <v>1400</v>
      </c>
      <c r="AB30" s="69">
        <v>1440</v>
      </c>
    </row>
    <row r="31" spans="1:28">
      <c r="A31" s="63" t="s">
        <v>48</v>
      </c>
      <c r="B31" s="64" t="s">
        <v>1104</v>
      </c>
      <c r="C31" s="64" t="s">
        <v>1105</v>
      </c>
      <c r="D31" s="64" t="s">
        <v>1084</v>
      </c>
      <c r="E31" s="64" t="s">
        <v>1085</v>
      </c>
      <c r="F31" s="64" t="s">
        <v>1086</v>
      </c>
      <c r="G31" s="64" t="s">
        <v>1087</v>
      </c>
      <c r="H31" s="64" t="s">
        <v>1087</v>
      </c>
      <c r="I31" s="64" t="s">
        <v>1088</v>
      </c>
      <c r="J31" s="64" t="s">
        <v>1106</v>
      </c>
      <c r="K31" s="64" t="s">
        <v>164</v>
      </c>
      <c r="L31" s="64" t="s">
        <v>1107</v>
      </c>
      <c r="M31" s="64" t="s">
        <v>1108</v>
      </c>
      <c r="N31" s="65" t="s">
        <v>1109</v>
      </c>
      <c r="O31" s="64" t="s">
        <v>164</v>
      </c>
      <c r="P31" s="64" t="s">
        <v>164</v>
      </c>
      <c r="Q31" s="64" t="s">
        <v>164</v>
      </c>
      <c r="R31" s="64" t="s">
        <v>164</v>
      </c>
      <c r="S31" s="64" t="s">
        <v>164</v>
      </c>
      <c r="T31" s="66">
        <v>1252510283</v>
      </c>
      <c r="U31" s="66">
        <v>7946</v>
      </c>
      <c r="V31" s="66" t="s">
        <v>576</v>
      </c>
      <c r="W31" s="66" t="s">
        <v>82</v>
      </c>
      <c r="X31" s="66">
        <v>1252510283</v>
      </c>
      <c r="Y31" s="67">
        <v>44056</v>
      </c>
      <c r="Z31" s="68">
        <v>40</v>
      </c>
      <c r="AA31" s="68">
        <v>1400</v>
      </c>
      <c r="AB31" s="69">
        <v>1440</v>
      </c>
    </row>
    <row r="32" spans="1:28">
      <c r="A32" s="63" t="s">
        <v>48</v>
      </c>
      <c r="B32" s="64" t="s">
        <v>1104</v>
      </c>
      <c r="C32" s="64" t="s">
        <v>1105</v>
      </c>
      <c r="D32" s="64" t="s">
        <v>1084</v>
      </c>
      <c r="E32" s="64" t="s">
        <v>1085</v>
      </c>
      <c r="F32" s="64" t="s">
        <v>1086</v>
      </c>
      <c r="G32" s="64" t="s">
        <v>1087</v>
      </c>
      <c r="H32" s="64" t="s">
        <v>1087</v>
      </c>
      <c r="I32" s="64" t="s">
        <v>1088</v>
      </c>
      <c r="J32" s="64" t="s">
        <v>1106</v>
      </c>
      <c r="K32" s="64" t="s">
        <v>164</v>
      </c>
      <c r="L32" s="64" t="s">
        <v>1107</v>
      </c>
      <c r="M32" s="64" t="s">
        <v>1108</v>
      </c>
      <c r="N32" s="65" t="s">
        <v>1109</v>
      </c>
      <c r="O32" s="64" t="s">
        <v>164</v>
      </c>
      <c r="P32" s="64" t="s">
        <v>164</v>
      </c>
      <c r="Q32" s="64" t="s">
        <v>164</v>
      </c>
      <c r="R32" s="64" t="s">
        <v>164</v>
      </c>
      <c r="S32" s="64" t="s">
        <v>164</v>
      </c>
      <c r="T32" s="66">
        <v>7518801670</v>
      </c>
      <c r="U32" s="66">
        <v>4533</v>
      </c>
      <c r="V32" s="66" t="s">
        <v>633</v>
      </c>
      <c r="W32" s="66" t="s">
        <v>82</v>
      </c>
      <c r="X32" s="66">
        <v>7518801670</v>
      </c>
      <c r="Y32" s="67">
        <v>44057</v>
      </c>
      <c r="Z32" s="68">
        <v>40</v>
      </c>
      <c r="AA32" s="68">
        <v>1400</v>
      </c>
      <c r="AB32" s="69">
        <v>1440</v>
      </c>
    </row>
    <row r="33" spans="1:28">
      <c r="A33" s="63" t="s">
        <v>48</v>
      </c>
      <c r="B33" s="64" t="s">
        <v>1104</v>
      </c>
      <c r="C33" s="64" t="s">
        <v>1105</v>
      </c>
      <c r="D33" s="64" t="s">
        <v>1084</v>
      </c>
      <c r="E33" s="64" t="s">
        <v>1085</v>
      </c>
      <c r="F33" s="64" t="s">
        <v>1086</v>
      </c>
      <c r="G33" s="64" t="s">
        <v>1087</v>
      </c>
      <c r="H33" s="64" t="s">
        <v>1087</v>
      </c>
      <c r="I33" s="64" t="s">
        <v>1088</v>
      </c>
      <c r="J33" s="64" t="s">
        <v>1106</v>
      </c>
      <c r="K33" s="64" t="s">
        <v>164</v>
      </c>
      <c r="L33" s="64" t="s">
        <v>1107</v>
      </c>
      <c r="M33" s="64" t="s">
        <v>1108</v>
      </c>
      <c r="N33" s="65" t="s">
        <v>1109</v>
      </c>
      <c r="O33" s="64" t="s">
        <v>164</v>
      </c>
      <c r="P33" s="64" t="s">
        <v>164</v>
      </c>
      <c r="Q33" s="64" t="s">
        <v>164</v>
      </c>
      <c r="R33" s="64" t="s">
        <v>164</v>
      </c>
      <c r="S33" s="64" t="s">
        <v>164</v>
      </c>
      <c r="T33" s="66">
        <v>1444951784</v>
      </c>
      <c r="U33" s="66">
        <v>30896</v>
      </c>
      <c r="V33" s="66" t="s">
        <v>517</v>
      </c>
      <c r="W33" s="66" t="s">
        <v>82</v>
      </c>
      <c r="X33" s="66">
        <v>1444951784</v>
      </c>
      <c r="Y33" s="67">
        <v>44060</v>
      </c>
      <c r="Z33" s="68">
        <v>40</v>
      </c>
      <c r="AA33" s="68">
        <v>1400</v>
      </c>
      <c r="AB33" s="69">
        <v>1440</v>
      </c>
    </row>
    <row r="34" spans="1:28">
      <c r="A34" s="63" t="s">
        <v>48</v>
      </c>
      <c r="B34" s="64" t="s">
        <v>1104</v>
      </c>
      <c r="C34" s="64" t="s">
        <v>1105</v>
      </c>
      <c r="D34" s="64" t="s">
        <v>1084</v>
      </c>
      <c r="E34" s="64" t="s">
        <v>1085</v>
      </c>
      <c r="F34" s="64" t="s">
        <v>1086</v>
      </c>
      <c r="G34" s="64" t="s">
        <v>1087</v>
      </c>
      <c r="H34" s="64" t="s">
        <v>1087</v>
      </c>
      <c r="I34" s="64" t="s">
        <v>1088</v>
      </c>
      <c r="J34" s="64" t="s">
        <v>1106</v>
      </c>
      <c r="K34" s="64" t="s">
        <v>164</v>
      </c>
      <c r="L34" s="64" t="s">
        <v>1107</v>
      </c>
      <c r="M34" s="64" t="s">
        <v>1108</v>
      </c>
      <c r="N34" s="65" t="s">
        <v>1109</v>
      </c>
      <c r="O34" s="64" t="s">
        <v>164</v>
      </c>
      <c r="P34" s="64" t="s">
        <v>164</v>
      </c>
      <c r="Q34" s="64" t="s">
        <v>164</v>
      </c>
      <c r="R34" s="64" t="s">
        <v>164</v>
      </c>
      <c r="S34" s="64" t="s">
        <v>164</v>
      </c>
      <c r="T34" s="66">
        <v>4075102687</v>
      </c>
      <c r="U34" s="66">
        <v>4544</v>
      </c>
      <c r="V34" s="66" t="s">
        <v>557</v>
      </c>
      <c r="W34" s="66" t="s">
        <v>82</v>
      </c>
      <c r="X34" s="66">
        <v>4075102687</v>
      </c>
      <c r="Y34" s="67">
        <v>44060</v>
      </c>
      <c r="Z34" s="68">
        <v>40</v>
      </c>
      <c r="AA34" s="68">
        <v>1400</v>
      </c>
      <c r="AB34" s="69">
        <v>1440</v>
      </c>
    </row>
    <row r="35" spans="1:28">
      <c r="A35" s="63" t="s">
        <v>48</v>
      </c>
      <c r="B35" s="64" t="s">
        <v>1104</v>
      </c>
      <c r="C35" s="64" t="s">
        <v>1105</v>
      </c>
      <c r="D35" s="64" t="s">
        <v>1084</v>
      </c>
      <c r="E35" s="64" t="s">
        <v>1085</v>
      </c>
      <c r="F35" s="64" t="s">
        <v>1086</v>
      </c>
      <c r="G35" s="64" t="s">
        <v>1087</v>
      </c>
      <c r="H35" s="64" t="s">
        <v>1087</v>
      </c>
      <c r="I35" s="64" t="s">
        <v>1088</v>
      </c>
      <c r="J35" s="64" t="s">
        <v>1106</v>
      </c>
      <c r="K35" s="64" t="s">
        <v>164</v>
      </c>
      <c r="L35" s="64" t="s">
        <v>1107</v>
      </c>
      <c r="M35" s="64" t="s">
        <v>1108</v>
      </c>
      <c r="N35" s="65" t="s">
        <v>1109</v>
      </c>
      <c r="O35" s="64" t="s">
        <v>164</v>
      </c>
      <c r="P35" s="64" t="s">
        <v>164</v>
      </c>
      <c r="Q35" s="64" t="s">
        <v>164</v>
      </c>
      <c r="R35" s="64" t="s">
        <v>164</v>
      </c>
      <c r="S35" s="64" t="s">
        <v>164</v>
      </c>
      <c r="T35" s="66">
        <v>1423831143</v>
      </c>
      <c r="U35" s="66">
        <v>4541</v>
      </c>
      <c r="V35" s="66" t="s">
        <v>561</v>
      </c>
      <c r="W35" s="66" t="s">
        <v>82</v>
      </c>
      <c r="X35" s="66">
        <v>1423831143</v>
      </c>
      <c r="Y35" s="67">
        <v>44060</v>
      </c>
      <c r="Z35" s="68">
        <v>40</v>
      </c>
      <c r="AA35" s="68">
        <v>1400</v>
      </c>
      <c r="AB35" s="69">
        <v>1440</v>
      </c>
    </row>
    <row r="36" spans="1:28">
      <c r="A36" s="63" t="s">
        <v>48</v>
      </c>
      <c r="B36" s="64" t="s">
        <v>1104</v>
      </c>
      <c r="C36" s="64" t="s">
        <v>1105</v>
      </c>
      <c r="D36" s="64" t="s">
        <v>1084</v>
      </c>
      <c r="E36" s="64" t="s">
        <v>1085</v>
      </c>
      <c r="F36" s="64" t="s">
        <v>1086</v>
      </c>
      <c r="G36" s="64" t="s">
        <v>1087</v>
      </c>
      <c r="H36" s="64" t="s">
        <v>1087</v>
      </c>
      <c r="I36" s="64" t="s">
        <v>1088</v>
      </c>
      <c r="J36" s="64" t="s">
        <v>1106</v>
      </c>
      <c r="K36" s="64" t="s">
        <v>164</v>
      </c>
      <c r="L36" s="64" t="s">
        <v>1107</v>
      </c>
      <c r="M36" s="64" t="s">
        <v>1108</v>
      </c>
      <c r="N36" s="65" t="s">
        <v>1109</v>
      </c>
      <c r="O36" s="64" t="s">
        <v>164</v>
      </c>
      <c r="P36" s="64" t="s">
        <v>164</v>
      </c>
      <c r="Q36" s="64" t="s">
        <v>164</v>
      </c>
      <c r="R36" s="64" t="s">
        <v>164</v>
      </c>
      <c r="S36" s="64" t="s">
        <v>164</v>
      </c>
      <c r="T36" s="66">
        <v>2231471727</v>
      </c>
      <c r="U36" s="66">
        <v>7931</v>
      </c>
      <c r="V36" s="66" t="s">
        <v>602</v>
      </c>
      <c r="W36" s="66" t="s">
        <v>82</v>
      </c>
      <c r="X36" s="66">
        <v>2231471727</v>
      </c>
      <c r="Y36" s="67">
        <v>44060</v>
      </c>
      <c r="Z36" s="68">
        <v>40</v>
      </c>
      <c r="AA36" s="68">
        <v>1400</v>
      </c>
      <c r="AB36" s="69">
        <v>1440</v>
      </c>
    </row>
    <row r="37" spans="1:28">
      <c r="A37" s="63" t="s">
        <v>48</v>
      </c>
      <c r="B37" s="64" t="s">
        <v>1104</v>
      </c>
      <c r="C37" s="64" t="s">
        <v>1105</v>
      </c>
      <c r="D37" s="64" t="s">
        <v>1084</v>
      </c>
      <c r="E37" s="64" t="s">
        <v>1085</v>
      </c>
      <c r="F37" s="64" t="s">
        <v>1086</v>
      </c>
      <c r="G37" s="64" t="s">
        <v>1087</v>
      </c>
      <c r="H37" s="64" t="s">
        <v>1087</v>
      </c>
      <c r="I37" s="64" t="s">
        <v>1088</v>
      </c>
      <c r="J37" s="64" t="s">
        <v>1106</v>
      </c>
      <c r="K37" s="64" t="s">
        <v>164</v>
      </c>
      <c r="L37" s="64" t="s">
        <v>1107</v>
      </c>
      <c r="M37" s="64" t="s">
        <v>1108</v>
      </c>
      <c r="N37" s="65" t="s">
        <v>1109</v>
      </c>
      <c r="O37" s="64" t="s">
        <v>164</v>
      </c>
      <c r="P37" s="64" t="s">
        <v>164</v>
      </c>
      <c r="Q37" s="64" t="s">
        <v>164</v>
      </c>
      <c r="R37" s="64" t="s">
        <v>164</v>
      </c>
      <c r="S37" s="64" t="s">
        <v>164</v>
      </c>
      <c r="T37" s="66">
        <v>1934986738</v>
      </c>
      <c r="U37" s="66">
        <v>7940</v>
      </c>
      <c r="V37" s="66" t="s">
        <v>679</v>
      </c>
      <c r="W37" s="66" t="s">
        <v>82</v>
      </c>
      <c r="X37" s="66">
        <v>1934986738</v>
      </c>
      <c r="Y37" s="67">
        <v>44060</v>
      </c>
      <c r="Z37" s="68">
        <v>40</v>
      </c>
      <c r="AA37" s="68">
        <v>1400</v>
      </c>
      <c r="AB37" s="69">
        <v>1440</v>
      </c>
    </row>
    <row r="38" spans="1:28">
      <c r="A38" s="63" t="s">
        <v>48</v>
      </c>
      <c r="B38" s="64" t="s">
        <v>1104</v>
      </c>
      <c r="C38" s="64" t="s">
        <v>1105</v>
      </c>
      <c r="D38" s="64" t="s">
        <v>1084</v>
      </c>
      <c r="E38" s="64" t="s">
        <v>1085</v>
      </c>
      <c r="F38" s="64" t="s">
        <v>1086</v>
      </c>
      <c r="G38" s="64" t="s">
        <v>1087</v>
      </c>
      <c r="H38" s="64" t="s">
        <v>1087</v>
      </c>
      <c r="I38" s="64" t="s">
        <v>1088</v>
      </c>
      <c r="J38" s="64" t="s">
        <v>1106</v>
      </c>
      <c r="K38" s="64" t="s">
        <v>164</v>
      </c>
      <c r="L38" s="64" t="s">
        <v>1107</v>
      </c>
      <c r="M38" s="64" t="s">
        <v>1108</v>
      </c>
      <c r="N38" s="65" t="s">
        <v>1109</v>
      </c>
      <c r="O38" s="64" t="s">
        <v>164</v>
      </c>
      <c r="P38" s="64" t="s">
        <v>164</v>
      </c>
      <c r="Q38" s="64" t="s">
        <v>164</v>
      </c>
      <c r="R38" s="64" t="s">
        <v>164</v>
      </c>
      <c r="S38" s="64" t="s">
        <v>164</v>
      </c>
      <c r="T38" s="66">
        <v>8775865318</v>
      </c>
      <c r="U38" s="66">
        <v>4532</v>
      </c>
      <c r="V38" s="66" t="s">
        <v>628</v>
      </c>
      <c r="W38" s="66" t="s">
        <v>82</v>
      </c>
      <c r="X38" s="66">
        <v>8775865318</v>
      </c>
      <c r="Y38" s="67">
        <v>44061</v>
      </c>
      <c r="Z38" s="68">
        <v>40</v>
      </c>
      <c r="AA38" s="68">
        <v>1400</v>
      </c>
      <c r="AB38" s="69">
        <v>1440</v>
      </c>
    </row>
    <row r="39" spans="1:28">
      <c r="A39" s="63" t="s">
        <v>48</v>
      </c>
      <c r="B39" s="64" t="s">
        <v>1104</v>
      </c>
      <c r="C39" s="64" t="s">
        <v>1105</v>
      </c>
      <c r="D39" s="64" t="s">
        <v>1084</v>
      </c>
      <c r="E39" s="64" t="s">
        <v>1085</v>
      </c>
      <c r="F39" s="64" t="s">
        <v>1086</v>
      </c>
      <c r="G39" s="64" t="s">
        <v>1087</v>
      </c>
      <c r="H39" s="64" t="s">
        <v>1087</v>
      </c>
      <c r="I39" s="64" t="s">
        <v>1088</v>
      </c>
      <c r="J39" s="64" t="s">
        <v>1106</v>
      </c>
      <c r="K39" s="64" t="s">
        <v>164</v>
      </c>
      <c r="L39" s="64" t="s">
        <v>1107</v>
      </c>
      <c r="M39" s="64" t="s">
        <v>1108</v>
      </c>
      <c r="N39" s="65" t="s">
        <v>1109</v>
      </c>
      <c r="O39" s="64" t="s">
        <v>164</v>
      </c>
      <c r="P39" s="64" t="s">
        <v>164</v>
      </c>
      <c r="Q39" s="64" t="s">
        <v>164</v>
      </c>
      <c r="R39" s="64" t="s">
        <v>164</v>
      </c>
      <c r="S39" s="64" t="s">
        <v>164</v>
      </c>
      <c r="T39" s="66">
        <v>2882625978</v>
      </c>
      <c r="U39" s="66">
        <v>4540</v>
      </c>
      <c r="V39" s="66" t="s">
        <v>582</v>
      </c>
      <c r="W39" s="66" t="s">
        <v>82</v>
      </c>
      <c r="X39" s="66">
        <v>2882625978</v>
      </c>
      <c r="Y39" s="67">
        <v>44062</v>
      </c>
      <c r="Z39" s="68">
        <v>40</v>
      </c>
      <c r="AA39" s="68">
        <v>1400</v>
      </c>
      <c r="AB39" s="69">
        <v>1440</v>
      </c>
    </row>
    <row r="40" spans="1:28">
      <c r="A40" s="63" t="s">
        <v>48</v>
      </c>
      <c r="B40" s="64" t="s">
        <v>1104</v>
      </c>
      <c r="C40" s="64" t="s">
        <v>1105</v>
      </c>
      <c r="D40" s="64" t="s">
        <v>1084</v>
      </c>
      <c r="E40" s="64" t="s">
        <v>1085</v>
      </c>
      <c r="F40" s="64" t="s">
        <v>1086</v>
      </c>
      <c r="G40" s="64" t="s">
        <v>1087</v>
      </c>
      <c r="H40" s="64" t="s">
        <v>1087</v>
      </c>
      <c r="I40" s="64" t="s">
        <v>1088</v>
      </c>
      <c r="J40" s="64" t="s">
        <v>1106</v>
      </c>
      <c r="K40" s="64" t="s">
        <v>164</v>
      </c>
      <c r="L40" s="64" t="s">
        <v>1107</v>
      </c>
      <c r="M40" s="64" t="s">
        <v>1108</v>
      </c>
      <c r="N40" s="65" t="s">
        <v>1109</v>
      </c>
      <c r="O40" s="64" t="s">
        <v>164</v>
      </c>
      <c r="P40" s="64" t="s">
        <v>164</v>
      </c>
      <c r="Q40" s="64" t="s">
        <v>164</v>
      </c>
      <c r="R40" s="64" t="s">
        <v>164</v>
      </c>
      <c r="S40" s="64" t="s">
        <v>164</v>
      </c>
      <c r="T40" s="66">
        <v>7452694723</v>
      </c>
      <c r="U40" s="66">
        <v>7945</v>
      </c>
      <c r="V40" s="66" t="s">
        <v>654</v>
      </c>
      <c r="W40" s="66" t="s">
        <v>82</v>
      </c>
      <c r="X40" s="66">
        <v>7452694723</v>
      </c>
      <c r="Y40" s="67">
        <v>44062</v>
      </c>
      <c r="Z40" s="68">
        <v>40</v>
      </c>
      <c r="AA40" s="68">
        <v>1400</v>
      </c>
      <c r="AB40" s="69">
        <v>1440</v>
      </c>
    </row>
    <row r="41" spans="1:28">
      <c r="A41" s="63" t="s">
        <v>48</v>
      </c>
      <c r="B41" s="64" t="s">
        <v>1104</v>
      </c>
      <c r="C41" s="64" t="s">
        <v>1105</v>
      </c>
      <c r="D41" s="64" t="s">
        <v>1084</v>
      </c>
      <c r="E41" s="64" t="s">
        <v>1085</v>
      </c>
      <c r="F41" s="64" t="s">
        <v>1086</v>
      </c>
      <c r="G41" s="64" t="s">
        <v>1087</v>
      </c>
      <c r="H41" s="64" t="s">
        <v>1087</v>
      </c>
      <c r="I41" s="64" t="s">
        <v>1088</v>
      </c>
      <c r="J41" s="64" t="s">
        <v>1106</v>
      </c>
      <c r="K41" s="64" t="s">
        <v>164</v>
      </c>
      <c r="L41" s="64" t="s">
        <v>1107</v>
      </c>
      <c r="M41" s="64" t="s">
        <v>1108</v>
      </c>
      <c r="N41" s="65" t="s">
        <v>1109</v>
      </c>
      <c r="O41" s="64" t="s">
        <v>164</v>
      </c>
      <c r="P41" s="64" t="s">
        <v>164</v>
      </c>
      <c r="Q41" s="64" t="s">
        <v>164</v>
      </c>
      <c r="R41" s="64" t="s">
        <v>164</v>
      </c>
      <c r="S41" s="64" t="s">
        <v>164</v>
      </c>
      <c r="T41" s="66">
        <v>1159943205</v>
      </c>
      <c r="U41" s="66">
        <v>4536</v>
      </c>
      <c r="V41" s="66" t="s">
        <v>659</v>
      </c>
      <c r="W41" s="66" t="s">
        <v>82</v>
      </c>
      <c r="X41" s="66">
        <v>1159943205</v>
      </c>
      <c r="Y41" s="67">
        <v>44063</v>
      </c>
      <c r="Z41" s="68">
        <v>40</v>
      </c>
      <c r="AA41" s="68">
        <v>1400</v>
      </c>
      <c r="AB41" s="69">
        <v>1440</v>
      </c>
    </row>
    <row r="42" spans="1:28">
      <c r="A42" s="63" t="s">
        <v>48</v>
      </c>
      <c r="B42" s="64" t="s">
        <v>1104</v>
      </c>
      <c r="C42" s="64" t="s">
        <v>1105</v>
      </c>
      <c r="D42" s="64" t="s">
        <v>1084</v>
      </c>
      <c r="E42" s="64" t="s">
        <v>1085</v>
      </c>
      <c r="F42" s="64" t="s">
        <v>1086</v>
      </c>
      <c r="G42" s="64" t="s">
        <v>1087</v>
      </c>
      <c r="H42" s="64" t="s">
        <v>1087</v>
      </c>
      <c r="I42" s="64" t="s">
        <v>1088</v>
      </c>
      <c r="J42" s="64" t="s">
        <v>1106</v>
      </c>
      <c r="K42" s="64" t="s">
        <v>164</v>
      </c>
      <c r="L42" s="64" t="s">
        <v>1107</v>
      </c>
      <c r="M42" s="64" t="s">
        <v>1108</v>
      </c>
      <c r="N42" s="65" t="s">
        <v>1109</v>
      </c>
      <c r="O42" s="64" t="s">
        <v>164</v>
      </c>
      <c r="P42" s="64" t="s">
        <v>164</v>
      </c>
      <c r="Q42" s="64" t="s">
        <v>164</v>
      </c>
      <c r="R42" s="64" t="s">
        <v>164</v>
      </c>
      <c r="S42" s="64" t="s">
        <v>164</v>
      </c>
      <c r="T42" s="66">
        <v>4297260971</v>
      </c>
      <c r="U42" s="66">
        <v>7936</v>
      </c>
      <c r="V42" s="66" t="s">
        <v>698</v>
      </c>
      <c r="W42" s="66" t="s">
        <v>82</v>
      </c>
      <c r="X42" s="66">
        <v>4297260971</v>
      </c>
      <c r="Y42" s="67">
        <v>44063</v>
      </c>
      <c r="Z42" s="68">
        <v>40</v>
      </c>
      <c r="AA42" s="68">
        <v>1400</v>
      </c>
      <c r="AB42" s="69">
        <v>1440</v>
      </c>
    </row>
    <row r="43" spans="1:28">
      <c r="A43" s="63" t="s">
        <v>48</v>
      </c>
      <c r="B43" s="64" t="s">
        <v>1104</v>
      </c>
      <c r="C43" s="64" t="s">
        <v>1105</v>
      </c>
      <c r="D43" s="64" t="s">
        <v>1084</v>
      </c>
      <c r="E43" s="64" t="s">
        <v>1085</v>
      </c>
      <c r="F43" s="64" t="s">
        <v>1086</v>
      </c>
      <c r="G43" s="64" t="s">
        <v>1087</v>
      </c>
      <c r="H43" s="64" t="s">
        <v>1087</v>
      </c>
      <c r="I43" s="64" t="s">
        <v>1088</v>
      </c>
      <c r="J43" s="64" t="s">
        <v>1106</v>
      </c>
      <c r="K43" s="64" t="s">
        <v>164</v>
      </c>
      <c r="L43" s="64" t="s">
        <v>1107</v>
      </c>
      <c r="M43" s="64" t="s">
        <v>1108</v>
      </c>
      <c r="N43" s="65" t="s">
        <v>1109</v>
      </c>
      <c r="O43" s="64" t="s">
        <v>164</v>
      </c>
      <c r="P43" s="64" t="s">
        <v>164</v>
      </c>
      <c r="Q43" s="64" t="s">
        <v>164</v>
      </c>
      <c r="R43" s="64" t="s">
        <v>164</v>
      </c>
      <c r="S43" s="64" t="s">
        <v>164</v>
      </c>
      <c r="T43" s="66">
        <v>1974430676</v>
      </c>
      <c r="U43" s="66">
        <v>7939</v>
      </c>
      <c r="V43" s="66" t="s">
        <v>564</v>
      </c>
      <c r="W43" s="66" t="s">
        <v>82</v>
      </c>
      <c r="X43" s="66">
        <v>1974430676</v>
      </c>
      <c r="Y43" s="67">
        <v>44067</v>
      </c>
      <c r="Z43" s="68">
        <v>40</v>
      </c>
      <c r="AA43" s="68">
        <v>1400</v>
      </c>
      <c r="AB43" s="69">
        <v>1440</v>
      </c>
    </row>
    <row r="44" spans="1:28">
      <c r="A44" s="63" t="s">
        <v>48</v>
      </c>
      <c r="B44" s="64" t="s">
        <v>1104</v>
      </c>
      <c r="C44" s="64" t="s">
        <v>1105</v>
      </c>
      <c r="D44" s="64" t="s">
        <v>1084</v>
      </c>
      <c r="E44" s="64" t="s">
        <v>1085</v>
      </c>
      <c r="F44" s="64" t="s">
        <v>1086</v>
      </c>
      <c r="G44" s="64" t="s">
        <v>1087</v>
      </c>
      <c r="H44" s="64" t="s">
        <v>1087</v>
      </c>
      <c r="I44" s="64" t="s">
        <v>1088</v>
      </c>
      <c r="J44" s="64" t="s">
        <v>1106</v>
      </c>
      <c r="K44" s="64" t="s">
        <v>164</v>
      </c>
      <c r="L44" s="64" t="s">
        <v>1107</v>
      </c>
      <c r="M44" s="64" t="s">
        <v>1108</v>
      </c>
      <c r="N44" s="65" t="s">
        <v>1109</v>
      </c>
      <c r="O44" s="64" t="s">
        <v>164</v>
      </c>
      <c r="P44" s="64" t="s">
        <v>164</v>
      </c>
      <c r="Q44" s="64" t="s">
        <v>164</v>
      </c>
      <c r="R44" s="64" t="s">
        <v>164</v>
      </c>
      <c r="S44" s="64" t="s">
        <v>164</v>
      </c>
      <c r="T44" s="66">
        <v>7100689995</v>
      </c>
      <c r="U44" s="66">
        <v>7938</v>
      </c>
      <c r="V44" s="66" t="s">
        <v>702</v>
      </c>
      <c r="W44" s="66" t="s">
        <v>82</v>
      </c>
      <c r="X44" s="66">
        <v>7100689995</v>
      </c>
      <c r="Y44" s="67">
        <v>44076</v>
      </c>
      <c r="Z44" s="68">
        <v>40</v>
      </c>
      <c r="AA44" s="68">
        <v>1400</v>
      </c>
      <c r="AB44" s="69">
        <v>1440</v>
      </c>
    </row>
    <row r="45" spans="1:28">
      <c r="A45" s="63" t="s">
        <v>48</v>
      </c>
      <c r="B45" s="64" t="s">
        <v>1104</v>
      </c>
      <c r="C45" s="64" t="s">
        <v>1105</v>
      </c>
      <c r="D45" s="64" t="s">
        <v>1084</v>
      </c>
      <c r="E45" s="64" t="s">
        <v>1085</v>
      </c>
      <c r="F45" s="64" t="s">
        <v>1086</v>
      </c>
      <c r="G45" s="64" t="s">
        <v>1087</v>
      </c>
      <c r="H45" s="64" t="s">
        <v>1087</v>
      </c>
      <c r="I45" s="64" t="s">
        <v>1088</v>
      </c>
      <c r="J45" s="64" t="s">
        <v>1106</v>
      </c>
      <c r="K45" s="64" t="s">
        <v>164</v>
      </c>
      <c r="L45" s="64" t="s">
        <v>1107</v>
      </c>
      <c r="M45" s="64" t="s">
        <v>1108</v>
      </c>
      <c r="N45" s="65" t="s">
        <v>1109</v>
      </c>
      <c r="O45" s="64" t="s">
        <v>164</v>
      </c>
      <c r="P45" s="64" t="s">
        <v>164</v>
      </c>
      <c r="Q45" s="64" t="s">
        <v>164</v>
      </c>
      <c r="R45" s="64" t="s">
        <v>164</v>
      </c>
      <c r="S45" s="64" t="s">
        <v>164</v>
      </c>
      <c r="T45" s="66">
        <v>1363152385</v>
      </c>
      <c r="U45" s="66">
        <v>30897</v>
      </c>
      <c r="V45" s="66" t="s">
        <v>510</v>
      </c>
      <c r="W45" s="66" t="s">
        <v>82</v>
      </c>
      <c r="X45" s="66">
        <v>1363152385</v>
      </c>
      <c r="Y45" s="67">
        <v>44081</v>
      </c>
      <c r="Z45" s="68">
        <v>40</v>
      </c>
      <c r="AA45" s="68">
        <v>1400</v>
      </c>
      <c r="AB45" s="69">
        <v>1440</v>
      </c>
    </row>
    <row r="47" spans="1:28">
      <c r="AB47" s="130">
        <f>SUM(AB2:AB46)</f>
        <v>60160</v>
      </c>
    </row>
    <row r="51" spans="1:19">
      <c r="A51" s="63" t="s">
        <v>30</v>
      </c>
      <c r="B51" s="64" t="s">
        <v>1082</v>
      </c>
      <c r="C51" s="64" t="s">
        <v>1083</v>
      </c>
      <c r="D51" s="64" t="s">
        <v>1084</v>
      </c>
      <c r="E51" s="64" t="s">
        <v>1085</v>
      </c>
      <c r="F51" s="64" t="s">
        <v>1086</v>
      </c>
      <c r="G51" s="64" t="s">
        <v>1087</v>
      </c>
      <c r="H51" s="64" t="s">
        <v>1087</v>
      </c>
      <c r="I51" s="64" t="s">
        <v>1088</v>
      </c>
      <c r="J51" s="64" t="s">
        <v>1089</v>
      </c>
      <c r="K51" s="64" t="s">
        <v>164</v>
      </c>
      <c r="L51" s="64" t="s">
        <v>1090</v>
      </c>
      <c r="M51" s="64" t="s">
        <v>66</v>
      </c>
      <c r="N51" s="65" t="s">
        <v>1091</v>
      </c>
      <c r="O51" s="64" t="s">
        <v>164</v>
      </c>
      <c r="P51" s="64" t="s">
        <v>164</v>
      </c>
      <c r="Q51" s="64" t="s">
        <v>164</v>
      </c>
      <c r="R51" s="64" t="s">
        <v>164</v>
      </c>
      <c r="S51" s="64" t="s">
        <v>164</v>
      </c>
    </row>
    <row r="52" spans="1:19">
      <c r="A52" s="63" t="s">
        <v>11</v>
      </c>
      <c r="B52" s="64" t="s">
        <v>1092</v>
      </c>
      <c r="C52" s="64" t="s">
        <v>607</v>
      </c>
      <c r="D52" s="64" t="s">
        <v>1084</v>
      </c>
      <c r="E52" s="64" t="s">
        <v>1085</v>
      </c>
      <c r="F52" s="64" t="s">
        <v>1086</v>
      </c>
      <c r="G52" s="64" t="s">
        <v>1093</v>
      </c>
      <c r="H52" s="64" t="s">
        <v>1093</v>
      </c>
      <c r="I52" s="64" t="s">
        <v>1088</v>
      </c>
      <c r="J52" s="64" t="s">
        <v>1094</v>
      </c>
      <c r="K52" s="64" t="s">
        <v>164</v>
      </c>
      <c r="L52" s="64" t="s">
        <v>1095</v>
      </c>
      <c r="M52" s="64" t="s">
        <v>73</v>
      </c>
      <c r="N52" s="65" t="s">
        <v>1096</v>
      </c>
      <c r="O52" s="64" t="s">
        <v>164</v>
      </c>
      <c r="P52" s="64" t="s">
        <v>164</v>
      </c>
      <c r="Q52" s="64" t="s">
        <v>164</v>
      </c>
      <c r="R52" s="64" t="s">
        <v>164</v>
      </c>
      <c r="S52" s="64" t="s">
        <v>164</v>
      </c>
    </row>
    <row r="53" spans="1:19">
      <c r="A53" s="63" t="s">
        <v>1097</v>
      </c>
      <c r="B53" s="64" t="s">
        <v>1098</v>
      </c>
      <c r="C53" s="64" t="s">
        <v>1099</v>
      </c>
      <c r="D53" s="64" t="s">
        <v>1084</v>
      </c>
      <c r="E53" s="64" t="s">
        <v>1085</v>
      </c>
      <c r="F53" s="64" t="s">
        <v>1086</v>
      </c>
      <c r="G53" s="64" t="s">
        <v>1100</v>
      </c>
      <c r="H53" s="64" t="s">
        <v>1100</v>
      </c>
      <c r="I53" s="64" t="s">
        <v>1088</v>
      </c>
      <c r="J53" s="64" t="s">
        <v>1101</v>
      </c>
      <c r="K53" s="64" t="s">
        <v>164</v>
      </c>
      <c r="L53" s="64" t="s">
        <v>1102</v>
      </c>
      <c r="M53" s="64" t="s">
        <v>80</v>
      </c>
      <c r="N53" s="65" t="s">
        <v>1103</v>
      </c>
      <c r="O53" s="64" t="s">
        <v>164</v>
      </c>
      <c r="P53" s="64" t="s">
        <v>164</v>
      </c>
      <c r="Q53" s="64" t="s">
        <v>164</v>
      </c>
      <c r="R53" s="64" t="s">
        <v>164</v>
      </c>
      <c r="S53" s="64" t="s">
        <v>164</v>
      </c>
    </row>
    <row r="54" spans="1:19">
      <c r="A54" s="63" t="s">
        <v>48</v>
      </c>
      <c r="B54" s="64" t="s">
        <v>1104</v>
      </c>
      <c r="C54" s="64" t="s">
        <v>1105</v>
      </c>
      <c r="D54" s="64" t="s">
        <v>1084</v>
      </c>
      <c r="E54" s="64" t="s">
        <v>1085</v>
      </c>
      <c r="F54" s="64" t="s">
        <v>1086</v>
      </c>
      <c r="G54" s="64" t="s">
        <v>1087</v>
      </c>
      <c r="H54" s="64" t="s">
        <v>1087</v>
      </c>
      <c r="I54" s="64" t="s">
        <v>1088</v>
      </c>
      <c r="J54" s="64" t="s">
        <v>1106</v>
      </c>
      <c r="K54" s="64" t="s">
        <v>164</v>
      </c>
      <c r="L54" s="64" t="s">
        <v>1107</v>
      </c>
      <c r="M54" s="64" t="s">
        <v>1108</v>
      </c>
      <c r="N54" s="65" t="s">
        <v>1109</v>
      </c>
      <c r="O54" s="64" t="s">
        <v>164</v>
      </c>
      <c r="P54" s="64" t="s">
        <v>164</v>
      </c>
      <c r="Q54" s="64" t="s">
        <v>164</v>
      </c>
      <c r="R54" s="64" t="s">
        <v>164</v>
      </c>
      <c r="S54" s="64" t="s">
        <v>164</v>
      </c>
    </row>
  </sheetData>
  <hyperlinks>
    <hyperlink ref="M54" r:id="rId1" xr:uid="{8BD5BD82-FDE2-4951-8733-7DE652E411C5}"/>
    <hyperlink ref="M26" r:id="rId2" xr:uid="{8747F5BC-AB50-4340-B471-FD513F75BA70}"/>
    <hyperlink ref="M27" r:id="rId3" xr:uid="{36B68043-6125-449C-8B72-1A98A4F5D90F}"/>
    <hyperlink ref="M28" r:id="rId4" xr:uid="{7B24841D-E34B-4664-8A1E-4FEAEEA951E4}"/>
    <hyperlink ref="M29" r:id="rId5" xr:uid="{AE811A9A-3264-407B-B4FE-EFF1F7085AD5}"/>
    <hyperlink ref="M30" r:id="rId6" xr:uid="{5E6F4D19-2FED-4741-B92E-1764082D472F}"/>
    <hyperlink ref="M31" r:id="rId7" xr:uid="{F9FFB36B-63F0-49E1-9FC2-527654FCEC67}"/>
    <hyperlink ref="M32" r:id="rId8" xr:uid="{131E594C-265F-455E-AFDD-5DA8BB0E2F9D}"/>
    <hyperlink ref="M33" r:id="rId9" xr:uid="{89926F72-0946-4D10-8B7A-C14847E01B16}"/>
    <hyperlink ref="M34" r:id="rId10" xr:uid="{40A7C36B-D6A6-4FD8-A0BD-CDD14AB74FED}"/>
    <hyperlink ref="M35" r:id="rId11" xr:uid="{EEDC9E0F-1B60-4565-A8E1-177470660F87}"/>
    <hyperlink ref="M36" r:id="rId12" xr:uid="{895A248D-066E-4D31-8F88-DE0EDA9CEAE3}"/>
    <hyperlink ref="M37" r:id="rId13" xr:uid="{1AA9D056-3DE6-4DC9-A885-7AF3ED67B355}"/>
    <hyperlink ref="M38" r:id="rId14" xr:uid="{1E323599-43C1-4BE1-A5D0-0FFEDD5301C5}"/>
    <hyperlink ref="M39" r:id="rId15" xr:uid="{7F2874EA-8FE9-487B-A006-CC483A739F6C}"/>
    <hyperlink ref="M40" r:id="rId16" xr:uid="{176C5C98-457A-4C37-9A07-EF4C528DF573}"/>
    <hyperlink ref="M41" r:id="rId17" xr:uid="{BB7E6629-9B61-4E26-8C4E-5D791374729D}"/>
    <hyperlink ref="M42" r:id="rId18" xr:uid="{81381D1D-5EA9-4A86-8973-7DDDD9143C53}"/>
    <hyperlink ref="M43" r:id="rId19" xr:uid="{E09181F9-746C-46DF-B378-3BFBD48D2187}"/>
    <hyperlink ref="M44" r:id="rId20" xr:uid="{8F3E6469-4453-4D21-9D86-978F79D7A114}"/>
    <hyperlink ref="M45" r:id="rId21" xr:uid="{604C5E05-2A59-456B-BF62-9421B00FEAC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4C0B-B1C2-4971-9DA2-DC085EC7977C}">
  <sheetPr codeName="Sheet6"/>
  <dimension ref="A2:I85"/>
  <sheetViews>
    <sheetView topLeftCell="H1" zoomScale="130" zoomScaleNormal="130" workbookViewId="0">
      <selection activeCell="C14" sqref="C14"/>
    </sheetView>
  </sheetViews>
  <sheetFormatPr defaultRowHeight="15"/>
  <cols>
    <col min="1" max="1" width="32.28515625" bestFit="1" customWidth="1"/>
    <col min="2" max="2" width="26.28515625" bestFit="1" customWidth="1"/>
    <col min="3" max="8" width="19" bestFit="1" customWidth="1"/>
    <col min="9" max="9" width="11.28515625" bestFit="1" customWidth="1"/>
    <col min="10" max="10" width="17.42578125" bestFit="1" customWidth="1"/>
    <col min="11" max="11" width="15.7109375" bestFit="1" customWidth="1"/>
    <col min="12" max="12" width="13.5703125" bestFit="1" customWidth="1"/>
    <col min="13" max="13" width="12.140625" bestFit="1" customWidth="1"/>
    <col min="14" max="14" width="14.7109375" bestFit="1" customWidth="1"/>
    <col min="15" max="15" width="15.7109375" bestFit="1" customWidth="1"/>
    <col min="16" max="16" width="17.42578125" bestFit="1" customWidth="1"/>
    <col min="17" max="17" width="15.7109375" bestFit="1" customWidth="1"/>
    <col min="18" max="18" width="10.140625" bestFit="1" customWidth="1"/>
    <col min="19" max="19" width="18.28515625" bestFit="1" customWidth="1"/>
    <col min="20" max="20" width="21.28515625" bestFit="1" customWidth="1"/>
    <col min="21" max="21" width="15.7109375" bestFit="1" customWidth="1"/>
    <col min="22" max="22" width="18.7109375" bestFit="1" customWidth="1"/>
    <col min="23" max="23" width="11.42578125" bestFit="1" customWidth="1"/>
    <col min="24" max="24" width="16.5703125" bestFit="1" customWidth="1"/>
    <col min="25" max="26" width="14.140625" bestFit="1" customWidth="1"/>
    <col min="27" max="27" width="16.5703125" bestFit="1" customWidth="1"/>
    <col min="28" max="29" width="14.140625" bestFit="1" customWidth="1"/>
    <col min="30" max="30" width="16.5703125" bestFit="1" customWidth="1"/>
    <col min="31" max="31" width="14.140625" bestFit="1" customWidth="1"/>
    <col min="32" max="32" width="16.5703125" bestFit="1" customWidth="1"/>
    <col min="33" max="33" width="14.140625" bestFit="1" customWidth="1"/>
    <col min="34" max="34" width="16.5703125" bestFit="1" customWidth="1"/>
    <col min="35" max="35" width="14.140625" bestFit="1" customWidth="1"/>
    <col min="36" max="36" width="16.5703125" bestFit="1" customWidth="1"/>
    <col min="37" max="37" width="14.140625" bestFit="1" customWidth="1"/>
    <col min="38" max="38" width="16.5703125" bestFit="1" customWidth="1"/>
    <col min="39" max="39" width="14.140625" bestFit="1" customWidth="1"/>
    <col min="40" max="40" width="16.5703125" bestFit="1" customWidth="1"/>
    <col min="41" max="41" width="14.140625" bestFit="1" customWidth="1"/>
    <col min="42" max="42" width="16.5703125" bestFit="1" customWidth="1"/>
    <col min="43" max="43" width="14.140625" bestFit="1" customWidth="1"/>
    <col min="44" max="44" width="16.5703125" bestFit="1" customWidth="1"/>
    <col min="45" max="45" width="9.5703125" bestFit="1" customWidth="1"/>
    <col min="46" max="46" width="12.140625" bestFit="1" customWidth="1"/>
    <col min="47" max="47" width="11.28515625" bestFit="1" customWidth="1"/>
  </cols>
  <sheetData>
    <row r="2" spans="1:9">
      <c r="A2" s="25" t="s">
        <v>1110</v>
      </c>
      <c r="B2" t="s">
        <v>1111</v>
      </c>
    </row>
    <row r="4" spans="1:9">
      <c r="A4" s="25" t="s">
        <v>1112</v>
      </c>
      <c r="C4" s="25" t="s">
        <v>18</v>
      </c>
    </row>
    <row r="5" spans="1:9">
      <c r="A5" s="25" t="s">
        <v>25</v>
      </c>
      <c r="B5" s="25" t="s">
        <v>146</v>
      </c>
      <c r="C5" t="s">
        <v>82</v>
      </c>
      <c r="D5" t="s">
        <v>12</v>
      </c>
      <c r="E5" t="s">
        <v>88</v>
      </c>
      <c r="F5" t="s">
        <v>75</v>
      </c>
      <c r="G5" t="s">
        <v>61</v>
      </c>
      <c r="H5" t="s">
        <v>68</v>
      </c>
      <c r="I5" t="s">
        <v>51</v>
      </c>
    </row>
    <row r="6" spans="1:9">
      <c r="A6" t="s">
        <v>30</v>
      </c>
      <c r="B6" t="s">
        <v>84</v>
      </c>
      <c r="C6" s="26">
        <v>2</v>
      </c>
      <c r="D6" s="26">
        <v>1</v>
      </c>
      <c r="E6" s="26">
        <v>1</v>
      </c>
      <c r="F6" s="26">
        <v>2</v>
      </c>
      <c r="G6" s="26">
        <v>4</v>
      </c>
      <c r="H6" s="26"/>
      <c r="I6" s="26">
        <v>10</v>
      </c>
    </row>
    <row r="7" spans="1:9">
      <c r="B7" t="s">
        <v>70</v>
      </c>
      <c r="C7" s="26">
        <v>6</v>
      </c>
      <c r="D7" s="26">
        <v>2</v>
      </c>
      <c r="E7" s="26">
        <v>2</v>
      </c>
      <c r="F7" s="26"/>
      <c r="G7" s="26">
        <v>4</v>
      </c>
      <c r="H7" s="26">
        <v>1</v>
      </c>
      <c r="I7" s="26">
        <v>15</v>
      </c>
    </row>
    <row r="8" spans="1:9">
      <c r="A8" t="s">
        <v>1113</v>
      </c>
      <c r="C8" s="26">
        <v>8</v>
      </c>
      <c r="D8" s="26">
        <v>3</v>
      </c>
      <c r="E8" s="26">
        <v>3</v>
      </c>
      <c r="F8" s="26">
        <v>2</v>
      </c>
      <c r="G8" s="26">
        <v>8</v>
      </c>
      <c r="H8" s="26">
        <v>1</v>
      </c>
      <c r="I8" s="26">
        <v>25</v>
      </c>
    </row>
    <row r="9" spans="1:9">
      <c r="A9" t="s">
        <v>11</v>
      </c>
      <c r="B9" t="s">
        <v>84</v>
      </c>
      <c r="C9" s="26"/>
      <c r="D9" s="26">
        <v>5</v>
      </c>
      <c r="E9" s="26">
        <v>1</v>
      </c>
      <c r="F9" s="26"/>
      <c r="G9" s="26">
        <v>3</v>
      </c>
      <c r="H9" s="26"/>
      <c r="I9" s="26">
        <v>9</v>
      </c>
    </row>
    <row r="10" spans="1:9">
      <c r="B10" t="s">
        <v>70</v>
      </c>
      <c r="C10" s="26"/>
      <c r="D10" s="26">
        <v>9</v>
      </c>
      <c r="E10" s="26"/>
      <c r="F10" s="26"/>
      <c r="G10" s="26">
        <v>8</v>
      </c>
      <c r="H10" s="26"/>
      <c r="I10" s="26">
        <v>17</v>
      </c>
    </row>
    <row r="11" spans="1:9">
      <c r="B11" t="s">
        <v>63</v>
      </c>
      <c r="C11" s="26"/>
      <c r="D11" s="26"/>
      <c r="E11" s="26"/>
      <c r="F11" s="26"/>
      <c r="G11" s="26">
        <v>1</v>
      </c>
      <c r="H11" s="26"/>
      <c r="I11" s="26">
        <v>1</v>
      </c>
    </row>
    <row r="12" spans="1:9">
      <c r="A12" t="s">
        <v>1114</v>
      </c>
      <c r="C12" s="26"/>
      <c r="D12" s="26">
        <v>14</v>
      </c>
      <c r="E12" s="26">
        <v>1</v>
      </c>
      <c r="F12" s="26"/>
      <c r="G12" s="26">
        <v>12</v>
      </c>
      <c r="H12" s="26"/>
      <c r="I12" s="26">
        <v>27</v>
      </c>
    </row>
    <row r="13" spans="1:9">
      <c r="A13" t="s">
        <v>48</v>
      </c>
      <c r="B13" t="s">
        <v>84</v>
      </c>
      <c r="C13" s="26">
        <v>10</v>
      </c>
      <c r="D13" s="26"/>
      <c r="E13" s="26"/>
      <c r="F13" s="26"/>
      <c r="G13" s="26"/>
      <c r="H13" s="26"/>
      <c r="I13" s="26">
        <v>10</v>
      </c>
    </row>
    <row r="14" spans="1:9">
      <c r="B14" t="s">
        <v>70</v>
      </c>
      <c r="C14" s="26">
        <v>10</v>
      </c>
      <c r="D14" s="26"/>
      <c r="E14" s="26"/>
      <c r="F14" s="26"/>
      <c r="G14" s="26"/>
      <c r="H14" s="26"/>
      <c r="I14" s="26">
        <v>10</v>
      </c>
    </row>
    <row r="15" spans="1:9">
      <c r="A15" t="s">
        <v>1115</v>
      </c>
      <c r="C15" s="26">
        <v>20</v>
      </c>
      <c r="D15" s="26"/>
      <c r="E15" s="26"/>
      <c r="F15" s="26"/>
      <c r="G15" s="26"/>
      <c r="H15" s="26"/>
      <c r="I15" s="26">
        <v>20</v>
      </c>
    </row>
    <row r="16" spans="1:9">
      <c r="A16" t="s">
        <v>32</v>
      </c>
      <c r="B16" t="s">
        <v>84</v>
      </c>
      <c r="C16" s="26"/>
      <c r="D16" s="26">
        <v>3</v>
      </c>
      <c r="E16" s="26">
        <v>1</v>
      </c>
      <c r="F16" s="26"/>
      <c r="G16" s="26">
        <v>1</v>
      </c>
      <c r="H16" s="26"/>
      <c r="I16" s="26">
        <v>5</v>
      </c>
    </row>
    <row r="17" spans="1:9">
      <c r="B17" t="s">
        <v>70</v>
      </c>
      <c r="C17" s="26"/>
      <c r="D17" s="26">
        <v>9</v>
      </c>
      <c r="E17" s="26">
        <v>2</v>
      </c>
      <c r="F17" s="26"/>
      <c r="G17" s="26">
        <v>2</v>
      </c>
      <c r="H17" s="26"/>
      <c r="I17" s="26">
        <v>13</v>
      </c>
    </row>
    <row r="18" spans="1:9">
      <c r="B18" t="s">
        <v>63</v>
      </c>
      <c r="C18" s="26"/>
      <c r="D18" s="26">
        <v>2</v>
      </c>
      <c r="E18" s="26"/>
      <c r="F18" s="26"/>
      <c r="G18" s="26"/>
      <c r="H18" s="26"/>
      <c r="I18" s="26">
        <v>2</v>
      </c>
    </row>
    <row r="19" spans="1:9">
      <c r="A19" t="s">
        <v>1116</v>
      </c>
      <c r="C19" s="26"/>
      <c r="D19" s="26">
        <v>14</v>
      </c>
      <c r="E19" s="26">
        <v>3</v>
      </c>
      <c r="F19" s="26"/>
      <c r="G19" s="26">
        <v>3</v>
      </c>
      <c r="H19" s="26"/>
      <c r="I19" s="26">
        <v>20</v>
      </c>
    </row>
    <row r="20" spans="1:9">
      <c r="A20" t="s">
        <v>49</v>
      </c>
      <c r="B20" t="s">
        <v>84</v>
      </c>
      <c r="C20" s="26"/>
      <c r="D20" s="26">
        <v>1</v>
      </c>
      <c r="E20" s="26"/>
      <c r="F20" s="26"/>
      <c r="G20" s="26"/>
      <c r="H20" s="26"/>
      <c r="I20" s="26">
        <v>1</v>
      </c>
    </row>
    <row r="21" spans="1:9">
      <c r="A21" t="s">
        <v>1117</v>
      </c>
      <c r="C21" s="26"/>
      <c r="D21" s="26">
        <v>1</v>
      </c>
      <c r="E21" s="26"/>
      <c r="F21" s="26"/>
      <c r="G21" s="26"/>
      <c r="H21" s="26"/>
      <c r="I21" s="26">
        <v>1</v>
      </c>
    </row>
    <row r="22" spans="1:9">
      <c r="A22" t="s">
        <v>50</v>
      </c>
      <c r="B22" t="s">
        <v>70</v>
      </c>
      <c r="C22" s="26"/>
      <c r="D22" s="26"/>
      <c r="E22" s="26"/>
      <c r="F22" s="26"/>
      <c r="G22" s="26">
        <v>1</v>
      </c>
      <c r="H22" s="26"/>
      <c r="I22" s="26">
        <v>1</v>
      </c>
    </row>
    <row r="23" spans="1:9">
      <c r="A23" t="s">
        <v>1118</v>
      </c>
      <c r="C23" s="26"/>
      <c r="D23" s="26"/>
      <c r="E23" s="26"/>
      <c r="F23" s="26"/>
      <c r="G23" s="26">
        <v>1</v>
      </c>
      <c r="H23" s="26"/>
      <c r="I23" s="26">
        <v>1</v>
      </c>
    </row>
    <row r="24" spans="1:9">
      <c r="A24" t="s">
        <v>51</v>
      </c>
      <c r="C24" s="26">
        <v>28</v>
      </c>
      <c r="D24" s="26">
        <v>32</v>
      </c>
      <c r="E24" s="26">
        <v>7</v>
      </c>
      <c r="F24" s="26">
        <v>2</v>
      </c>
      <c r="G24" s="26">
        <v>24</v>
      </c>
      <c r="H24" s="26">
        <v>1</v>
      </c>
      <c r="I24" s="26">
        <v>94</v>
      </c>
    </row>
    <row r="28" spans="1:9">
      <c r="A28" s="25" t="s">
        <v>1110</v>
      </c>
      <c r="B28" t="s">
        <v>1111</v>
      </c>
    </row>
    <row r="30" spans="1:9">
      <c r="A30" s="25" t="s">
        <v>1112</v>
      </c>
      <c r="B30" s="25" t="s">
        <v>146</v>
      </c>
    </row>
    <row r="31" spans="1:9">
      <c r="A31" s="25" t="s">
        <v>18</v>
      </c>
      <c r="B31" t="s">
        <v>84</v>
      </c>
      <c r="C31" t="s">
        <v>70</v>
      </c>
      <c r="D31" t="s">
        <v>63</v>
      </c>
      <c r="E31" t="s">
        <v>51</v>
      </c>
    </row>
    <row r="32" spans="1:9">
      <c r="A32" t="s">
        <v>82</v>
      </c>
      <c r="B32" s="26">
        <v>12</v>
      </c>
      <c r="C32" s="26">
        <v>16</v>
      </c>
      <c r="D32" s="26"/>
      <c r="E32" s="105">
        <v>28</v>
      </c>
    </row>
    <row r="33" spans="1:5">
      <c r="A33" t="s">
        <v>12</v>
      </c>
      <c r="B33" s="26">
        <v>10</v>
      </c>
      <c r="C33" s="26">
        <v>20</v>
      </c>
      <c r="D33" s="26">
        <v>2</v>
      </c>
      <c r="E33" s="105">
        <v>32</v>
      </c>
    </row>
    <row r="34" spans="1:5">
      <c r="A34" t="s">
        <v>88</v>
      </c>
      <c r="B34" s="26">
        <v>3</v>
      </c>
      <c r="C34" s="26">
        <v>4</v>
      </c>
      <c r="D34" s="26"/>
      <c r="E34" s="105">
        <v>7</v>
      </c>
    </row>
    <row r="35" spans="1:5">
      <c r="A35" t="s">
        <v>75</v>
      </c>
      <c r="B35" s="26">
        <v>2</v>
      </c>
      <c r="C35" s="26"/>
      <c r="D35" s="26"/>
      <c r="E35" s="105">
        <v>2</v>
      </c>
    </row>
    <row r="36" spans="1:5">
      <c r="A36" t="s">
        <v>61</v>
      </c>
      <c r="B36" s="26">
        <v>8</v>
      </c>
      <c r="C36" s="26">
        <v>15</v>
      </c>
      <c r="D36" s="26">
        <v>1</v>
      </c>
      <c r="E36" s="105">
        <v>24</v>
      </c>
    </row>
    <row r="37" spans="1:5">
      <c r="A37" t="s">
        <v>68</v>
      </c>
      <c r="B37" s="26"/>
      <c r="C37" s="26">
        <v>1</v>
      </c>
      <c r="D37" s="26"/>
      <c r="E37" s="105">
        <v>1</v>
      </c>
    </row>
    <row r="67" spans="2:3">
      <c r="B67" s="25" t="s">
        <v>45</v>
      </c>
      <c r="C67" t="s">
        <v>47</v>
      </c>
    </row>
    <row r="68" spans="2:3">
      <c r="B68" s="114" t="s">
        <v>27</v>
      </c>
      <c r="C68" s="26">
        <v>15080</v>
      </c>
    </row>
    <row r="69" spans="2:3">
      <c r="B69" s="114" t="s">
        <v>33</v>
      </c>
      <c r="C69" s="26">
        <v>22680</v>
      </c>
    </row>
    <row r="70" spans="2:3">
      <c r="B70" s="114" t="s">
        <v>35</v>
      </c>
      <c r="C70" s="26">
        <v>27880</v>
      </c>
    </row>
    <row r="71" spans="2:3">
      <c r="B71" s="114" t="s">
        <v>37</v>
      </c>
      <c r="C71" s="26">
        <v>60160</v>
      </c>
    </row>
    <row r="72" spans="2:3">
      <c r="B72" s="114" t="s">
        <v>41</v>
      </c>
      <c r="C72" s="26">
        <v>59540</v>
      </c>
    </row>
    <row r="73" spans="2:3">
      <c r="B73" s="114" t="s">
        <v>51</v>
      </c>
      <c r="C73" s="26">
        <v>185340</v>
      </c>
    </row>
    <row r="78" spans="2:3">
      <c r="B78" s="25" t="s">
        <v>45</v>
      </c>
      <c r="C78" t="s">
        <v>47</v>
      </c>
    </row>
    <row r="79" spans="2:3">
      <c r="B79" s="114" t="s">
        <v>30</v>
      </c>
      <c r="C79" s="26">
        <v>59560</v>
      </c>
    </row>
    <row r="80" spans="2:3">
      <c r="B80" s="114" t="s">
        <v>11</v>
      </c>
      <c r="C80" s="26">
        <v>56700</v>
      </c>
    </row>
    <row r="81" spans="2:3">
      <c r="B81" s="114" t="s">
        <v>48</v>
      </c>
      <c r="C81" s="26">
        <v>31280</v>
      </c>
    </row>
    <row r="82" spans="2:3">
      <c r="B82" s="114" t="s">
        <v>32</v>
      </c>
      <c r="C82" s="26">
        <v>25400</v>
      </c>
    </row>
    <row r="83" spans="2:3">
      <c r="B83" s="114" t="s">
        <v>50</v>
      </c>
      <c r="C83" s="26">
        <v>9920</v>
      </c>
    </row>
    <row r="84" spans="2:3">
      <c r="B84" s="114" t="s">
        <v>49</v>
      </c>
      <c r="C84" s="26">
        <v>2480</v>
      </c>
    </row>
    <row r="85" spans="2:3">
      <c r="B85" s="114" t="s">
        <v>51</v>
      </c>
      <c r="C85" s="26">
        <v>185340</v>
      </c>
    </row>
  </sheetData>
  <pageMargins left="0.7" right="0.7" top="0.75" bottom="0.75" header="0.3" footer="0.3"/>
  <pageSetup paperSize="9" orientation="portrait" horizontalDpi="300" verticalDpi="300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 A C E   I D < / K e y > < / D i a g r a m O b j e c t K e y > < D i a g r a m O b j e c t K e y > < K e y > M e a s u r e s \ S u m   o f   A C E   I D \ T a g I n f o \ F o r m u l a < / K e y > < / D i a g r a m O b j e c t K e y > < D i a g r a m O b j e c t K e y > < K e y > M e a s u r e s \ S u m   o f   A C E   I D \ T a g I n f o \ V a l u e < / K e y > < / D i a g r a m O b j e c t K e y > < D i a g r a m O b j e c t K e y > < K e y > M e a s u r e s \ C o u n t   o f   A C E   I D < / K e y > < / D i a g r a m O b j e c t K e y > < D i a g r a m O b j e c t K e y > < K e y > M e a s u r e s \ C o u n t   o f   A C E   I D \ T a g I n f o \ F o r m u l a < / K e y > < / D i a g r a m O b j e c t K e y > < D i a g r a m O b j e c t K e y > < K e y > M e a s u r e s \ C o u n t   o f   A C E   I D \ T a g I n f o \ V a l u e < / K e y > < / D i a g r a m O b j e c t K e y > < D i a g r a m O b j e c t K e y > < K e y > C o l u m n s \ A C E   I D < / K e y > < / D i a g r a m O b j e c t K e y > < D i a g r a m O b j e c t K e y > < K e y > C o l u m n s \ U L N < / K e y > < / D i a g r a m O b j e c t K e y > < D i a g r a m O b j e c t K e y > < K e y > C o l u m n s \ F i r s t   N a m e < / K e y > < / D i a g r a m O b j e c t K e y > < D i a g r a m O b j e c t K e y > < K e y > C o l u m n s \ L a s t   N a m e < / K e y > < / D i a g r a m O b j e c t K e y > < D i a g r a m O b j e c t K e y > < K e y > C o l u m n s \ T r a i n i n g   P r o v i d e r < / K e y > < / D i a g r a m O b j e c t K e y > < D i a g r a m O b j e c t K e y > < K e y > C o l u m n s \ E x p e c t e d   E n d   D a t e < / K e y > < / D i a g r a m O b j e c t K e y > < D i a g r a m O b j e c t K e y > < K e y > C o l u m n s \ P O   N u m b e r < / K e y > < / D i a g r a m O b j e c t K e y > < D i a g r a m O b j e c t K e y > < K e y > C o l u m n s \ E m p l o y e r   N a m e < / K e y > < / D i a g r a m O b j e c t K e y > < D i a g r a m O b j e c t K e y > < K e y > C o l u m n s \ E m p l o y e r   A d d r e s s < / K e y > < / D i a g r a m O b j e c t K e y > < D i a g r a m O b j e c t K e y > < K e y > C o l u m n s \ L e a r n e r   E m a i l < / K e y > < / D i a g r a m O b j e c t K e y > < D i a g r a m O b j e c t K e y > < K e y > C o l u m n s \ S t a n d a r d   N a m e < / K e y > < / D i a g r a m O b j e c t K e y > < D i a g r a m O b j e c t K e y > < K e y > C o l u m n s \ S t a n d a r d   C o d e < / K e y > < / D i a g r a m O b j e c t K e y > < D i a g r a m O b j e c t K e y > < K e y > C o l u m n s \ D a t e   o f   E P A   ( f r o m   G a t e w a y   F o r m ) < / K e y > < / D i a g r a m O b j e c t K e y > < D i a g r a m O b j e c t K e y > < K e y > C o l u m n s \ R e g i s t e r   w i t h   P a c k e t   T r a c e r < / K e y > < / D i a g r a m O b j e c t K e y > < D i a g r a m O b j e c t K e y > < K e y > C o l u m n s \ G a t e w a y   E v i d e n c e   C h e c k e d < / K e y > < / D i a g r a m O b j e c t K e y > < D i a g r a m O b j e c t K e y > < K e y > C o l u m n s \ G a t e w a y   A p p r o v e d   a n d   A s s e s s o r   A s s i g n e d < / K e y > < / D i a g r a m O b j e c t K e y > < D i a g r a m O b j e c t K e y > < K e y > C o l u m n s \ A s s e s s o r   N a m e   I n c l u d i n g   C O I   C h e c k s   e t c < / K e y > < / D i a g r a m O b j e c t K e y > < D i a g r a m O b j e c t K e y > < K e y > C o l u m n s \ C o n f i r m   P a c k e t   T r a c e r   I n t r o   C o m p l e t e d < / K e y > < / D i a g r a m O b j e c t K e y > < D i a g r a m O b j e c t K e y > < K e y > C o l u m n s \ R e a s o n a b l e   A d j u s t m e n t s   C h e c k e d < / K e y > < / D i a g r a m O b j e c t K e y > < D i a g r a m O b j e c t K e y > < K e y > C o l u m n s \ 1 s t   E m a i l :     C o n f i r m a t i o n   a n d   S P   D a t e < / K e y > < / D i a g r a m O b j e c t K e y > < D i a g r a m O b j e c t K e y > < K e y > C o l u m n s \ D a t e   R e q u e s t e d   f o r   S P < / K e y > < / D i a g r a m O b j e c t K e y > < D i a g r a m O b j e c t K e y > < K e y > C o l u m n s \ 2 n d   E m a i l :   S P   D e t a i l s   a n d   D o c u m e n t s   S e n t < / K e y > < / D i a g r a m O b j e c t K e y > < D i a g r a m O b j e c t K e y > < K e y > C o l u m n s \ E x p e c t e d   D a t e   o f   S P   B a c k < / K e y > < / D i a g r a m O b j e c t K e y > < D i a g r a m O b j e c t K e y > < K e y > C o l u m n s \ D a t e   S P   R e c e i v e d   B a c k   f r o m   A p p e n t i c e < / K e y > < / D i a g r a m O b j e c t K e y > < D i a g r a m O b j e c t K e y > < K e y > C o l u m n s \ D a t e   S P   u p l o a d e d   t o   A C E   3 6 0   a n d   I A   i n f o r m e d < / K e y > < / D i a g r a m O b j e c t K e y > < D i a g r a m O b j e c t K e y > < K e y > C o l u m n s \ 3 r d   E m a i l :   C o n f i r m a t i o n   S P   R e c e i v e d < / K e y > < / D i a g r a m O b j e c t K e y > < D i a g r a m O b j e c t K e y > < K e y > C o l u m n s \ D a t e   u n e n r o l l e d   f r o m   c o u r s e < / K e y > < / D i a g r a m O b j e c t K e y > < D i a g r a m O b j e c t K e y > < K e y > C o l u m n s \ A g r e e   I n t e r v i e w   D a t e   w i t h   I A < / K e y > < / D i a g r a m O b j e c t K e y > < D i a g r a m O b j e c t K e y > < K e y > C o l u m n s \ 4 t h   E m a i l :   I n t e r v i e w   D a t e   & a m p ;   L i n k s < / K e y > < / D i a g r a m O b j e c t K e y > < D i a g r a m O b j e c t K e y > < K e y > C o l u m n s \ I n t e r v i e w   D a t e < / K e y > < / D i a g r a m O b j e c t K e y > < D i a g r a m O b j e c t K e y > < K e y > C o l u m n s \ G r a d i n g   R e c e i v e d   f r o m   I A < / K e y > < / D i a g r a m O b j e c t K e y > < D i a g r a m O b j e c t K e y > < K e y > C o l u m n s \ M o d e r a t i o n   C o m p l e t e d < / K e y > < / D i a g r a m O b j e c t K e y > < D i a g r a m O b j e c t K e y > < K e y > C o l u m n s \ 5 t h   E m a i l :   G r a d e   s e n t   t o   T P   a n d   E m p l o y e r   w i t h   S u r v e y < / K e y > < / D i a g r a m O b j e c t K e y > < D i a g r a m O b j e c t K e y > < K e y > C o l u m n s \ R e s u l t   t o   b e   U p d a t e d   o n   A C E 3 6 0 < / K e y > < / D i a g r a m O b j e c t K e y > < D i a g r a m O b j e c t K e y > < K e y > C o l u m n s \ E v i d e n c e   A r c h i v e d   t o   S h a r e P o i n t < / K e y > < / D i a g r a m O b j e c t K e y > < D i a g r a m O b j e c t K e y > < K e y > C o l u m n s \ 6 t h   E m a i l :   S u r v e y   t o   A p p r e n t i c e < / K e y > < / D i a g r a m O b j e c t K e y > < D i a g r a m O b j e c t K e y > < K e y > C o l u m n s \ A C E   3 6 0   C l o s e d   a n d   C e r t i f i c a t e   C l a i m < / K e y > < / D i a g r a m O b j e c t K e y > < D i a g r a m O b j e c t K e y > < K e y > C o l u m n s \ S u r v e y s   R e c e i v e d < / K e y > < / D i a g r a m O b j e c t K e y > < D i a g r a m O b j e c t K e y > < K e y > C o l u m n s \ R I T T e c h   E m a i l   t o   b e   S e n t < / K e y > < / D i a g r a m O b j e c t K e y > < D i a g r a m O b j e c t K e y > < K e y > C o l u m n s \ I n v o i c e   S e n t < / K e y > < / D i a g r a m O b j e c t K e y > < D i a g r a m O b j e c t K e y > < K e y > C o l u m n s \ P a y m e n t   R e c e i v e d < / K e y > < / D i a g r a m O b j e c t K e y > < D i a g r a m O b j e c t K e y > < K e y > C o l u m n s \ C O V I D   C H E C K < / K e y > < / D i a g r a m O b j e c t K e y > < D i a g r a m O b j e c t K e y > < K e y > L i n k s \ & l t ; C o l u m n s \ S u m   o f   A C E   I D & g t ; - & l t ; M e a s u r e s \ A C E   I D & g t ; < / K e y > < / D i a g r a m O b j e c t K e y > < D i a g r a m O b j e c t K e y > < K e y > L i n k s \ & l t ; C o l u m n s \ S u m   o f   A C E   I D & g t ; - & l t ; M e a s u r e s \ A C E   I D & g t ; \ C O L U M N < / K e y > < / D i a g r a m O b j e c t K e y > < D i a g r a m O b j e c t K e y > < K e y > L i n k s \ & l t ; C o l u m n s \ S u m   o f   A C E   I D & g t ; - & l t ; M e a s u r e s \ A C E   I D & g t ; \ M E A S U R E < / K e y > < / D i a g r a m O b j e c t K e y > < D i a g r a m O b j e c t K e y > < K e y > L i n k s \ & l t ; C o l u m n s \ C o u n t   o f   A C E   I D & g t ; - & l t ; M e a s u r e s \ A C E   I D & g t ; < / K e y > < / D i a g r a m O b j e c t K e y > < D i a g r a m O b j e c t K e y > < K e y > L i n k s \ & l t ; C o l u m n s \ C o u n t   o f   A C E   I D & g t ; - & l t ; M e a s u r e s \ A C E   I D & g t ; \ C O L U M N < / K e y > < / D i a g r a m O b j e c t K e y > < D i a g r a m O b j e c t K e y > < K e y > L i n k s \ & l t ; C o l u m n s \ C o u n t   o f   A C E   I D & g t ; - & l t ; M e a s u r e s \ A C E 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 A C E 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 A C E 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 A C E 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 A C E 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 A C E 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 A C E 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 C o l u m n s \ A C E 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 C o l u m n s \ U L N 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 C o l u m n s \ T r a i n i n g   P r o v i d e r 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 C o l u m n s \ E x p e c t e d   E n d 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  N u m b e r 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 C o l u m n s \ E m p l o y e r 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 C o l u m n s \ E m p l o y e r   A d d r e s s 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 C o l u m n s \ L e a r n e r   E m a i l 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 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 E P A   ( f r o m   G a t e w a y   F o r m ) 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 C o l u m n s \ R e g i s t e r   w i t h   P a c k e t   T r a c e r 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 C o l u m n s \ G a t e w a y   E v i d e n c e   C h e c k e d 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 C o l u m n s \ G a t e w a y   A p p r o v e d   a n d   A s s e s s o r   A s s i g n e d 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 C o l u m n s \ A s s e s s o r   N a m e   I n c l u d i n g   C O I   C h e c k s   e t c 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 C o l u m n s \ C o n f i r m   P a c k e t   T r a c e r   I n t r o   C o m p l e t e d 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 C o l u m n s \ R e a s o n a b l e   A d j u s t m e n t s   C h e c k e d 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 C o l u m n s \ 1 s t   E m a i l :     C o n f i r m a t i o n   a n d   S P   D a t e 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 R e q u e s t e d   f o r   S P 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 C o l u m n s \ 2 n d   E m a i l :   S P   D e t a i l s   a n d   D o c u m e n t s   S e n t 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 C o l u m n s \ E x p e c t e d   D a t e   o f   S P   B a c k 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 S P   R e c e i v e d   B a c k   f r o m   A p p e n t i c e 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 S P   u p l o a d e d   t o   A C E   3 6 0   a n d   I A   i n f o r m e d 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 C o l u m n s \ 3 r d   E m a i l :   C o n f i r m a t i o n   S P   R e c e i v e d 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 u n e n r o l l e d   f r o m   c o u r s e 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 C o l u m n s \ A g r e e   I n t e r v i e w   D a t e   w i t h   I A 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 C o l u m n s \ 4 t h   E m a i l :   I n t e r v i e w   D a t e   & a m p ;   L i n k s 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 C o l u m n s \ I n t e r v i e w   D a t e 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 C o l u m n s \ G r a d i n g   R e c e i v e d   f r o m   I A 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 C o l u m n s \ M o d e r a t i o n   C o m p l e t e d 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 C o l u m n s \ 5 t h   E m a i l :   G r a d e   s e n t   t o   T P   a n d   E m p l o y e r   w i t h   S u r v e y 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 C o l u m n s \ R e s u l t   t o   b e   U p d a t e d   o n   A C E 3 6 0 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 C o l u m n s \ E v i d e n c e   A r c h i v e d   t o   S h a r e P o i n t 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 C o l u m n s \ 6 t h   E m a i l :   S u r v e y   t o   A p p r e n t i c e 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 C o l u m n s \ A C E   3 6 0   C l o s e d   a n d   C e r t i f i c a t e   C l a i m 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 C o l u m n s \ S u r v e y s   R e c e i v e d 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 C o l u m n s \ R I T T e c h   E m a i l   t o   b e   S e n t 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 S e n t 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 R e c e i v e d 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 C o l u m n s \ C O V I D   C H E C K 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 A C E   I D & g t ; - & l t ; M e a s u r e s \ A C E 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 A C E   I D & g t ; - & l t ; M e a s u r e s \ A C E 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 A C E   I D & g t ; - & l t ; M e a s u r e s \ A C E 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 A C E   I D & g t ; - & l t ; M e a s u r e s \ A C E 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 A C E   I D & g t ; - & l t ; M e a s u r e s \ A C E 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 A C E   I D & g t ; - & l t ; M e a s u r e s \ A C E 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 T a b l e s \ T a b l e 1 < / K e y > < / D i a g r a m O b j e c t K e y > < D i a g r a m O b j e c t K e y > < K e y > T a b l e s \ T a b l e 1 \ C o l u m n s \ A C E   I D < / K e y > < / D i a g r a m O b j e c t K e y > < D i a g r a m O b j e c t K e y > < K e y > T a b l e s \ T a b l e 1 \ C o l u m n s \ U L N < / K e y > < / D i a g r a m O b j e c t K e y > < D i a g r a m O b j e c t K e y > < K e y > T a b l e s \ T a b l e 1 \ C o l u m n s \ F i r s t   N a m e < / K e y > < / D i a g r a m O b j e c t K e y > < D i a g r a m O b j e c t K e y > < K e y > T a b l e s \ T a b l e 1 \ C o l u m n s \ L a s t   N a m e < / K e y > < / D i a g r a m O b j e c t K e y > < D i a g r a m O b j e c t K e y > < K e y > T a b l e s \ T a b l e 1 \ C o l u m n s \ T r a i n i n g   P r o v i d e r < / K e y > < / D i a g r a m O b j e c t K e y > < D i a g r a m O b j e c t K e y > < K e y > T a b l e s \ T a b l e 1 \ C o l u m n s \ E x p e c t e d   E n d   D a t e < / K e y > < / D i a g r a m O b j e c t K e y > < D i a g r a m O b j e c t K e y > < K e y > T a b l e s \ T a b l e 1 \ C o l u m n s \ P O   N u m b e r < / K e y > < / D i a g r a m O b j e c t K e y > < D i a g r a m O b j e c t K e y > < K e y > T a b l e s \ T a b l e 1 \ C o l u m n s \ E m p l o y e r   N a m e < / K e y > < / D i a g r a m O b j e c t K e y > < D i a g r a m O b j e c t K e y > < K e y > T a b l e s \ T a b l e 1 \ C o l u m n s \ E m p l o y e r   A d d r e s s < / K e y > < / D i a g r a m O b j e c t K e y > < D i a g r a m O b j e c t K e y > < K e y > T a b l e s \ T a b l e 1 \ C o l u m n s \ L e a r n e r   E m a i l < / K e y > < / D i a g r a m O b j e c t K e y > < D i a g r a m O b j e c t K e y > < K e y > T a b l e s \ T a b l e 1 \ C o l u m n s \ S t a n d a r d   N a m e < / K e y > < / D i a g r a m O b j e c t K e y > < D i a g r a m O b j e c t K e y > < K e y > T a b l e s \ T a b l e 1 \ C o l u m n s \ S t a n d a r d   C o d e < / K e y > < / D i a g r a m O b j e c t K e y > < D i a g r a m O b j e c t K e y > < K e y > T a b l e s \ T a b l e 1 \ C o l u m n s \ D a t e   o f   E P A   ( f r o m   G a t e w a y   F o r m ) < / K e y > < / D i a g r a m O b j e c t K e y > < D i a g r a m O b j e c t K e y > < K e y > T a b l e s \ T a b l e 1 \ C o l u m n s \ R e g i s t e r   w i t h   P a c k e t   T r a c e r < / K e y > < / D i a g r a m O b j e c t K e y > < D i a g r a m O b j e c t K e y > < K e y > T a b l e s \ T a b l e 1 \ C o l u m n s \ G a t e w a y   E v i d e n c e   C h e c k e d < / K e y > < / D i a g r a m O b j e c t K e y > < D i a g r a m O b j e c t K e y > < K e y > T a b l e s \ T a b l e 1 \ C o l u m n s \ G a t e w a y   A p p r o v e d   a n d   A s s e s s o r   A s s i g n e d < / K e y > < / D i a g r a m O b j e c t K e y > < D i a g r a m O b j e c t K e y > < K e y > T a b l e s \ T a b l e 1 \ C o l u m n s \ A s s e s s o r   N a m e   I n c l u d i n g   C O I   C h e c k s   e t c < / K e y > < / D i a g r a m O b j e c t K e y > < D i a g r a m O b j e c t K e y > < K e y > T a b l e s \ T a b l e 1 \ C o l u m n s \ C o n f i r m   P a c k e t   T r a c e r   I n t r o   C o m p l e t e d < / K e y > < / D i a g r a m O b j e c t K e y > < D i a g r a m O b j e c t K e y > < K e y > T a b l e s \ T a b l e 1 \ C o l u m n s \ R e a s o n a b l e   A d j u s t m e n t s   C h e c k e d < / K e y > < / D i a g r a m O b j e c t K e y > < D i a g r a m O b j e c t K e y > < K e y > T a b l e s \ T a b l e 1 \ C o l u m n s \ 1 s t   E m a i l :     C o n f i r m a t i o n   a n d   S P   D a t e < / K e y > < / D i a g r a m O b j e c t K e y > < D i a g r a m O b j e c t K e y > < K e y > T a b l e s \ T a b l e 1 \ C o l u m n s \ D a t e   R e q u e s t e d   f o r   S P < / K e y > < / D i a g r a m O b j e c t K e y > < D i a g r a m O b j e c t K e y > < K e y > T a b l e s \ T a b l e 1 \ C o l u m n s \ 2 n d   E m a i l :   S P   D e t a i l s   a n d   D o c u m e n t s   S e n t < / K e y > < / D i a g r a m O b j e c t K e y > < D i a g r a m O b j e c t K e y > < K e y > T a b l e s \ T a b l e 1 \ C o l u m n s \ E x p e c t e d   D a t e   o f   S P   B a c k < / K e y > < / D i a g r a m O b j e c t K e y > < D i a g r a m O b j e c t K e y > < K e y > T a b l e s \ T a b l e 1 \ C o l u m n s \ D a t e   S P   R e c e i v e d   B a c k   f r o m   A p p e n t i c e < / K e y > < / D i a g r a m O b j e c t K e y > < D i a g r a m O b j e c t K e y > < K e y > T a b l e s \ T a b l e 1 \ C o l u m n s \ D a t e   S P   u p l o a d e d   t o   A C E   3 6 0   a n d   I A   i n f o r m e d < / K e y > < / D i a g r a m O b j e c t K e y > < D i a g r a m O b j e c t K e y > < K e y > T a b l e s \ T a b l e 1 \ C o l u m n s \ 3 r d   E m a i l :   C o n f i r m a t i o n   S P   R e c e i v e d < / K e y > < / D i a g r a m O b j e c t K e y > < D i a g r a m O b j e c t K e y > < K e y > T a b l e s \ T a b l e 1 \ C o l u m n s \ D a t e   u n e n r o l l e d   f r o m   c o u r s e < / K e y > < / D i a g r a m O b j e c t K e y > < D i a g r a m O b j e c t K e y > < K e y > T a b l e s \ T a b l e 1 \ C o l u m n s \ A g r e e   I n t e r v i e w   D a t e   w i t h   I A < / K e y > < / D i a g r a m O b j e c t K e y > < D i a g r a m O b j e c t K e y > < K e y > T a b l e s \ T a b l e 1 \ C o l u m n s \ 4 t h   E m a i l :   I n t e r v i e w   D a t e   & a m p ;   L i n k s < / K e y > < / D i a g r a m O b j e c t K e y > < D i a g r a m O b j e c t K e y > < K e y > T a b l e s \ T a b l e 1 \ C o l u m n s \ I n t e r v i e w   D a t e < / K e y > < / D i a g r a m O b j e c t K e y > < D i a g r a m O b j e c t K e y > < K e y > T a b l e s \ T a b l e 1 \ C o l u m n s \ G r a d i n g   R e c e i v e d   f r o m   I A < / K e y > < / D i a g r a m O b j e c t K e y > < D i a g r a m O b j e c t K e y > < K e y > T a b l e s \ T a b l e 1 \ C o l u m n s \ M o d e r a t i o n   C o m p l e t e d < / K e y > < / D i a g r a m O b j e c t K e y > < D i a g r a m O b j e c t K e y > < K e y > T a b l e s \ T a b l e 1 \ C o l u m n s \ 5 t h   E m a i l :   G r a d e   s e n t   t o   T P   a n d   E m p l o y e r   w i t h   S u r v e y < / K e y > < / D i a g r a m O b j e c t K e y > < D i a g r a m O b j e c t K e y > < K e y > T a b l e s \ T a b l e 1 \ C o l u m n s \ R e s u l t   t o   b e   U p d a t e d   o n   A C E 3 6 0 < / K e y > < / D i a g r a m O b j e c t K e y > < D i a g r a m O b j e c t K e y > < K e y > T a b l e s \ T a b l e 1 \ C o l u m n s \ E v i d e n c e   A r c h i v e d   t o   S h a r e P o i n t < / K e y > < / D i a g r a m O b j e c t K e y > < D i a g r a m O b j e c t K e y > < K e y > T a b l e s \ T a b l e 1 \ C o l u m n s \ 6 t h   E m a i l :   S u r v e y   t o   A p p r e n t i c e < / K e y > < / D i a g r a m O b j e c t K e y > < D i a g r a m O b j e c t K e y > < K e y > T a b l e s \ T a b l e 1 \ C o l u m n s \ A C E   3 6 0   C l o s e d   a n d   C e r t i f i c a t e   C l a i m < / K e y > < / D i a g r a m O b j e c t K e y > < D i a g r a m O b j e c t K e y > < K e y > T a b l e s \ T a b l e 1 \ C o l u m n s \ S u r v e y s   R e c e i v e d < / K e y > < / D i a g r a m O b j e c t K e y > < D i a g r a m O b j e c t K e y > < K e y > T a b l e s \ T a b l e 1 \ C o l u m n s \ R I T T e c h   E m a i l   t o   b e   S e n t < / K e y > < / D i a g r a m O b j e c t K e y > < D i a g r a m O b j e c t K e y > < K e y > T a b l e s \ T a b l e 1 \ C o l u m n s \ I n v o i c e   S e n t < / K e y > < / D i a g r a m O b j e c t K e y > < D i a g r a m O b j e c t K e y > < K e y > T a b l e s \ T a b l e 1 \ C o l u m n s \ P a y m e n t   R e c e i v e d < / K e y > < / D i a g r a m O b j e c t K e y > < D i a g r a m O b j e c t K e y > < K e y > T a b l e s \ T a b l e 1 \ C o l u m n s \ C O V I D   C H E C K < / K e y > < / D i a g r a m O b j e c t K e y > < D i a g r a m O b j e c t K e y > < K e y > T a b l e s \ T a b l e 1 \ M e a s u r e s \ S u m   o f   A C E   I D < / K e y > < / D i a g r a m O b j e c t K e y > < D i a g r a m O b j e c t K e y > < K e y > T a b l e s \ T a b l e 1 \ S u m   o f   A C E   I D \ A d d i t i o n a l   I n f o \ I m p l i c i t   M e a s u r e < / K e y > < / D i a g r a m O b j e c t K e y > < D i a g r a m O b j e c t K e y > < K e y > T a b l e s \ T a b l e 1 \ M e a s u r e s \ C o u n t   o f   A C E   I D < / K e y > < / D i a g r a m O b j e c t K e y > < D i a g r a m O b j e c t K e y > < K e y > T a b l e s \ T a b l e 1 \ C o u n t   o f   A C E   I D \ A d d i t i o n a l 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 6 7 0 . 4 2 0 0 0 0 0 0 0 0 0 0 0 7 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 T a b l e s \ T a b l e 1 \ C o l u m n s \ A C E 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 T a b l e s \ T a b l e 1 \ C o l u m n s \ U L N 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 T a b l e s \ T a b l e 1 \ C o l u m n s \ T r a i n i n g   P r o v i d e r 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 T a b l e s \ T a b l e 1 \ C o l u m n s \ E x p e c t e d   E n d 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 T a b l e s \ T a b l e 1 \ C o l u m n s \ P O 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 T a b l e s \ T a b l e 1 \ C o l u m n s \ E m p l o y e r 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 T a b l e s \ T a b l e 1 \ C o l u m n s \ E m p l o y e r  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 T a b l e s \ T a b l e 1 \ C o l u m n s \ L e a r n e r  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 T a b l e s \ T a b l e 1 \ C o l u m n s \ S t a n d a r d 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 T a b l e s \ T a b l e 1 \ C o l u m n s \ S t a n d a r d 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 T a b l e s \ T a b l e 1 \ C o l u m n s \ D a t e   o f   E P A   ( f r o m   G a t e w a y   F o r m ) 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 T a b l e s \ T a b l e 1 \ C o l u m n s \ R e g i s t e r   w i t h   P a c k e t   T r a c e r 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 T a b l e s \ T a b l e 1 \ C o l u m n s \ G a t e w a y   E v i d e n c e   C h e c k e d 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 T a b l e s \ T a b l e 1 \ C o l u m n s \ G a t e w a y   A p p r o v e d   a n d   A s s e s s o r   A s s i g n e d 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 T a b l e s \ T a b l e 1 \ C o l u m n s \ A s s e s s o r   N a m e   I n c l u d i n g   C O I   C h e c k s   e t c 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 T a b l e s \ T a b l e 1 \ C o l u m n s \ C o n f i r m   P a c k e t   T r a c e r   I n t r o   C o m p l e t e d 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 T a b l e s \ T a b l e 1 \ C o l u m n s \ R e a s o n a b l e   A d j u s t m e n t s   C h e c k e d 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 T a b l e s \ T a b l e 1 \ C o l u m n s \ 1 s t   E m a i l :     C o n f i r m a t i o n   a n d   S P 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 T a b l e s \ T a b l e 1 \ C o l u m n s \ D a t e   R e q u e s t e d   f o r   S P 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 T a b l e s \ T a b l e 1 \ C o l u m n s \ 2 n d   E m a i l :   S P   D e t a i l s   a n d   D o c u m e n t s   S e n t 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 T a b l e s \ T a b l e 1 \ C o l u m n s \ E x p e c t e d   D a t e   o f   S P   B a c k 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 T a b l e s \ T a b l e 1 \ C o l u m n s \ D a t e   S P   R e c e i v e d   B a c k   f r o m   A p p e n t i c e 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 T a b l e s \ T a b l e 1 \ C o l u m n s \ D a t e   S P   u p l o a d e d   t o   A C E   3 6 0   a n d   I A   i n f o r m e d 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 T a b l e s \ T a b l e 1 \ C o l u m n s \ 3 r d   E m a i l :   C o n f i r m a t i o n   S P   R e c e i v e d 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 T a b l e s \ T a b l e 1 \ C o l u m n s \ D a t e   u n e n r o l l e d   f r o m   c o u r s e 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 T a b l e s \ T a b l e 1 \ C o l u m n s \ A g r e e   I n t e r v i e w   D a t e   w i t h  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 T a b l e s \ T a b l e 1 \ C o l u m n s \ 4 t h   E m a i l :   I n t e r v i e w   D a t e   & a m p ;   L i n k s 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 T a b l e s \ T a b l e 1 \ C o l u m n s \ I n t e r v i e w 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 T a b l e s \ T a b l e 1 \ C o l u m n s \ G r a d i n g   R e c e i v e d   f r o m  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 T a b l e s \ T a b l e 1 \ C o l u m n s \ M o d e r a t i o n   C o m p l e t e d 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 T a b l e s \ T a b l e 1 \ C o l u m n s \ 5 t h   E m a i l :   G r a d e   s e n t   t o   T P   a n d   E m p l o y e r   w i t h   S u r v e y 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 T a b l e s \ T a b l e 1 \ C o l u m n s \ R e s u l t   t o   b e   U p d a t e d   o n   A C E 3 6 0 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 T a b l e s \ T a b l e 1 \ C o l u m n s \ E v i d e n c e   A r c h i v e d   t o   S h a r e P o i n t 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 T a b l e s \ T a b l e 1 \ C o l u m n s \ 6 t h   E m a i l :   S u r v e y   t o   A p p r e n t i c e 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 T a b l e s \ T a b l e 1 \ C o l u m n s \ A C E   3 6 0   C l o s e d   a n d   C e r t i f i c a t e   C l a i m 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 T a b l e s \ T a b l e 1 \ C o l u m n s \ S u r v e y s   R e c e i v e d 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 T a b l e s \ T a b l e 1 \ C o l u m n s \ R I T T e c h   E m a i l   t o   b e   S e n t 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 T a b l e s \ T a b l e 1 \ C o l u m n s \ I n v o i c e   S e n t 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 T a b l e s \ T a b l e 1 \ C o l u m n s \ P a y m e n t   R e c e i v e d 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 T a b l e s \ T a b l e 1 \ C o l u m n s \ C O V I D   C H E C K 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 T a b l e s \ T a b l e 1 \ M e a s u r e s \ S u m   o f   A C E 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 A C E 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 T a b l e s \ T a b l e 1 \ M e a s u r e s \ C o u n t   o f   A C E 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 T a b l e s \ T a b l e 1 \ C o u n t   o f   A C E 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2303FD2E9BB41942BCDDC28CB82BB" ma:contentTypeVersion="12" ma:contentTypeDescription="Create a new document." ma:contentTypeScope="" ma:versionID="13fcff47f08c2b85c4bfd68ba528ee2e">
  <xsd:schema xmlns:xsd="http://www.w3.org/2001/XMLSchema" xmlns:xs="http://www.w3.org/2001/XMLSchema" xmlns:p="http://schemas.microsoft.com/office/2006/metadata/properties" xmlns:ns2="fa137710-531a-4647-a8a3-f7d3531ab7ad" xmlns:ns3="c2f02e9c-7c46-4e41-8c0e-18710762110c" targetNamespace="http://schemas.microsoft.com/office/2006/metadata/properties" ma:root="true" ma:fieldsID="fc82830cef56db9563786a7b9b834a56" ns2:_="" ns3:_="">
    <xsd:import namespace="fa137710-531a-4647-a8a3-f7d3531ab7ad"/>
    <xsd:import namespace="c2f02e9c-7c46-4e41-8c0e-18710762110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137710-531a-4647-a8a3-f7d3531ab7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02e9c-7c46-4e41-8c0e-1871076211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l e 1 , C a l e n d a r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D a t a M a s h u p   x m l n s = " h t t p : / / s c h e m a s . m i c r o s o f t . c o m / D a t a M a s h u p " > A A A A A B g D A A B Q S w M E F A A C A A g A o n n h U J k g O 4 a o A A A A + A A A A B I A H A B D b 2 5 m a W c v U G F j a 2 F n Z S 5 4 b W w g o h g A K K A U A A A A A A A A A A A A A A A A A A A A A A A A A A A A h Y / B C o I w H I d f R X Z 3 m 5 N K 5 O + E O n R J C I L o O t b S k c 5 w s / l u H X q k X i G h r G 4 d f x / f 4 f s 9 b n f I h 6 Y O r q q z u j U Z i j B F g T K y P W p T Z q h 3 p z B B O Y e t k G d R q m C U j U 0 H e 8 x Q 5 d w l J c R 7 j 3 2 M 2 6 4 k j N K I H I r N T l a q E e g j 6 / 9 y q I 1 1 w k i F O O x f M Z z h J M K z J I 7 w Y s 6 A T B g K b b 4 K G 4 s x B f I D Y d X X r u 8 U V y Z c L 4 F M E 8 j 7 B X 8 C U E s D B B Q A A g A I A K J 5 4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e e F Q K I p H u A 4 A A A A R A A A A E w A c A E Z v c m 1 1 b G F z L 1 N l Y 3 R p b 2 4 x L m 0 g o h g A K K A U A A A A A A A A A A A A A A A A A A A A A A A A A A A A K 0 5 N L s n M z 1 M I h t C G 1 g B Q S w E C L Q A U A A I A C A C i e e F Q m S A 7 h q g A A A D 4 A A A A E g A A A A A A A A A A A A A A A A A A A A A A Q 2 9 u Z m l n L 1 B h Y 2 t h Z 2 U u e G 1 s U E s B A i 0 A F A A C A A g A o n n h U A / K 6 a u k A A A A 6 Q A A A B M A A A A A A A A A A A A A A A A A 9 A A A A F t D b 2 5 0 Z W 5 0 X 1 R 5 c G V z X S 5 4 b W x Q S w E C L Q A U A A I A C A C i e e F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o m 1 D o L B g 0 + H L 0 2 s a I 8 h e w A A A A A C A A A A A A A Q Z g A A A A E A A C A A A A A 2 9 7 T l a D + L N 0 M 5 N 5 U b a J A u Y J / H C H Q z 7 0 I G 3 p d h V 9 x u u A A A A A A O g A A A A A I A A C A A A A A s z E 9 e r + X N j H b u v U 7 A h f 8 n 9 B Z r E b x + / J z 6 Z C w U a 8 m R d 1 A A A A A k R 9 g k W 0 P v y u i M X 3 9 / F R f D Q X p v 0 s U d Y l E 5 L u 4 Y 5 e t 2 + a T / j I K J d z T j i 1 P v f 2 3 e n 6 d M O I g J 6 W / v i 0 3 z o j l k x c v K M R u B m q 9 0 L 5 V 7 I Q u C 5 e 0 q R k A A A A A C w i I Z J t 9 x o B U 9 H s r S 7 s C 4 7 k + s R y B T u 7 3 I O S V k 4 e Z U / h L S n c Y G P x 9 l F R O 9 j o w s H i Y J Z 5 E O C t g D + w / C B W x E 3 z Z n < / D a t a M a s h u p > 
</file>

<file path=customXml/item1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9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 2 0 2 0 - 0 6 - 3 0 T 1 8 : 3 1 : 4 5 . 8 6 3 4 5 0 6 + 0 1 : 0 0 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 C o l u m n s \ U L N 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  P r o v i d e r 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 C o l u m n s \ E x p e c t e d   E n d 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 C o l u m n s \ E m p l o y e r  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 C o l u m n s \ L e a r n e r  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 E P A   ( f r o m   G a t e w a y   F o r m ) 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 C o l u m n s \ R e g i s t e r   w i t h   P a c k e t   T r a c e r 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 C o l u m n s \ G a t e w a y   E v i d e n c e   C h e c k e d 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 C o l u m n s \ G a t e w a y   A p p r o v e d   a n d   A s s e s s o r   A s s i g n e d 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 C o l u m n s \ A s s e s s o r   N a m e   I n c l u d i n g   C O I   C h e c k s   e t c 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 C o l u m n s \ C o n f i r m   P a c k e t   T r a c e r   I n t r o   C o m p l e t e d 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 C o l u m n s \ R e a s o n a b l e   A d j u s t m e n t s   C h e c k e d 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 C o l u m n s \ 1 s t   E m a i l :     C o n f i r m a t i o n   a n d   S P 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 R e q u e s t e d   f o r   S P 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 C o l u m n s \ 2 n d   E m a i l :   S P   D e t a i l s   a n d   D o c u m e n t s   S e n t 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 C o l u m n s \ E x p e c t e d   D a t e   o f   S P   B a c k 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 S P   R e c e i v e d   B a c k   f r o m   A p p e n t i c e 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 S P   u p l o a d e d   t o   A C E   3 6 0   a n d   I A   i n f o r m e d 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 C o l u m n s \ 3 r d   E m a i l :   C o n f i r m a t i o n   S P   R e c e i v e d 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 u n e n r o l l e d   f r o m   c o u r s e 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 C o l u m n s \ A g r e e   I n t e r v i e w   D a t e   w i t h  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 C o l u m n s \ 4 t h   E m a i l :   I n t e r v i e w   D a t e   & a m p ;   L i n k s 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 C o l u m n s \ I n t e r v i e w 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 C o l u m n s \ G r a d i n g   R e c e i v e d   f r o m  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 C o l u m n s \ M o d e r a t i o n   C o m p l e t e d 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 C o l u m n s \ 5 t h   E m a i l :   G r a d e   s e n t   t o   T P   a n d   E m p l o y e r   w i t h   S u r v e y 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 C o l u m n s \ R e s u l t   t o   b e   U p d a t e d   o n   A C E 3 6 0 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 C o l u m n s \ E v i d e n c e   A r c h i v e d   t o   S h a r e P o i n t 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 C o l u m n s \ 6 t h   E m a i l :   S u r v e y   t o   A p p r e n t i c e 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 C o l u m n s \ A C E   3 6 0   C l o s e d   a n d   C e r t i f i c a t e   C l a i m 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 C o l u m n s \ S u r v e y s   R e c e i v e d 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 C o l u m n s \ R I T T e c h   E m a i l   t o   b e   S e n t 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 S e n t 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 R e c e i v e d 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 C o l u m n s \ C O V I D   C H E C K 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 A C E   I D < / s t r i n g > < / k e y > < v a l u e > < i n t > 7 6 < / i n t > < / v a l u e > < / i t e m > < i t e m > < k e y > < s t r i n g > U L N < / s t r i n g > < / k e y > < v a l u e > < i n t > 6 1 < / i n t > < / v a l u e > < / i t e m > < i t e m > < k e y > < s t r i n g > F i r s t   N a m e < / s t r i n g > < / k e y > < v a l u e > < i n t > 1 0 3 < / i n t > < / v a l u e > < / i t e m > < i t e m > < k e y > < s t r i n g > L a s t   N a m e < / s t r i n g > < / k e y > < v a l u e > < i n t > 1 0 0 < / i n t > < / v a l u e > < / i t e m > < i t e m > < k e y > < s t r i n g > T r a i n i n g   P r o v i d e r < / s t r i n g > < / k e y > < v a l u e > < i n t > 1 4 1 < / i n t > < / v a l u e > < / i t e m > < i t e m > < k e y > < s t r i n g > E x p e c t e d   E n d   D a t e < / s t r i n g > < / k e y > < v a l u e > < i n t > 1 5 1 < / i n t > < / v a l u e > < / i t e m > < i t e m > < k e y > < s t r i n g > P O   N u m b e r < / s t r i n g > < / k e y > < v a l u e > < i n t > 1 0 8 < / i n t > < / v a l u e > < / i t e m > < i t e m > < k e y > < s t r i n g > E m p l o y e r   N a m e < / s t r i n g > < / k e y > < v a l u e > < i n t > 1 3 5 < / i n t > < / v a l u e > < / i t e m > < i t e m > < k e y > < s t r i n g > E m p l o y e r   A d d r e s s < / s t r i n g > < / k e y > < v a l u e > < i n t > 1 4 8 < / i n t > < / v a l u e > < / i t e m > < i t e m > < k e y > < s t r i n g > L e a r n e r   E m a i l < / s t r i n g > < / k e y > < v a l u e > < i n t > 1 2 0 < / i n t > < / v a l u e > < / i t e m > < i t e m > < k e y > < s t r i n g > S t a n d a r d   N a m e < / s t r i n g > < / k e y > < v a l u e > < i n t > 1 3 1 < / i n t > < / v a l u e > < / i t e m > < i t e m > < k e y > < s t r i n g > S t a n d a r d   C o d e < / s t r i n g > < / k e y > < v a l u e > < i n t > 1 2 6 < / i n t > < / v a l u e > < / i t e m > < i t e m > < k e y > < s t r i n g > D a t e   o f   E P A   ( f r o m   G a t e w a y   F o r m ) < / s t r i n g > < / k e y > < v a l u e > < i n t > 2 4 2 < / i n t > < / v a l u e > < / i t e m > < i t e m > < k e y > < s t r i n g > R e g i s t e r   w i t h   P a c k e t   T r a c e r < / s t r i n g > < / k e y > < v a l u e > < i n t > 2 0 2 < / i n t > < / v a l u e > < / i t e m > < i t e m > < k e y > < s t r i n g > G a t e w a y   E v i d e n c e   C h e c k e d < / s t r i n g > < / k e y > < v a l u e > < i n t > 2 0 5 < / i n t > < / v a l u e > < / i t e m > < i t e m > < k e y > < s t r i n g > G a t e w a y   A p p r o v e d   a n d   A s s e s s o r   A s s i g n e d < / s t r i n g > < / k e y > < v a l u e > < i n t > 2 9 6 < / i n t > < / v a l u e > < / i t e m > < i t e m > < k e y > < s t r i n g > A s s e s s o r   N a m e   I n c l u d i n g   C O I   C h e c k s   e t c < / s t r i n g > < / k e y > < v a l u e > < i n t > 2 8 3 < / i n t > < / v a l u e > < / i t e m > < i t e m > < k e y > < s t r i n g > C o n f i r m   P a c k e t   T r a c e r   I n t r o   C o m p l e t e d < / s t r i n g > < / k e y > < v a l u e > < i n t > 2 7 4 < / i n t > < / v a l u e > < / i t e m > < i t e m > < k e y > < s t r i n g > R e a s o n a b l e   A d j u s t m e n t s   C h e c k e d < / s t r i n g > < / k e y > < v a l u e > < i n t > 2 4 6 < / i n t > < / v a l u e > < / i t e m > < i t e m > < k e y > < s t r i n g > 1 s t   E m a i l :     C o n f i r m a t i o n   a n d   S P   D a t e < / s t r i n g > < / k e y > < v a l u e > < i n t > 2 5 7 < / i n t > < / v a l u e > < / i t e m > < i t e m > < k e y > < s t r i n g > D a t e   R e q u e s t e d   f o r   S P < / s t r i n g > < / k e y > < v a l u e > < i n t > 1 7 4 < / i n t > < / v a l u e > < / i t e m > < i t e m > < k e y > < s t r i n g > 2 n d   E m a i l :   S P   D e t a i l s   a n d   D o c u m e n t s   S e n t < / s t r i n g > < / k e y > < v a l u e > < i n t > 2 9 4 < / i n t > < / v a l u e > < / i t e m > < i t e m > < k e y > < s t r i n g > E x p e c t e d   D a t e   o f   S P   B a c k < / s t r i n g > < / k e y > < v a l u e > < i n t > 1 9 0 < / i n t > < / v a l u e > < / i t e m > < i t e m > < k e y > < s t r i n g > D a t e   S P   R e c e i v e d   B a c k   f r o m   A p p e n t i c e < / s t r i n g > < / k e y > < v a l u e > < i n t > 2 7 3 < / i n t > < / v a l u e > < / i t e m > < i t e m > < k e y > < s t r i n g > D a t e   S P   u p l o a d e d   t o   A C E   3 6 0   a n d   I A   i n f o r m e d < / s t r i n g > < / k e y > < v a l u e > < i n t > 3 1 5 < / i n t > < / v a l u e > < / i t e m > < i t e m > < k e y > < s t r i n g > 3 r d   E m a i l :   C o n f i r m a t i o n   S P   R e c e i v e d < / s t r i n g > < / k e y > < v a l u e > < i n t > 2 5 8 < / i n t > < / v a l u e > < / i t e m > < i t e m > < k e y > < s t r i n g > D a t e   u n e n r o l l e d   f r o m   c o u r s e < / s t r i n g > < / k e y > < v a l u e > < i n t > 2 1 4 < / i n t > < / v a l u e > < / i t e m > < i t e m > < k e y > < s t r i n g > A g r e e   I n t e r v i e w   D a t e   w i t h   I A < / s t r i n g > < / k e y > < v a l u e > < i n t > 2 1 5 < / i n t > < / v a l u e > < / i t e m > < i t e m > < k e y > < s t r i n g > 4 t h   E m a i l :   I n t e r v i e w   D a t e   & a m p ;   L i n k s < / s t r i n g > < / k e y > < v a l u e > < i n t > 2 3 9 < / i n t > < / v a l u e > < / i t e m > < i t e m > < k e y > < s t r i n g > I n t e r v i e w   D a t e < / s t r i n g > < / k e y > < v a l u e > < i n t > 1 2 8 < / i n t > < / v a l u e > < / i t e m > < i t e m > < k e y > < s t r i n g > G r a d i n g   R e c e i v e d   f r o m   I A < / s t r i n g > < / k e y > < v a l u e > < i n t > 1 9 3 < / i n t > < / v a l u e > < / i t e m > < i t e m > < k e y > < s t r i n g > M o d e r a t i o n   C o m p l e t e d < / s t r i n g > < / k e y > < v a l u e > < i n t > 1 8 0 < / i n t > < / v a l u e > < / i t e m > < i t e m > < k e y > < s t r i n g > 5 t h   E m a i l :   G r a d e   s e n t   t o   T P   a n d   E m p l o y e r   w i t h   S u r v e y < / s t r i n g > < / k e y > < v a l u e > < i n t > 3 6 5 < / i n t > < / v a l u e > < / i t e m > < i t e m > < k e y > < s t r i n g > R e s u l t   t o   b e   U p d a t e d   o n   A C E 3 6 0 < / s t r i n g > < / k e y > < v a l u e > < i n t > 2 3 3 < / i n t > < / v a l u e > < / i t e m > < i t e m > < k e y > < s t r i n g > E v i d e n c e   A r c h i v e d   t o   S h a r e P o i n t < / s t r i n g > < / k e y > < v a l u e > < i n t > 2 3 7 < / i n t > < / v a l u e > < / i t e m > < i t e m > < k e y > < s t r i n g > 6 t h   E m a i l :   S u r v e y   t o   A p p r e n t i c e < / s t r i n g > < / k e y > < v a l u e > < i n t > 2 2 9 < / i n t > < / v a l u e > < / i t e m > < i t e m > < k e y > < s t r i n g > A C E   3 6 0   C l o s e d   a n d   C e r t i f i c a t e   C l a i m < / s t r i n g > < / k e y > < v a l u e > < i n t > 2 5 9 < / i n t > < / v a l u e > < / i t e m > < i t e m > < k e y > < s t r i n g > S u r v e y s   R e c e i v e d < / s t r i n g > < / k e y > < v a l u e > < i n t > 1 4 4 < / i n t > < / v a l u e > < / i t e m > < i t e m > < k e y > < s t r i n g > R I T T e c h   E m a i l   t o   b e   S e n t < / s t r i n g > < / k e y > < v a l u e > < i n t > 1 8 6 < / i n t > < / v a l u e > < / i t e m > < i t e m > < k e y > < s t r i n g > I n v o i c e   S e n t < / s t r i n g > < / k e y > < v a l u e > < i n t > 1 1 2 < / i n t > < / v a l u e > < / i t e m > < i t e m > < k e y > < s t r i n g > P a y m e n t   R e c e i v e d < / s t r i n g > < / k e y > < v a l u e > < i n t > 1 5 1 < / i n t > < / v a l u e > < / i t e m > < i t e m > < k e y > < s t r i n g > C O V I D   C H E C K < / s t r i n g > < / k e y > < v a l u e > < i n t > 1 1 9 < / i n t > < / v a l u e > < / i t e m > < / C o l u m n W i d t h s > < C o l u m n D i s p l a y I n d e x > < i t e m > < k e y > < s t r i n g > A C E   I D < / s t r i n g > < / k e y > < v a l u e > < i n t > 0 < / i n t > < / v a l u e > < / i t e m > < i t e m > < k e y > < s t r i n g > U L N < / s t r i n g > < / k e y > < v a l u e > < i n t > 1 < / i n t > < / v a l u e > < / i t e m > < i t e m > < k e y > < s t r i n g > F i r s t   N a m e < / s t r i n g > < / k e y > < v a l u e > < i n t > 2 < / i n t > < / v a l u e > < / i t e m > < i t e m > < k e y > < s t r i n g > L a s t   N a m e < / s t r i n g > < / k e y > < v a l u e > < i n t > 3 < / i n t > < / v a l u e > < / i t e m > < i t e m > < k e y > < s t r i n g > T r a i n i n g   P r o v i d e r < / s t r i n g > < / k e y > < v a l u e > < i n t > 4 < / i n t > < / v a l u e > < / i t e m > < i t e m > < k e y > < s t r i n g > E x p e c t e d   E n d   D a t e < / s t r i n g > < / k e y > < v a l u e > < i n t > 5 < / i n t > < / v a l u e > < / i t e m > < i t e m > < k e y > < s t r i n g > P O   N u m b e r < / s t r i n g > < / k e y > < v a l u e > < i n t > 6 < / i n t > < / v a l u e > < / i t e m > < i t e m > < k e y > < s t r i n g > E m p l o y e r   N a m e < / s t r i n g > < / k e y > < v a l u e > < i n t > 7 < / i n t > < / v a l u e > < / i t e m > < i t e m > < k e y > < s t r i n g > E m p l o y e r   A d d r e s s < / s t r i n g > < / k e y > < v a l u e > < i n t > 8 < / i n t > < / v a l u e > < / i t e m > < i t e m > < k e y > < s t r i n g > L e a r n e r   E m a i l < / s t r i n g > < / k e y > < v a l u e > < i n t > 9 < / i n t > < / v a l u e > < / i t e m > < i t e m > < k e y > < s t r i n g > S t a n d a r d   N a m e < / s t r i n g > < / k e y > < v a l u e > < i n t > 1 0 < / i n t > < / v a l u e > < / i t e m > < i t e m > < k e y > < s t r i n g > S t a n d a r d   C o d e < / s t r i n g > < / k e y > < v a l u e > < i n t > 1 1 < / i n t > < / v a l u e > < / i t e m > < i t e m > < k e y > < s t r i n g > D a t e   o f   E P A   ( f r o m   G a t e w a y   F o r m ) < / s t r i n g > < / k e y > < v a l u e > < i n t > 1 2 < / i n t > < / v a l u e > < / i t e m > < i t e m > < k e y > < s t r i n g > R e g i s t e r   w i t h   P a c k e t   T r a c e r < / s t r i n g > < / k e y > < v a l u e > < i n t > 1 3 < / i n t > < / v a l u e > < / i t e m > < i t e m > < k e y > < s t r i n g > G a t e w a y   E v i d e n c e   C h e c k e d < / s t r i n g > < / k e y > < v a l u e > < i n t > 1 4 < / i n t > < / v a l u e > < / i t e m > < i t e m > < k e y > < s t r i n g > G a t e w a y   A p p r o v e d   a n d   A s s e s s o r   A s s i g n e d < / s t r i n g > < / k e y > < v a l u e > < i n t > 1 5 < / i n t > < / v a l u e > < / i t e m > < i t e m > < k e y > < s t r i n g > A s s e s s o r   N a m e   I n c l u d i n g   C O I   C h e c k s   e t c < / s t r i n g > < / k e y > < v a l u e > < i n t > 1 6 < / i n t > < / v a l u e > < / i t e m > < i t e m > < k e y > < s t r i n g > C o n f i r m   P a c k e t   T r a c e r   I n t r o   C o m p l e t e d < / s t r i n g > < / k e y > < v a l u e > < i n t > 1 7 < / i n t > < / v a l u e > < / i t e m > < i t e m > < k e y > < s t r i n g > R e a s o n a b l e   A d j u s t m e n t s   C h e c k e d < / s t r i n g > < / k e y > < v a l u e > < i n t > 1 8 < / i n t > < / v a l u e > < / i t e m > < i t e m > < k e y > < s t r i n g > 1 s t   E m a i l :     C o n f i r m a t i o n   a n d   S P   D a t e < / s t r i n g > < / k e y > < v a l u e > < i n t > 1 9 < / i n t > < / v a l u e > < / i t e m > < i t e m > < k e y > < s t r i n g > D a t e   R e q u e s t e d   f o r   S P < / s t r i n g > < / k e y > < v a l u e > < i n t > 2 0 < / i n t > < / v a l u e > < / i t e m > < i t e m > < k e y > < s t r i n g > 2 n d   E m a i l :   S P   D e t a i l s   a n d   D o c u m e n t s   S e n t < / s t r i n g > < / k e y > < v a l u e > < i n t > 2 1 < / i n t > < / v a l u e > < / i t e m > < i t e m > < k e y > < s t r i n g > E x p e c t e d   D a t e   o f   S P   B a c k < / s t r i n g > < / k e y > < v a l u e > < i n t > 2 2 < / i n t > < / v a l u e > < / i t e m > < i t e m > < k e y > < s t r i n g > D a t e   S P   R e c e i v e d   B a c k   f r o m   A p p e n t i c e < / s t r i n g > < / k e y > < v a l u e > < i n t > 2 3 < / i n t > < / v a l u e > < / i t e m > < i t e m > < k e y > < s t r i n g > D a t e   S P   u p l o a d e d   t o   A C E   3 6 0   a n d   I A   i n f o r m e d < / s t r i n g > < / k e y > < v a l u e > < i n t > 2 4 < / i n t > < / v a l u e > < / i t e m > < i t e m > < k e y > < s t r i n g > 3 r d   E m a i l :   C o n f i r m a t i o n   S P   R e c e i v e d < / s t r i n g > < / k e y > < v a l u e > < i n t > 2 5 < / i n t > < / v a l u e > < / i t e m > < i t e m > < k e y > < s t r i n g > D a t e   u n e n r o l l e d   f r o m   c o u r s e < / s t r i n g > < / k e y > < v a l u e > < i n t > 2 6 < / i n t > < / v a l u e > < / i t e m > < i t e m > < k e y > < s t r i n g > A g r e e   I n t e r v i e w   D a t e   w i t h   I A < / s t r i n g > < / k e y > < v a l u e > < i n t > 2 7 < / i n t > < / v a l u e > < / i t e m > < i t e m > < k e y > < s t r i n g > 4 t h   E m a i l :   I n t e r v i e w   D a t e   & a m p ;   L i n k s < / s t r i n g > < / k e y > < v a l u e > < i n t > 2 8 < / i n t > < / v a l u e > < / i t e m > < i t e m > < k e y > < s t r i n g > I n t e r v i e w   D a t e < / s t r i n g > < / k e y > < v a l u e > < i n t > 2 9 < / i n t > < / v a l u e > < / i t e m > < i t e m > < k e y > < s t r i n g > G r a d i n g   R e c e i v e d   f r o m   I A < / s t r i n g > < / k e y > < v a l u e > < i n t > 3 0 < / i n t > < / v a l u e > < / i t e m > < i t e m > < k e y > < s t r i n g > M o d e r a t i o n   C o m p l e t e d < / s t r i n g > < / k e y > < v a l u e > < i n t > 3 1 < / i n t > < / v a l u e > < / i t e m > < i t e m > < k e y > < s t r i n g > 5 t h   E m a i l :   G r a d e   s e n t   t o   T P   a n d   E m p l o y e r   w i t h   S u r v e y < / s t r i n g > < / k e y > < v a l u e > < i n t > 3 2 < / i n t > < / v a l u e > < / i t e m > < i t e m > < k e y > < s t r i n g > R e s u l t   t o   b e   U p d a t e d   o n   A C E 3 6 0 < / s t r i n g > < / k e y > < v a l u e > < i n t > 3 3 < / i n t > < / v a l u e > < / i t e m > < i t e m > < k e y > < s t r i n g > E v i d e n c e   A r c h i v e d   t o   S h a r e P o i n t < / s t r i n g > < / k e y > < v a l u e > < i n t > 3 4 < / i n t > < / v a l u e > < / i t e m > < i t e m > < k e y > < s t r i n g > 6 t h   E m a i l :   S u r v e y   t o   A p p r e n t i c e < / s t r i n g > < / k e y > < v a l u e > < i n t > 3 5 < / i n t > < / v a l u e > < / i t e m > < i t e m > < k e y > < s t r i n g > A C E   3 6 0   C l o s e d   a n d   C e r t i f i c a t e   C l a i m < / s t r i n g > < / k e y > < v a l u e > < i n t > 3 6 < / i n t > < / v a l u e > < / i t e m > < i t e m > < k e y > < s t r i n g > S u r v e y s   R e c e i v e d < / s t r i n g > < / k e y > < v a l u e > < i n t > 3 7 < / i n t > < / v a l u e > < / i t e m > < i t e m > < k e y > < s t r i n g > R I T T e c h   E m a i l   t o   b e   S e n t < / s t r i n g > < / k e y > < v a l u e > < i n t > 3 8 < / i n t > < / v a l u e > < / i t e m > < i t e m > < k e y > < s t r i n g > I n v o i c e   S e n t < / s t r i n g > < / k e y > < v a l u e > < i n t > 3 9 < / i n t > < / v a l u e > < / i t e m > < i t e m > < k e y > < s t r i n g > P a y m e n t   R e c e i v e d < / s t r i n g > < / k e y > < v a l u e > < i n t > 4 0 < / i n t > < / v a l u e > < / i t e m > < i t e m > < k e y > < s t r i n g > C O V I D   C H E C K < / s t r i n g > < / k e y > < v a l u e > < i n t > 4 1 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471AABA0-4680-4E51-AA23-DE5130B1FF55}"/>
</file>

<file path=customXml/itemProps10.xml><?xml version="1.0" encoding="utf-8"?>
<ds:datastoreItem xmlns:ds="http://schemas.openxmlformats.org/officeDocument/2006/customXml" ds:itemID="{CE93FADE-DB9A-4813-B93F-6820B8BD0896}"/>
</file>

<file path=customXml/itemProps11.xml><?xml version="1.0" encoding="utf-8"?>
<ds:datastoreItem xmlns:ds="http://schemas.openxmlformats.org/officeDocument/2006/customXml" ds:itemID="{7D5C8F1D-2F60-4863-BC5F-49A9EB2E8C92}"/>
</file>

<file path=customXml/itemProps12.xml><?xml version="1.0" encoding="utf-8"?>
<ds:datastoreItem xmlns:ds="http://schemas.openxmlformats.org/officeDocument/2006/customXml" ds:itemID="{97C9560C-A4EF-427C-B292-FE967C9E21F3}"/>
</file>

<file path=customXml/itemProps13.xml><?xml version="1.0" encoding="utf-8"?>
<ds:datastoreItem xmlns:ds="http://schemas.openxmlformats.org/officeDocument/2006/customXml" ds:itemID="{8876A118-08D9-4560-8441-1B353B505C52}"/>
</file>

<file path=customXml/itemProps14.xml><?xml version="1.0" encoding="utf-8"?>
<ds:datastoreItem xmlns:ds="http://schemas.openxmlformats.org/officeDocument/2006/customXml" ds:itemID="{12FEF34D-52E4-4943-84EB-264023F2376D}"/>
</file>

<file path=customXml/itemProps15.xml><?xml version="1.0" encoding="utf-8"?>
<ds:datastoreItem xmlns:ds="http://schemas.openxmlformats.org/officeDocument/2006/customXml" ds:itemID="{4FA80C8F-2FC0-48D1-9D06-6FFFD2DCA2A8}"/>
</file>

<file path=customXml/itemProps16.xml><?xml version="1.0" encoding="utf-8"?>
<ds:datastoreItem xmlns:ds="http://schemas.openxmlformats.org/officeDocument/2006/customXml" ds:itemID="{0DB3D4E2-DC92-439D-87C1-4D99AB28761C}"/>
</file>

<file path=customXml/itemProps17.xml><?xml version="1.0" encoding="utf-8"?>
<ds:datastoreItem xmlns:ds="http://schemas.openxmlformats.org/officeDocument/2006/customXml" ds:itemID="{186DEF31-19A4-432F-8A58-D91FA69449F9}"/>
</file>

<file path=customXml/itemProps18.xml><?xml version="1.0" encoding="utf-8"?>
<ds:datastoreItem xmlns:ds="http://schemas.openxmlformats.org/officeDocument/2006/customXml" ds:itemID="{5E2DBDBF-2B6B-468E-B1C5-DAA78CF56269}"/>
</file>

<file path=customXml/itemProps19.xml><?xml version="1.0" encoding="utf-8"?>
<ds:datastoreItem xmlns:ds="http://schemas.openxmlformats.org/officeDocument/2006/customXml" ds:itemID="{93BAE6FC-562D-4DAB-ACAE-4407CEB1842E}"/>
</file>

<file path=customXml/itemProps2.xml><?xml version="1.0" encoding="utf-8"?>
<ds:datastoreItem xmlns:ds="http://schemas.openxmlformats.org/officeDocument/2006/customXml" ds:itemID="{3FD8D76C-072B-429B-BB19-125611A264E5}"/>
</file>

<file path=customXml/itemProps20.xml><?xml version="1.0" encoding="utf-8"?>
<ds:datastoreItem xmlns:ds="http://schemas.openxmlformats.org/officeDocument/2006/customXml" ds:itemID="{3412EF4A-AA53-4BBD-B635-B7C25F36165B}"/>
</file>

<file path=customXml/itemProps21.xml><?xml version="1.0" encoding="utf-8"?>
<ds:datastoreItem xmlns:ds="http://schemas.openxmlformats.org/officeDocument/2006/customXml" ds:itemID="{3A692DCE-0B3D-4B2D-BCAA-F355C806EEF4}"/>
</file>

<file path=customXml/itemProps3.xml><?xml version="1.0" encoding="utf-8"?>
<ds:datastoreItem xmlns:ds="http://schemas.openxmlformats.org/officeDocument/2006/customXml" ds:itemID="{C5B912C7-7F98-41A5-8754-DAF750DC1C01}"/>
</file>

<file path=customXml/itemProps4.xml><?xml version="1.0" encoding="utf-8"?>
<ds:datastoreItem xmlns:ds="http://schemas.openxmlformats.org/officeDocument/2006/customXml" ds:itemID="{915FC96B-A842-45CE-8EF0-8EA38EC0BA65}"/>
</file>

<file path=customXml/itemProps5.xml><?xml version="1.0" encoding="utf-8"?>
<ds:datastoreItem xmlns:ds="http://schemas.openxmlformats.org/officeDocument/2006/customXml" ds:itemID="{655AE809-0036-4F76-BDE3-1841312C0686}"/>
</file>

<file path=customXml/itemProps6.xml><?xml version="1.0" encoding="utf-8"?>
<ds:datastoreItem xmlns:ds="http://schemas.openxmlformats.org/officeDocument/2006/customXml" ds:itemID="{2643DAF1-AC90-41B5-9FFC-3CEB3E110005}"/>
</file>

<file path=customXml/itemProps7.xml><?xml version="1.0" encoding="utf-8"?>
<ds:datastoreItem xmlns:ds="http://schemas.openxmlformats.org/officeDocument/2006/customXml" ds:itemID="{123AEE6A-A88D-41A2-B2B8-1E13AACDB9D4}"/>
</file>

<file path=customXml/itemProps8.xml><?xml version="1.0" encoding="utf-8"?>
<ds:datastoreItem xmlns:ds="http://schemas.openxmlformats.org/officeDocument/2006/customXml" ds:itemID="{C139FCEB-71A9-4108-A4D3-D8C40721514D}"/>
</file>

<file path=customXml/itemProps9.xml><?xml version="1.0" encoding="utf-8"?>
<ds:datastoreItem xmlns:ds="http://schemas.openxmlformats.org/officeDocument/2006/customXml" ds:itemID="{73E70193-BDA3-4410-8A74-9784A40C21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Pritchard</dc:creator>
  <cp:keywords/>
  <dc:description/>
  <cp:lastModifiedBy>Jeannette Armstrong</cp:lastModifiedBy>
  <cp:revision/>
  <dcterms:created xsi:type="dcterms:W3CDTF">2020-04-27T10:37:22Z</dcterms:created>
  <dcterms:modified xsi:type="dcterms:W3CDTF">2020-09-25T16:29:40Z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0x010100D542303FD2E9BB41942BCDDC28CB82BB</vt:lpwstr>
  </property>
</Properties>
</file>