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vinhan/Dropbox/flu-antiviral-stockpile/data/"/>
    </mc:Choice>
  </mc:AlternateContent>
  <xr:revisionPtr revIDLastSave="0" documentId="13_ncr:1_{79B28BB4-C52C-124F-B27D-A9D225C98048}" xr6:coauthVersionLast="36" xr6:coauthVersionMax="36" xr10:uidLastSave="{00000000-0000-0000-0000-000000000000}"/>
  <bookViews>
    <workbookView xWindow="4580" yWindow="4220" windowWidth="29100" windowHeight="16940" xr2:uid="{F7435ADC-B737-7243-A116-68CAE26B0EB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7" i="1"/>
  <c r="E26" i="1"/>
  <c r="E25" i="1"/>
  <c r="E9" i="1" l="1"/>
  <c r="E8" i="1"/>
  <c r="E7" i="1"/>
  <c r="E16" i="1" l="1"/>
  <c r="E17" i="1"/>
  <c r="E18" i="1"/>
  <c r="E40" i="1"/>
  <c r="E39" i="1"/>
  <c r="E38" i="1"/>
  <c r="E37" i="1"/>
  <c r="E36" i="1"/>
  <c r="E35" i="1"/>
  <c r="E34" i="1"/>
  <c r="C16" i="2"/>
  <c r="B16" i="2"/>
  <c r="D14" i="2"/>
  <c r="D15" i="2"/>
  <c r="D13" i="2"/>
  <c r="D16" i="2" l="1"/>
  <c r="D3" i="2"/>
  <c r="D4" i="2"/>
  <c r="D5" i="2"/>
  <c r="D6" i="2"/>
  <c r="D2" i="2"/>
  <c r="B6" i="2"/>
  <c r="F6" i="2" s="1"/>
  <c r="B5" i="2"/>
  <c r="F5" i="2" s="1"/>
  <c r="I4" i="2"/>
  <c r="J4" i="2" s="1"/>
  <c r="F4" i="2"/>
  <c r="B4" i="2"/>
  <c r="G4" i="2" s="1"/>
  <c r="B3" i="2"/>
  <c r="I3" i="2" s="1"/>
  <c r="B2" i="2"/>
  <c r="I2" i="2" s="1"/>
  <c r="G5" i="2" l="1"/>
  <c r="I5" i="2"/>
  <c r="J5" i="2" s="1"/>
  <c r="G3" i="2"/>
  <c r="F3" i="2"/>
  <c r="J3" i="2" s="1"/>
  <c r="I6" i="2"/>
  <c r="J6" i="2" s="1"/>
  <c r="G2" i="2"/>
  <c r="F2" i="2"/>
  <c r="J2" i="2" s="1"/>
  <c r="G6" i="2"/>
</calcChain>
</file>

<file path=xl/sharedStrings.xml><?xml version="1.0" encoding="utf-8"?>
<sst xmlns="http://schemas.openxmlformats.org/spreadsheetml/2006/main" count="226" uniqueCount="37">
  <si>
    <t>par</t>
  </si>
  <si>
    <t>min_age</t>
  </si>
  <si>
    <t>max_age</t>
  </si>
  <si>
    <t>ref</t>
  </si>
  <si>
    <t>seasonal_us1718</t>
  </si>
  <si>
    <t>comments</t>
  </si>
  <si>
    <t>rel_sus</t>
  </si>
  <si>
    <t>val</t>
  </si>
  <si>
    <t>https://www.sciencedirect.com/science/article/pii/S1755436518300082</t>
  </si>
  <si>
    <t>inferred from posterior median estimate; relative to most susceptible age group; paper takes into account differences in contacts</t>
  </si>
  <si>
    <t>total sev</t>
  </si>
  <si>
    <t>pop in 1e5</t>
  </si>
  <si>
    <t>total illness</t>
  </si>
  <si>
    <t>per 1e5</t>
  </si>
  <si>
    <t>illness rate</t>
  </si>
  <si>
    <t>sev_prob</t>
  </si>
  <si>
    <t>death rate</t>
  </si>
  <si>
    <t>pop in abs</t>
  </si>
  <si>
    <t>total death</t>
  </si>
  <si>
    <t>dea_prob</t>
  </si>
  <si>
    <t>sev rate</t>
  </si>
  <si>
    <t>profile</t>
  </si>
  <si>
    <t>pandemic_2009</t>
  </si>
  <si>
    <t>https://www.nejm.org/doi/full/10.1056/NEJMoa0905498</t>
  </si>
  <si>
    <t>pandemic_1918</t>
  </si>
  <si>
    <t>covid</t>
  </si>
  <si>
    <t>https://www.science.org/doi/10.1126/science.abb8001</t>
  </si>
  <si>
    <t>cfr</t>
  </si>
  <si>
    <t>https://www.thelancet.com/journals/laninf/article/PIIS1473-3099(12)70121-4/abstract</t>
  </si>
  <si>
    <t>chr</t>
  </si>
  <si>
    <t>https://academic.oup.com/cid/article/52/suppl_1/S75/499147</t>
  </si>
  <si>
    <t>April-July estimates</t>
  </si>
  <si>
    <t>https://www.thelancet.com/journals/laninf/article/PIIS1473-3099(20)30243-7/fulltext</t>
  </si>
  <si>
    <t>Adjusted by https://www.imperial.ac.uk/media/imperial-college/medicine/sph/ide/gida-fellowships/Imperial-College-COVID19-NPI-modelling-16-03-2020.pdf</t>
  </si>
  <si>
    <t>pandemic_1968</t>
  </si>
  <si>
    <t>by fitting to 1968 U-shape curve in US reported in https://academic.oup.com/cid/article/33/8/1375/347461?login=false</t>
  </si>
  <si>
    <t xml:space="preserve">by fitting to 1918 W-shape mortality curve in US reported in https://academic.oup.com/cid/article/33/8/1375/347461?login=false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</si>
</sst>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F7FB-3FC2-464C-B5CF-63BEE1377B86}">
  <dimension ref="A1:G64"/>
  <sheetViews>
    <sheetView tabSelected="1" topLeftCell="A15" zoomScale="113" workbookViewId="0">
      <selection activeCell="E25" sqref="E25"/>
    </sheetView>
  </sheetViews>
  <sheetFormatPr baseColWidth="10" defaultRowHeight="16" x14ac:dyDescent="0.2"/>
  <cols>
    <col min="1" max="1" width="16.33203125" bestFit="1" customWidth="1"/>
    <col min="2" max="2" width="12.1640625" bestFit="1" customWidth="1"/>
    <col min="5" max="5" width="17.33203125" style="1" customWidth="1"/>
    <col min="6" max="6" width="31.83203125" customWidth="1"/>
    <col min="7" max="7" width="69.5" customWidth="1"/>
    <col min="17" max="17" width="12.1640625" bestFit="1" customWidth="1"/>
  </cols>
  <sheetData>
    <row r="1" spans="1:7" x14ac:dyDescent="0.2">
      <c r="A1" t="s">
        <v>21</v>
      </c>
      <c r="B1" t="s">
        <v>0</v>
      </c>
      <c r="C1" t="s">
        <v>1</v>
      </c>
      <c r="D1" t="s">
        <v>2</v>
      </c>
      <c r="E1" s="2" t="s">
        <v>7</v>
      </c>
      <c r="F1" t="s">
        <v>3</v>
      </c>
      <c r="G1" t="s">
        <v>5</v>
      </c>
    </row>
    <row r="2" spans="1:7" x14ac:dyDescent="0.2">
      <c r="A2" t="s">
        <v>4</v>
      </c>
      <c r="B2" t="s">
        <v>6</v>
      </c>
      <c r="C2">
        <v>0</v>
      </c>
      <c r="D2">
        <v>4</v>
      </c>
      <c r="E2" s="1">
        <v>0.97916666666666663</v>
      </c>
      <c r="F2" t="s">
        <v>8</v>
      </c>
      <c r="G2" t="s">
        <v>9</v>
      </c>
    </row>
    <row r="3" spans="1:7" x14ac:dyDescent="0.2">
      <c r="A3" t="s">
        <v>4</v>
      </c>
      <c r="B3" t="s">
        <v>6</v>
      </c>
      <c r="C3">
        <v>5</v>
      </c>
      <c r="D3">
        <v>14</v>
      </c>
      <c r="E3" s="1">
        <v>0.91666666666666674</v>
      </c>
      <c r="F3" t="s">
        <v>8</v>
      </c>
      <c r="G3" t="s">
        <v>9</v>
      </c>
    </row>
    <row r="4" spans="1:7" x14ac:dyDescent="0.2">
      <c r="A4" t="s">
        <v>4</v>
      </c>
      <c r="B4" t="s">
        <v>6</v>
      </c>
      <c r="C4">
        <v>15</v>
      </c>
      <c r="D4">
        <v>29</v>
      </c>
      <c r="E4" s="1">
        <v>1</v>
      </c>
      <c r="F4" t="s">
        <v>8</v>
      </c>
      <c r="G4" t="s">
        <v>9</v>
      </c>
    </row>
    <row r="5" spans="1:7" x14ac:dyDescent="0.2">
      <c r="A5" t="s">
        <v>4</v>
      </c>
      <c r="B5" t="s">
        <v>6</v>
      </c>
      <c r="C5">
        <v>30</v>
      </c>
      <c r="D5">
        <v>64</v>
      </c>
      <c r="E5" s="1">
        <v>0.91666666666666674</v>
      </c>
      <c r="F5" t="s">
        <v>8</v>
      </c>
      <c r="G5" t="s">
        <v>9</v>
      </c>
    </row>
    <row r="6" spans="1:7" x14ac:dyDescent="0.2">
      <c r="A6" t="s">
        <v>4</v>
      </c>
      <c r="B6" t="s">
        <v>6</v>
      </c>
      <c r="C6">
        <v>65</v>
      </c>
      <c r="D6">
        <v>99</v>
      </c>
      <c r="E6" s="1">
        <v>0.3125</v>
      </c>
      <c r="F6" t="s">
        <v>8</v>
      </c>
      <c r="G6" t="s">
        <v>9</v>
      </c>
    </row>
    <row r="7" spans="1:7" x14ac:dyDescent="0.2">
      <c r="A7" t="s">
        <v>4</v>
      </c>
      <c r="B7" t="s">
        <v>27</v>
      </c>
      <c r="C7">
        <v>0</v>
      </c>
      <c r="D7">
        <v>19</v>
      </c>
      <c r="E7" s="1">
        <f>0.005/100</f>
        <v>5.0000000000000002E-5</v>
      </c>
      <c r="F7" t="s">
        <v>28</v>
      </c>
    </row>
    <row r="8" spans="1:7" x14ac:dyDescent="0.2">
      <c r="A8" t="s">
        <v>4</v>
      </c>
      <c r="B8" t="s">
        <v>27</v>
      </c>
      <c r="C8">
        <v>20</v>
      </c>
      <c r="D8">
        <v>64</v>
      </c>
      <c r="E8" s="1">
        <f>0.029/100</f>
        <v>2.9E-4</v>
      </c>
      <c r="F8" t="s">
        <v>28</v>
      </c>
    </row>
    <row r="9" spans="1:7" x14ac:dyDescent="0.2">
      <c r="A9" t="s">
        <v>4</v>
      </c>
      <c r="B9" t="s">
        <v>27</v>
      </c>
      <c r="C9">
        <v>65</v>
      </c>
      <c r="D9">
        <v>99</v>
      </c>
      <c r="E9" s="1">
        <f>0.124/100</f>
        <v>1.24E-3</v>
      </c>
      <c r="F9" t="s">
        <v>28</v>
      </c>
    </row>
    <row r="10" spans="1:7" x14ac:dyDescent="0.2">
      <c r="A10" t="s">
        <v>4</v>
      </c>
      <c r="B10" t="s">
        <v>29</v>
      </c>
      <c r="C10">
        <v>0</v>
      </c>
      <c r="D10">
        <v>19</v>
      </c>
      <c r="E10" s="1">
        <v>3.8045383611628267E-3</v>
      </c>
      <c r="F10" t="s">
        <v>30</v>
      </c>
      <c r="G10" t="s">
        <v>31</v>
      </c>
    </row>
    <row r="11" spans="1:7" x14ac:dyDescent="0.2">
      <c r="A11" t="s">
        <v>4</v>
      </c>
      <c r="B11" t="s">
        <v>29</v>
      </c>
      <c r="C11">
        <v>20</v>
      </c>
      <c r="D11">
        <v>64</v>
      </c>
      <c r="E11" s="1">
        <v>4.9634401625441001E-3</v>
      </c>
      <c r="F11" t="s">
        <v>30</v>
      </c>
      <c r="G11" t="s">
        <v>31</v>
      </c>
    </row>
    <row r="12" spans="1:7" x14ac:dyDescent="0.2">
      <c r="A12" t="s">
        <v>4</v>
      </c>
      <c r="B12" t="s">
        <v>29</v>
      </c>
      <c r="C12">
        <v>65</v>
      </c>
      <c r="D12">
        <v>99</v>
      </c>
      <c r="E12" s="1">
        <v>1.5463917525773196E-2</v>
      </c>
      <c r="F12" t="s">
        <v>30</v>
      </c>
      <c r="G12" t="s">
        <v>31</v>
      </c>
    </row>
    <row r="13" spans="1:7" x14ac:dyDescent="0.2">
      <c r="A13" t="s">
        <v>22</v>
      </c>
      <c r="B13" t="s">
        <v>6</v>
      </c>
      <c r="C13">
        <v>0</v>
      </c>
      <c r="D13">
        <v>19</v>
      </c>
      <c r="E13" s="1">
        <v>1</v>
      </c>
      <c r="F13" t="s">
        <v>23</v>
      </c>
    </row>
    <row r="14" spans="1:7" x14ac:dyDescent="0.2">
      <c r="A14" t="s">
        <v>22</v>
      </c>
      <c r="B14" t="s">
        <v>6</v>
      </c>
      <c r="C14">
        <v>20</v>
      </c>
      <c r="D14">
        <v>49</v>
      </c>
      <c r="E14" s="1">
        <v>0.51020408163265307</v>
      </c>
      <c r="F14" t="s">
        <v>23</v>
      </c>
    </row>
    <row r="15" spans="1:7" x14ac:dyDescent="0.2">
      <c r="A15" t="s">
        <v>22</v>
      </c>
      <c r="B15" t="s">
        <v>6</v>
      </c>
      <c r="C15">
        <v>50</v>
      </c>
      <c r="D15">
        <v>99</v>
      </c>
      <c r="E15" s="1">
        <v>8.6734693877551033E-2</v>
      </c>
      <c r="F15" t="s">
        <v>23</v>
      </c>
    </row>
    <row r="16" spans="1:7" x14ac:dyDescent="0.2">
      <c r="A16" t="s">
        <v>22</v>
      </c>
      <c r="B16" t="s">
        <v>27</v>
      </c>
      <c r="C16">
        <v>0</v>
      </c>
      <c r="D16">
        <v>19</v>
      </c>
      <c r="E16" s="1">
        <f>0.005/100</f>
        <v>5.0000000000000002E-5</v>
      </c>
      <c r="F16" t="s">
        <v>28</v>
      </c>
    </row>
    <row r="17" spans="1:7" x14ac:dyDescent="0.2">
      <c r="A17" t="s">
        <v>22</v>
      </c>
      <c r="B17" t="s">
        <v>27</v>
      </c>
      <c r="C17">
        <v>20</v>
      </c>
      <c r="D17">
        <v>64</v>
      </c>
      <c r="E17" s="1">
        <f>0.029/100</f>
        <v>2.9E-4</v>
      </c>
      <c r="F17" t="s">
        <v>28</v>
      </c>
    </row>
    <row r="18" spans="1:7" x14ac:dyDescent="0.2">
      <c r="A18" t="s">
        <v>22</v>
      </c>
      <c r="B18" t="s">
        <v>27</v>
      </c>
      <c r="C18">
        <v>65</v>
      </c>
      <c r="D18">
        <v>99</v>
      </c>
      <c r="E18" s="1">
        <f>0.124/100</f>
        <v>1.24E-3</v>
      </c>
      <c r="F18" t="s">
        <v>28</v>
      </c>
    </row>
    <row r="19" spans="1:7" x14ac:dyDescent="0.2">
      <c r="A19" t="s">
        <v>22</v>
      </c>
      <c r="B19" t="s">
        <v>29</v>
      </c>
      <c r="C19">
        <v>0</v>
      </c>
      <c r="D19">
        <v>19</v>
      </c>
      <c r="E19" s="1">
        <v>3.8045383611628267E-3</v>
      </c>
      <c r="F19" t="s">
        <v>30</v>
      </c>
      <c r="G19" t="s">
        <v>31</v>
      </c>
    </row>
    <row r="20" spans="1:7" x14ac:dyDescent="0.2">
      <c r="A20" t="s">
        <v>22</v>
      </c>
      <c r="B20" t="s">
        <v>29</v>
      </c>
      <c r="C20">
        <v>20</v>
      </c>
      <c r="D20">
        <v>64</v>
      </c>
      <c r="E20" s="1">
        <v>4.9634401625441001E-3</v>
      </c>
      <c r="F20" t="s">
        <v>30</v>
      </c>
      <c r="G20" t="s">
        <v>31</v>
      </c>
    </row>
    <row r="21" spans="1:7" x14ac:dyDescent="0.2">
      <c r="A21" t="s">
        <v>22</v>
      </c>
      <c r="B21" t="s">
        <v>29</v>
      </c>
      <c r="C21">
        <v>65</v>
      </c>
      <c r="D21">
        <v>99</v>
      </c>
      <c r="E21" s="1">
        <v>1.5463917525773196E-2</v>
      </c>
      <c r="F21" t="s">
        <v>30</v>
      </c>
      <c r="G21" t="s">
        <v>31</v>
      </c>
    </row>
    <row r="22" spans="1:7" x14ac:dyDescent="0.2">
      <c r="A22" t="s">
        <v>25</v>
      </c>
      <c r="B22" t="s">
        <v>6</v>
      </c>
      <c r="C22">
        <v>0</v>
      </c>
      <c r="D22">
        <v>14</v>
      </c>
      <c r="E22" s="1">
        <v>0.23129251700680273</v>
      </c>
      <c r="F22" t="s">
        <v>26</v>
      </c>
    </row>
    <row r="23" spans="1:7" x14ac:dyDescent="0.2">
      <c r="A23" t="s">
        <v>25</v>
      </c>
      <c r="B23" t="s">
        <v>6</v>
      </c>
      <c r="C23">
        <v>15</v>
      </c>
      <c r="D23">
        <v>64</v>
      </c>
      <c r="E23" s="1">
        <v>0.68027210884353739</v>
      </c>
      <c r="F23" t="s">
        <v>26</v>
      </c>
    </row>
    <row r="24" spans="1:7" x14ac:dyDescent="0.2">
      <c r="A24" t="s">
        <v>25</v>
      </c>
      <c r="B24" t="s">
        <v>6</v>
      </c>
      <c r="C24">
        <v>65</v>
      </c>
      <c r="D24">
        <v>99</v>
      </c>
      <c r="E24" s="1">
        <v>1</v>
      </c>
      <c r="F24" t="s">
        <v>26</v>
      </c>
    </row>
    <row r="25" spans="1:7" x14ac:dyDescent="0.2">
      <c r="A25" t="s">
        <v>25</v>
      </c>
      <c r="B25" t="s">
        <v>27</v>
      </c>
      <c r="C25">
        <v>0</v>
      </c>
      <c r="D25">
        <v>9</v>
      </c>
      <c r="E25" s="1">
        <f>0.00161/100</f>
        <v>1.6100000000000002E-5</v>
      </c>
      <c r="F25" t="s">
        <v>32</v>
      </c>
    </row>
    <row r="26" spans="1:7" x14ac:dyDescent="0.2">
      <c r="A26" t="s">
        <v>25</v>
      </c>
      <c r="B26" t="s">
        <v>27</v>
      </c>
      <c r="C26">
        <v>10</v>
      </c>
      <c r="D26">
        <v>19</v>
      </c>
      <c r="E26" s="1">
        <f>0.00695/100</f>
        <v>6.9499999999999995E-5</v>
      </c>
      <c r="F26" t="s">
        <v>32</v>
      </c>
    </row>
    <row r="27" spans="1:7" x14ac:dyDescent="0.2">
      <c r="A27" t="s">
        <v>25</v>
      </c>
      <c r="B27" t="s">
        <v>27</v>
      </c>
      <c r="C27">
        <v>20</v>
      </c>
      <c r="D27">
        <v>29</v>
      </c>
      <c r="E27" s="1">
        <f>0.0309/100</f>
        <v>3.0900000000000003E-4</v>
      </c>
      <c r="F27" t="s">
        <v>32</v>
      </c>
    </row>
    <row r="28" spans="1:7" x14ac:dyDescent="0.2">
      <c r="A28" t="s">
        <v>25</v>
      </c>
      <c r="B28" t="s">
        <v>27</v>
      </c>
      <c r="C28">
        <v>30</v>
      </c>
      <c r="D28">
        <v>39</v>
      </c>
      <c r="E28" s="1">
        <f>0.0844/100</f>
        <v>8.4400000000000002E-4</v>
      </c>
      <c r="F28" t="s">
        <v>32</v>
      </c>
    </row>
    <row r="29" spans="1:7" x14ac:dyDescent="0.2">
      <c r="A29" t="s">
        <v>25</v>
      </c>
      <c r="B29" t="s">
        <v>27</v>
      </c>
      <c r="C29">
        <v>40</v>
      </c>
      <c r="D29">
        <v>49</v>
      </c>
      <c r="E29" s="1">
        <f>0.161/100</f>
        <v>1.6100000000000001E-3</v>
      </c>
      <c r="F29" t="s">
        <v>32</v>
      </c>
    </row>
    <row r="30" spans="1:7" x14ac:dyDescent="0.2">
      <c r="A30" t="s">
        <v>25</v>
      </c>
      <c r="B30" t="s">
        <v>27</v>
      </c>
      <c r="C30">
        <v>50</v>
      </c>
      <c r="D30">
        <v>59</v>
      </c>
      <c r="E30" s="1">
        <f>0.595/100</f>
        <v>5.9499999999999996E-3</v>
      </c>
      <c r="F30" t="s">
        <v>32</v>
      </c>
    </row>
    <row r="31" spans="1:7" x14ac:dyDescent="0.2">
      <c r="A31" t="s">
        <v>25</v>
      </c>
      <c r="B31" t="s">
        <v>27</v>
      </c>
      <c r="C31">
        <v>60</v>
      </c>
      <c r="D31">
        <v>69</v>
      </c>
      <c r="E31" s="1">
        <f>1.93/100</f>
        <v>1.9299999999999998E-2</v>
      </c>
      <c r="F31" t="s">
        <v>32</v>
      </c>
    </row>
    <row r="32" spans="1:7" x14ac:dyDescent="0.2">
      <c r="A32" t="s">
        <v>25</v>
      </c>
      <c r="B32" t="s">
        <v>27</v>
      </c>
      <c r="C32">
        <v>70</v>
      </c>
      <c r="D32">
        <v>79</v>
      </c>
      <c r="E32" s="1">
        <f>4.28/100</f>
        <v>4.2800000000000005E-2</v>
      </c>
      <c r="F32" t="s">
        <v>32</v>
      </c>
    </row>
    <row r="33" spans="1:7" x14ac:dyDescent="0.2">
      <c r="A33" t="s">
        <v>25</v>
      </c>
      <c r="B33" t="s">
        <v>27</v>
      </c>
      <c r="C33">
        <v>80</v>
      </c>
      <c r="D33">
        <v>99</v>
      </c>
      <c r="E33" s="1">
        <f>7.8/100</f>
        <v>7.8E-2</v>
      </c>
      <c r="F33" t="s">
        <v>32</v>
      </c>
    </row>
    <row r="34" spans="1:7" x14ac:dyDescent="0.2">
      <c r="A34" t="s">
        <v>25</v>
      </c>
      <c r="B34" t="s">
        <v>29</v>
      </c>
      <c r="C34">
        <v>0</v>
      </c>
      <c r="D34">
        <v>9</v>
      </c>
      <c r="E34" s="1">
        <f>0.1/100</f>
        <v>1E-3</v>
      </c>
      <c r="F34" t="s">
        <v>32</v>
      </c>
      <c r="G34" t="s">
        <v>33</v>
      </c>
    </row>
    <row r="35" spans="1:7" x14ac:dyDescent="0.2">
      <c r="A35" t="s">
        <v>25</v>
      </c>
      <c r="B35" t="s">
        <v>29</v>
      </c>
      <c r="C35">
        <v>10</v>
      </c>
      <c r="D35">
        <v>19</v>
      </c>
      <c r="E35" s="1">
        <f>0.3/100</f>
        <v>3.0000000000000001E-3</v>
      </c>
      <c r="F35" t="s">
        <v>32</v>
      </c>
      <c r="G35" t="s">
        <v>33</v>
      </c>
    </row>
    <row r="36" spans="1:7" x14ac:dyDescent="0.2">
      <c r="A36" t="s">
        <v>25</v>
      </c>
      <c r="B36" t="s">
        <v>29</v>
      </c>
      <c r="C36">
        <v>20</v>
      </c>
      <c r="D36">
        <v>29</v>
      </c>
      <c r="E36" s="1">
        <f>1.2/100</f>
        <v>1.2E-2</v>
      </c>
      <c r="F36" t="s">
        <v>32</v>
      </c>
      <c r="G36" t="s">
        <v>33</v>
      </c>
    </row>
    <row r="37" spans="1:7" x14ac:dyDescent="0.2">
      <c r="A37" t="s">
        <v>25</v>
      </c>
      <c r="B37" t="s">
        <v>29</v>
      </c>
      <c r="C37">
        <v>30</v>
      </c>
      <c r="D37">
        <v>39</v>
      </c>
      <c r="E37" s="1">
        <f>3.2/100</f>
        <v>3.2000000000000001E-2</v>
      </c>
      <c r="F37" t="s">
        <v>32</v>
      </c>
      <c r="G37" t="s">
        <v>33</v>
      </c>
    </row>
    <row r="38" spans="1:7" x14ac:dyDescent="0.2">
      <c r="A38" t="s">
        <v>25</v>
      </c>
      <c r="B38" t="s">
        <v>29</v>
      </c>
      <c r="C38">
        <v>40</v>
      </c>
      <c r="D38">
        <v>49</v>
      </c>
      <c r="E38" s="1">
        <f>4.9/100</f>
        <v>4.9000000000000002E-2</v>
      </c>
      <c r="F38" t="s">
        <v>32</v>
      </c>
      <c r="G38" t="s">
        <v>33</v>
      </c>
    </row>
    <row r="39" spans="1:7" x14ac:dyDescent="0.2">
      <c r="A39" t="s">
        <v>25</v>
      </c>
      <c r="B39" t="s">
        <v>29</v>
      </c>
      <c r="C39">
        <v>50</v>
      </c>
      <c r="D39">
        <v>59</v>
      </c>
      <c r="E39" s="1">
        <f>10.2/100</f>
        <v>0.10199999999999999</v>
      </c>
      <c r="F39" t="s">
        <v>32</v>
      </c>
      <c r="G39" t="s">
        <v>33</v>
      </c>
    </row>
    <row r="40" spans="1:7" x14ac:dyDescent="0.2">
      <c r="A40" t="s">
        <v>25</v>
      </c>
      <c r="B40" t="s">
        <v>29</v>
      </c>
      <c r="C40">
        <v>60</v>
      </c>
      <c r="D40">
        <v>69</v>
      </c>
      <c r="E40" s="1">
        <f>16.6/100</f>
        <v>0.16600000000000001</v>
      </c>
      <c r="F40" t="s">
        <v>32</v>
      </c>
      <c r="G40" t="s">
        <v>33</v>
      </c>
    </row>
    <row r="41" spans="1:7" x14ac:dyDescent="0.2">
      <c r="A41" t="s">
        <v>25</v>
      </c>
      <c r="B41" t="s">
        <v>29</v>
      </c>
      <c r="C41">
        <v>70</v>
      </c>
      <c r="D41">
        <v>79</v>
      </c>
      <c r="E41" s="1">
        <v>0.24299999999999999</v>
      </c>
      <c r="F41" t="s">
        <v>32</v>
      </c>
      <c r="G41" t="s">
        <v>33</v>
      </c>
    </row>
    <row r="42" spans="1:7" x14ac:dyDescent="0.2">
      <c r="A42" t="s">
        <v>25</v>
      </c>
      <c r="B42" t="s">
        <v>29</v>
      </c>
      <c r="C42">
        <v>80</v>
      </c>
      <c r="D42">
        <v>99</v>
      </c>
      <c r="E42" s="1">
        <v>0.27300000000000002</v>
      </c>
      <c r="F42" t="s">
        <v>32</v>
      </c>
      <c r="G42" t="s">
        <v>33</v>
      </c>
    </row>
    <row r="43" spans="1:7" x14ac:dyDescent="0.2">
      <c r="A43" t="s">
        <v>24</v>
      </c>
      <c r="B43" t="s">
        <v>6</v>
      </c>
      <c r="C43">
        <v>0</v>
      </c>
      <c r="D43">
        <v>99</v>
      </c>
      <c r="E43" s="1">
        <v>1</v>
      </c>
    </row>
    <row r="44" spans="1:7" x14ac:dyDescent="0.2">
      <c r="A44" t="s">
        <v>24</v>
      </c>
      <c r="B44" t="s">
        <v>27</v>
      </c>
      <c r="C44">
        <v>0</v>
      </c>
      <c r="D44">
        <v>4</v>
      </c>
      <c r="E44" s="1">
        <v>1.8670119999999998E-2</v>
      </c>
      <c r="F44" t="s">
        <v>36</v>
      </c>
      <c r="G44" s="1"/>
    </row>
    <row r="45" spans="1:7" x14ac:dyDescent="0.2">
      <c r="A45" t="s">
        <v>24</v>
      </c>
      <c r="B45" t="s">
        <v>27</v>
      </c>
      <c r="C45">
        <v>5</v>
      </c>
      <c r="D45">
        <v>14</v>
      </c>
      <c r="E45" s="1">
        <v>2.0102700000000002E-3</v>
      </c>
      <c r="F45" t="s">
        <v>36</v>
      </c>
      <c r="G45" s="1"/>
    </row>
    <row r="46" spans="1:7" x14ac:dyDescent="0.2">
      <c r="A46" t="s">
        <v>24</v>
      </c>
      <c r="B46" t="s">
        <v>27</v>
      </c>
      <c r="C46">
        <v>15</v>
      </c>
      <c r="D46">
        <v>24</v>
      </c>
      <c r="E46" s="1">
        <v>7.1904899999999999E-3</v>
      </c>
      <c r="F46" t="s">
        <v>36</v>
      </c>
      <c r="G46" s="1"/>
    </row>
    <row r="47" spans="1:7" x14ac:dyDescent="0.2">
      <c r="A47" t="s">
        <v>24</v>
      </c>
      <c r="B47" t="s">
        <v>27</v>
      </c>
      <c r="C47">
        <v>25</v>
      </c>
      <c r="D47">
        <v>34</v>
      </c>
      <c r="E47" s="1">
        <v>1.3271359999999999E-2</v>
      </c>
      <c r="F47" t="s">
        <v>36</v>
      </c>
      <c r="G47" s="1"/>
    </row>
    <row r="48" spans="1:7" x14ac:dyDescent="0.2">
      <c r="A48" t="s">
        <v>24</v>
      </c>
      <c r="B48" t="s">
        <v>27</v>
      </c>
      <c r="C48">
        <v>35</v>
      </c>
      <c r="D48">
        <v>44</v>
      </c>
      <c r="E48" s="1">
        <v>7.1613199999999997E-3</v>
      </c>
      <c r="F48" t="s">
        <v>36</v>
      </c>
      <c r="G48" s="1"/>
    </row>
    <row r="49" spans="1:7" x14ac:dyDescent="0.2">
      <c r="A49" t="s">
        <v>24</v>
      </c>
      <c r="B49" t="s">
        <v>27</v>
      </c>
      <c r="C49">
        <v>45</v>
      </c>
      <c r="D49">
        <v>54</v>
      </c>
      <c r="E49" s="1">
        <v>5.12328E-3</v>
      </c>
      <c r="F49" t="s">
        <v>36</v>
      </c>
      <c r="G49" s="1"/>
    </row>
    <row r="50" spans="1:7" x14ac:dyDescent="0.2">
      <c r="A50" t="s">
        <v>24</v>
      </c>
      <c r="B50" t="s">
        <v>27</v>
      </c>
      <c r="C50">
        <v>55</v>
      </c>
      <c r="D50">
        <v>64</v>
      </c>
      <c r="E50" s="1">
        <v>9.4262500000000006E-3</v>
      </c>
      <c r="F50" t="s">
        <v>36</v>
      </c>
      <c r="G50" s="1"/>
    </row>
    <row r="51" spans="1:7" x14ac:dyDescent="0.2">
      <c r="A51" t="s">
        <v>24</v>
      </c>
      <c r="B51" t="s">
        <v>27</v>
      </c>
      <c r="C51">
        <v>65</v>
      </c>
      <c r="D51">
        <v>74</v>
      </c>
      <c r="E51" s="1">
        <v>3.0049139999999998E-2</v>
      </c>
      <c r="F51" t="s">
        <v>36</v>
      </c>
      <c r="G51" s="1"/>
    </row>
    <row r="52" spans="1:7" x14ac:dyDescent="0.2">
      <c r="A52" t="s">
        <v>24</v>
      </c>
      <c r="B52" t="s">
        <v>27</v>
      </c>
      <c r="C52">
        <v>75</v>
      </c>
      <c r="D52">
        <v>84</v>
      </c>
      <c r="E52" s="1">
        <v>5.3802679999999999E-2</v>
      </c>
      <c r="F52" t="s">
        <v>36</v>
      </c>
      <c r="G52" s="1"/>
    </row>
    <row r="53" spans="1:7" x14ac:dyDescent="0.2">
      <c r="A53" t="s">
        <v>24</v>
      </c>
      <c r="B53" t="s">
        <v>27</v>
      </c>
      <c r="C53">
        <v>85</v>
      </c>
      <c r="D53">
        <v>99</v>
      </c>
      <c r="E53" s="1">
        <v>4.1553519999999997E-2</v>
      </c>
      <c r="F53" t="s">
        <v>36</v>
      </c>
      <c r="G53" s="1"/>
    </row>
    <row r="54" spans="1:7" x14ac:dyDescent="0.2">
      <c r="A54" t="s">
        <v>34</v>
      </c>
      <c r="B54" t="s">
        <v>6</v>
      </c>
      <c r="C54">
        <v>0</v>
      </c>
      <c r="D54">
        <v>99</v>
      </c>
      <c r="E54" s="1">
        <v>1</v>
      </c>
    </row>
    <row r="55" spans="1:7" x14ac:dyDescent="0.2">
      <c r="A55" t="s">
        <v>34</v>
      </c>
      <c r="B55" t="s">
        <v>27</v>
      </c>
      <c r="C55">
        <v>0</v>
      </c>
      <c r="D55">
        <v>4</v>
      </c>
      <c r="E55" s="1">
        <v>1.18241869E-3</v>
      </c>
      <c r="F55" t="s">
        <v>35</v>
      </c>
    </row>
    <row r="56" spans="1:7" x14ac:dyDescent="0.2">
      <c r="A56" t="s">
        <v>34</v>
      </c>
      <c r="B56" t="s">
        <v>27</v>
      </c>
      <c r="C56">
        <v>5</v>
      </c>
      <c r="D56">
        <v>14</v>
      </c>
      <c r="E56" s="1">
        <v>2.3952691499999999E-5</v>
      </c>
      <c r="F56" t="s">
        <v>35</v>
      </c>
    </row>
    <row r="57" spans="1:7" x14ac:dyDescent="0.2">
      <c r="A57" t="s">
        <v>34</v>
      </c>
      <c r="B57" t="s">
        <v>27</v>
      </c>
      <c r="C57">
        <v>15</v>
      </c>
      <c r="D57">
        <v>24</v>
      </c>
      <c r="E57" s="1">
        <v>4.0969559199999999E-5</v>
      </c>
      <c r="F57" t="s">
        <v>35</v>
      </c>
    </row>
    <row r="58" spans="1:7" x14ac:dyDescent="0.2">
      <c r="A58" t="s">
        <v>34</v>
      </c>
      <c r="B58" t="s">
        <v>27</v>
      </c>
      <c r="C58">
        <v>25</v>
      </c>
      <c r="D58">
        <v>34</v>
      </c>
      <c r="E58" s="1">
        <v>6.0052969200000001E-5</v>
      </c>
      <c r="F58" t="s">
        <v>35</v>
      </c>
    </row>
    <row r="59" spans="1:7" x14ac:dyDescent="0.2">
      <c r="A59" t="s">
        <v>34</v>
      </c>
      <c r="B59" t="s">
        <v>27</v>
      </c>
      <c r="C59">
        <v>35</v>
      </c>
      <c r="D59">
        <v>44</v>
      </c>
      <c r="E59" s="1">
        <v>1.2984677800000001E-4</v>
      </c>
      <c r="F59" t="s">
        <v>35</v>
      </c>
    </row>
    <row r="60" spans="1:7" x14ac:dyDescent="0.2">
      <c r="A60" t="s">
        <v>34</v>
      </c>
      <c r="B60" t="s">
        <v>27</v>
      </c>
      <c r="C60">
        <v>45</v>
      </c>
      <c r="D60">
        <v>54</v>
      </c>
      <c r="E60" s="1">
        <v>3.38649407E-4</v>
      </c>
      <c r="F60" t="s">
        <v>35</v>
      </c>
    </row>
    <row r="61" spans="1:7" x14ac:dyDescent="0.2">
      <c r="A61" t="s">
        <v>34</v>
      </c>
      <c r="B61" t="s">
        <v>27</v>
      </c>
      <c r="C61">
        <v>55</v>
      </c>
      <c r="D61">
        <v>64</v>
      </c>
      <c r="E61" s="1">
        <v>1.2583334899999999E-3</v>
      </c>
      <c r="F61" t="s">
        <v>35</v>
      </c>
    </row>
    <row r="62" spans="1:7" x14ac:dyDescent="0.2">
      <c r="A62" t="s">
        <v>34</v>
      </c>
      <c r="B62" t="s">
        <v>27</v>
      </c>
      <c r="C62">
        <v>65</v>
      </c>
      <c r="D62">
        <v>74</v>
      </c>
      <c r="E62" s="1">
        <v>6.1872156600000002E-3</v>
      </c>
      <c r="F62" t="s">
        <v>35</v>
      </c>
    </row>
    <row r="63" spans="1:7" x14ac:dyDescent="0.2">
      <c r="A63" t="s">
        <v>34</v>
      </c>
      <c r="B63" t="s">
        <v>27</v>
      </c>
      <c r="C63">
        <v>75</v>
      </c>
      <c r="D63">
        <v>84</v>
      </c>
      <c r="E63" s="1">
        <v>1.8791899599999998E-2</v>
      </c>
      <c r="F63" t="s">
        <v>35</v>
      </c>
    </row>
    <row r="64" spans="1:7" x14ac:dyDescent="0.2">
      <c r="A64" t="s">
        <v>34</v>
      </c>
      <c r="B64" t="s">
        <v>27</v>
      </c>
      <c r="C64">
        <v>85</v>
      </c>
      <c r="D64">
        <v>99</v>
      </c>
      <c r="E64" s="1">
        <v>2.5228619599999998E-2</v>
      </c>
      <c r="F6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554A2-240F-174E-AD44-2062D7E54AF8}">
  <dimension ref="A1:J16"/>
  <sheetViews>
    <sheetView workbookViewId="0">
      <selection activeCell="D13" sqref="D13:D15"/>
    </sheetView>
  </sheetViews>
  <sheetFormatPr baseColWidth="10" defaultRowHeight="16" x14ac:dyDescent="0.2"/>
  <sheetData>
    <row r="1" spans="1:10" x14ac:dyDescent="0.2">
      <c r="A1" t="s">
        <v>17</v>
      </c>
      <c r="B1" t="s">
        <v>11</v>
      </c>
      <c r="C1" t="s">
        <v>20</v>
      </c>
      <c r="D1" t="s">
        <v>10</v>
      </c>
      <c r="E1" t="s">
        <v>14</v>
      </c>
      <c r="F1" t="s">
        <v>12</v>
      </c>
      <c r="G1" t="s">
        <v>15</v>
      </c>
      <c r="H1" t="s">
        <v>16</v>
      </c>
      <c r="I1" t="s">
        <v>18</v>
      </c>
      <c r="J1" t="s">
        <v>19</v>
      </c>
    </row>
    <row r="2" spans="1:10" x14ac:dyDescent="0.2">
      <c r="A2">
        <v>19836850</v>
      </c>
      <c r="B2">
        <f>A2/100000</f>
        <v>198.36850000000001</v>
      </c>
      <c r="C2">
        <v>120</v>
      </c>
      <c r="D2">
        <f>C2*B2</f>
        <v>23804.22</v>
      </c>
      <c r="E2">
        <v>17264</v>
      </c>
      <c r="F2">
        <f>E2*B2</f>
        <v>3424633.784</v>
      </c>
      <c r="G2">
        <f>D2/F2</f>
        <v>6.9508804448563492E-3</v>
      </c>
      <c r="H2">
        <v>0.7</v>
      </c>
      <c r="I2">
        <f>H2*B2</f>
        <v>138.85794999999999</v>
      </c>
      <c r="J2">
        <f>I2/F2</f>
        <v>4.0546802594995361E-5</v>
      </c>
    </row>
    <row r="3" spans="1:10" x14ac:dyDescent="0.2">
      <c r="A3">
        <v>62333139</v>
      </c>
      <c r="B3">
        <f t="shared" ref="B3:B6" si="0">A3/100000</f>
        <v>623.33139000000006</v>
      </c>
      <c r="C3">
        <v>38</v>
      </c>
      <c r="D3">
        <f t="shared" ref="D3:D6" si="1">C3*B3</f>
        <v>23686.592820000002</v>
      </c>
      <c r="E3">
        <v>13986</v>
      </c>
      <c r="F3">
        <f t="shared" ref="F3:F6" si="2">E3*B3</f>
        <v>8717912.8205400016</v>
      </c>
      <c r="G3">
        <f t="shared" ref="G3:G6" si="3">D3/F3</f>
        <v>2.7170027170027168E-3</v>
      </c>
      <c r="H3">
        <v>0.9</v>
      </c>
      <c r="I3">
        <f t="shared" ref="I3:I6" si="4">H3*B3</f>
        <v>560.9982510000001</v>
      </c>
      <c r="J3">
        <f t="shared" ref="J3:J6" si="5">I3/F3</f>
        <v>6.4350064350064345E-5</v>
      </c>
    </row>
    <row r="4" spans="1:10" x14ac:dyDescent="0.2">
      <c r="A4">
        <v>128446035</v>
      </c>
      <c r="B4">
        <f t="shared" si="0"/>
        <v>1284.4603500000001</v>
      </c>
      <c r="C4">
        <v>59</v>
      </c>
      <c r="D4">
        <f t="shared" si="1"/>
        <v>75783.160650000005</v>
      </c>
      <c r="E4">
        <v>10470</v>
      </c>
      <c r="F4">
        <f t="shared" si="2"/>
        <v>13448299.864500001</v>
      </c>
      <c r="G4">
        <f t="shared" si="3"/>
        <v>5.6351480420248328E-3</v>
      </c>
      <c r="H4">
        <v>2.1</v>
      </c>
      <c r="I4">
        <f t="shared" si="4"/>
        <v>2697.3667350000001</v>
      </c>
      <c r="J4">
        <f t="shared" si="5"/>
        <v>2.0057306590257878E-4</v>
      </c>
    </row>
    <row r="5" spans="1:10" x14ac:dyDescent="0.2">
      <c r="A5">
        <v>63048425</v>
      </c>
      <c r="B5">
        <f t="shared" si="0"/>
        <v>630.48424999999997</v>
      </c>
      <c r="C5">
        <v>261</v>
      </c>
      <c r="D5">
        <f t="shared" si="1"/>
        <v>164556.38925000001</v>
      </c>
      <c r="E5">
        <v>24588</v>
      </c>
      <c r="F5">
        <f t="shared" si="2"/>
        <v>15502346.739</v>
      </c>
      <c r="G5">
        <f t="shared" si="3"/>
        <v>1.061493411420205E-2</v>
      </c>
      <c r="H5">
        <v>11.8</v>
      </c>
      <c r="I5">
        <f t="shared" si="4"/>
        <v>7439.7141499999998</v>
      </c>
      <c r="J5">
        <f t="shared" si="5"/>
        <v>4.7990889864974785E-4</v>
      </c>
    </row>
    <row r="6" spans="1:10" x14ac:dyDescent="0.2">
      <c r="A6">
        <v>49238581</v>
      </c>
      <c r="B6">
        <f t="shared" si="0"/>
        <v>492.38580999999999</v>
      </c>
      <c r="C6">
        <v>1306</v>
      </c>
      <c r="D6">
        <f t="shared" si="1"/>
        <v>643055.86786</v>
      </c>
      <c r="E6">
        <v>14371</v>
      </c>
      <c r="F6">
        <f t="shared" si="2"/>
        <v>7076076.4755100003</v>
      </c>
      <c r="G6">
        <f t="shared" si="3"/>
        <v>9.087746155451952E-2</v>
      </c>
      <c r="H6">
        <v>134.6</v>
      </c>
      <c r="I6">
        <f t="shared" si="4"/>
        <v>66275.130025999999</v>
      </c>
      <c r="J6">
        <f t="shared" si="5"/>
        <v>9.3660844756801882E-3</v>
      </c>
    </row>
    <row r="7" spans="1:10" x14ac:dyDescent="0.2">
      <c r="E7" t="s">
        <v>13</v>
      </c>
      <c r="H7" t="s">
        <v>13</v>
      </c>
    </row>
    <row r="13" spans="1:10" x14ac:dyDescent="0.2">
      <c r="B13">
        <v>6012</v>
      </c>
      <c r="C13">
        <v>1580218</v>
      </c>
      <c r="D13">
        <f>B13/C13</f>
        <v>3.8045383611628267E-3</v>
      </c>
    </row>
    <row r="14" spans="1:10" x14ac:dyDescent="0.2">
      <c r="B14">
        <v>7099</v>
      </c>
      <c r="C14">
        <v>1430258</v>
      </c>
      <c r="D14">
        <f t="shared" ref="D14:D16" si="6">B14/C14</f>
        <v>4.9634401625441001E-3</v>
      </c>
    </row>
    <row r="15" spans="1:10" x14ac:dyDescent="0.2">
      <c r="B15">
        <v>654</v>
      </c>
      <c r="C15">
        <v>42292</v>
      </c>
      <c r="D15">
        <f t="shared" si="6"/>
        <v>1.5463917525773196E-2</v>
      </c>
    </row>
    <row r="16" spans="1:10" x14ac:dyDescent="0.2">
      <c r="B16">
        <f>SUM(B13:B15)</f>
        <v>13765</v>
      </c>
      <c r="C16">
        <f>SUM(C13:C15)</f>
        <v>3052768</v>
      </c>
      <c r="D16">
        <f t="shared" si="6"/>
        <v>4.5090226312644787E-3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Alvin Han</cp:lastModifiedBy>
  <dcterms:created xsi:type="dcterms:W3CDTF">2024-03-18T11:48:43Z</dcterms:created>
  <dcterms:modified xsi:type="dcterms:W3CDTF">2024-09-23T10:17:59Z</dcterms:modified>
</cp:coreProperties>
</file>