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Lance\Documents\SUNYAlbany\Projects\CloudWaterChemistry\NYSERDA\FinalData\"/>
    </mc:Choice>
  </mc:AlternateContent>
  <xr:revisionPtr revIDLastSave="0" documentId="13_ncr:1_{3307A98C-3A7B-4483-ACD4-1B0D996784FA}" xr6:coauthVersionLast="47" xr6:coauthVersionMax="47" xr10:uidLastSave="{00000000-0000-0000-0000-000000000000}"/>
  <bookViews>
    <workbookView xWindow="0" yWindow="0" windowWidth="14400" windowHeight="15600" xr2:uid="{00000000-000D-0000-FFFF-FFFF00000000}"/>
  </bookViews>
  <sheets>
    <sheet name="NOTES" sheetId="7" r:id="rId1"/>
    <sheet name="2022 VALID" sheetId="3" r:id="rId2"/>
    <sheet name="2022 INVALID" sheetId="4" r:id="rId3"/>
    <sheet name="2022 BLANKS, RINSES &amp; QC" sheetId="5" r:id="rId4"/>
    <sheet name="2022 DATA SUMMARY" sheetId="6" r:id="rId5"/>
  </sheets>
  <definedNames>
    <definedName name="Query_from_chem_1" localSheetId="1" hidden="1">'2022 VALID'!#REF!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3" l="1"/>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J45" i="4" l="1"/>
  <c r="J46" i="4"/>
  <c r="J47" i="4"/>
  <c r="J48" i="4"/>
  <c r="J49" i="4"/>
  <c r="J50" i="4"/>
  <c r="J51" i="4"/>
  <c r="J52" i="4"/>
  <c r="J53" i="4"/>
  <c r="J54" i="4"/>
  <c r="J55" i="4"/>
  <c r="J56" i="4"/>
  <c r="F23" i="6"/>
  <c r="G23" i="6" l="1"/>
  <c r="E23" i="6"/>
  <c r="D23" i="6"/>
  <c r="G22" i="6"/>
  <c r="F22" i="6"/>
  <c r="E22" i="6"/>
  <c r="D22" i="6"/>
  <c r="G21" i="6"/>
  <c r="F21" i="6"/>
  <c r="E21" i="6"/>
  <c r="D21" i="6"/>
  <c r="G19" i="6"/>
  <c r="F19" i="6"/>
  <c r="E19" i="6"/>
  <c r="D19" i="6"/>
  <c r="G18" i="6"/>
  <c r="F18" i="6"/>
  <c r="E18" i="6"/>
  <c r="D18" i="6"/>
  <c r="G17" i="6"/>
  <c r="F17" i="6"/>
  <c r="E17" i="6"/>
  <c r="D17" i="6"/>
  <c r="G16" i="6"/>
  <c r="F16" i="6"/>
  <c r="E16" i="6"/>
  <c r="D16" i="6"/>
  <c r="G15" i="6"/>
  <c r="F15" i="6"/>
  <c r="E15" i="6"/>
  <c r="D15" i="6"/>
  <c r="G14" i="6"/>
  <c r="F14" i="6"/>
  <c r="E14" i="6"/>
  <c r="D14" i="6"/>
  <c r="G13" i="6"/>
  <c r="F13" i="6"/>
  <c r="E13" i="6"/>
  <c r="D13" i="6"/>
  <c r="G12" i="6"/>
  <c r="F12" i="6"/>
  <c r="E12" i="6"/>
  <c r="D12" i="6"/>
  <c r="G11" i="6"/>
  <c r="F11" i="6"/>
  <c r="E11" i="6"/>
  <c r="D11" i="6"/>
  <c r="G9" i="6"/>
  <c r="F9" i="6"/>
  <c r="E9" i="6"/>
  <c r="D9" i="6"/>
  <c r="J7" i="3" l="1"/>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G10" i="6" l="1"/>
  <c r="F10" i="6"/>
  <c r="E10" i="6"/>
  <c r="D10" i="6"/>
  <c r="C23" i="6" l="1"/>
  <c r="C22" i="6"/>
  <c r="C21" i="6"/>
  <c r="C19" i="6"/>
  <c r="C18" i="6"/>
  <c r="C17" i="6"/>
  <c r="C16" i="6"/>
  <c r="C15" i="6"/>
  <c r="C14" i="6"/>
  <c r="C13" i="6"/>
  <c r="C12" i="6"/>
  <c r="C11" i="6"/>
  <c r="C10" i="6"/>
  <c r="C9" i="6"/>
  <c r="C8" i="6"/>
</calcChain>
</file>

<file path=xl/sharedStrings.xml><?xml version="1.0" encoding="utf-8"?>
<sst xmlns="http://schemas.openxmlformats.org/spreadsheetml/2006/main" count="837" uniqueCount="189">
  <si>
    <t>LABNO</t>
  </si>
  <si>
    <t>SAMPLEDATE</t>
  </si>
  <si>
    <t>SO4</t>
  </si>
  <si>
    <t>NO3</t>
  </si>
  <si>
    <t>K</t>
  </si>
  <si>
    <t>NH4</t>
  </si>
  <si>
    <t>TOC</t>
  </si>
  <si>
    <t>LABPH</t>
  </si>
  <si>
    <t>FIELD_NOTES</t>
  </si>
  <si>
    <t>LWC_F</t>
  </si>
  <si>
    <t>OCTANT</t>
  </si>
  <si>
    <t>CATION_ANION_RATIO</t>
  </si>
  <si>
    <t>RPD</t>
  </si>
  <si>
    <t>MP_TEST</t>
  </si>
  <si>
    <t>MISS_MAJ_ION</t>
  </si>
  <si>
    <t>LABPH_F</t>
  </si>
  <si>
    <t>SPCOND_F</t>
  </si>
  <si>
    <t>COMMENT</t>
  </si>
  <si>
    <t>POOL_VOL ml</t>
  </si>
  <si>
    <r>
      <t>LWC g m</t>
    </r>
    <r>
      <rPr>
        <b/>
        <vertAlign val="superscript"/>
        <sz val="11"/>
        <color theme="0"/>
        <rFont val="Calibri"/>
        <family val="2"/>
        <scheme val="minor"/>
      </rPr>
      <t>-3</t>
    </r>
  </si>
  <si>
    <t>TEMP °C</t>
  </si>
  <si>
    <t>WINDDIR_AVG °AZ</t>
  </si>
  <si>
    <r>
      <t>AVG_S_WSP m s</t>
    </r>
    <r>
      <rPr>
        <b/>
        <vertAlign val="superscript"/>
        <sz val="11"/>
        <color theme="0"/>
        <rFont val="Calibri"/>
        <family val="2"/>
        <scheme val="minor"/>
      </rPr>
      <t>-1</t>
    </r>
  </si>
  <si>
    <r>
      <t>SPCOND µS cm</t>
    </r>
    <r>
      <rPr>
        <b/>
        <vertAlign val="superscript"/>
        <sz val="11"/>
        <color theme="0"/>
        <rFont val="Calibri"/>
        <family val="2"/>
        <scheme val="minor"/>
      </rPr>
      <t>-1</t>
    </r>
  </si>
  <si>
    <r>
      <t>HION µeq L</t>
    </r>
    <r>
      <rPr>
        <b/>
        <vertAlign val="superscript"/>
        <sz val="11"/>
        <color theme="0"/>
        <rFont val="Calibri"/>
        <family val="2"/>
        <scheme val="minor"/>
      </rPr>
      <t>-1</t>
    </r>
  </si>
  <si>
    <r>
      <t>CA mg L</t>
    </r>
    <r>
      <rPr>
        <b/>
        <vertAlign val="superscript"/>
        <sz val="11"/>
        <color theme="0"/>
        <rFont val="Calibri"/>
        <family val="2"/>
        <scheme val="minor"/>
      </rPr>
      <t>-1</t>
    </r>
  </si>
  <si>
    <r>
      <t>CA µeq L</t>
    </r>
    <r>
      <rPr>
        <b/>
        <vertAlign val="superscript"/>
        <sz val="11"/>
        <color theme="0"/>
        <rFont val="Calibri"/>
        <family val="2"/>
        <scheme val="minor"/>
      </rPr>
      <t>-1</t>
    </r>
  </si>
  <si>
    <r>
      <t>MG mg L</t>
    </r>
    <r>
      <rPr>
        <b/>
        <vertAlign val="superscript"/>
        <sz val="11"/>
        <color theme="0"/>
        <rFont val="Calibri"/>
        <family val="2"/>
        <scheme val="minor"/>
      </rPr>
      <t>-1</t>
    </r>
  </si>
  <si>
    <r>
      <t>MG µeq L</t>
    </r>
    <r>
      <rPr>
        <b/>
        <vertAlign val="superscript"/>
        <sz val="11"/>
        <color theme="0"/>
        <rFont val="Calibri"/>
        <family val="2"/>
        <scheme val="minor"/>
      </rPr>
      <t>-1</t>
    </r>
  </si>
  <si>
    <r>
      <t>NA mg L</t>
    </r>
    <r>
      <rPr>
        <b/>
        <vertAlign val="superscript"/>
        <sz val="11"/>
        <color theme="0"/>
        <rFont val="Calibri"/>
        <family val="2"/>
        <scheme val="minor"/>
      </rPr>
      <t>-1</t>
    </r>
  </si>
  <si>
    <r>
      <t>NA µeq L</t>
    </r>
    <r>
      <rPr>
        <b/>
        <vertAlign val="superscript"/>
        <sz val="11"/>
        <color theme="0"/>
        <rFont val="Calibri"/>
        <family val="2"/>
        <scheme val="minor"/>
      </rPr>
      <t>-1</t>
    </r>
  </si>
  <si>
    <r>
      <t>K mg L</t>
    </r>
    <r>
      <rPr>
        <b/>
        <vertAlign val="superscript"/>
        <sz val="11"/>
        <color theme="0"/>
        <rFont val="Calibri"/>
        <family val="2"/>
        <scheme val="minor"/>
      </rPr>
      <t>-1</t>
    </r>
  </si>
  <si>
    <r>
      <t>K µeq L</t>
    </r>
    <r>
      <rPr>
        <b/>
        <vertAlign val="superscript"/>
        <sz val="11"/>
        <color theme="0"/>
        <rFont val="Calibri"/>
        <family val="2"/>
        <scheme val="minor"/>
      </rPr>
      <t>-1</t>
    </r>
  </si>
  <si>
    <r>
      <t>NH4 mg L</t>
    </r>
    <r>
      <rPr>
        <b/>
        <vertAlign val="superscript"/>
        <sz val="11"/>
        <color theme="0"/>
        <rFont val="Calibri"/>
        <family val="2"/>
        <scheme val="minor"/>
      </rPr>
      <t>-1</t>
    </r>
  </si>
  <si>
    <r>
      <t>NH4 µeq L</t>
    </r>
    <r>
      <rPr>
        <b/>
        <vertAlign val="superscript"/>
        <sz val="11"/>
        <color theme="0"/>
        <rFont val="Calibri"/>
        <family val="2"/>
        <scheme val="minor"/>
      </rPr>
      <t>-1</t>
    </r>
  </si>
  <si>
    <r>
      <t>SO4 mg L</t>
    </r>
    <r>
      <rPr>
        <b/>
        <vertAlign val="superscript"/>
        <sz val="11"/>
        <color theme="0"/>
        <rFont val="Calibri"/>
        <family val="2"/>
        <scheme val="minor"/>
      </rPr>
      <t>-1</t>
    </r>
  </si>
  <si>
    <r>
      <t>SO4 µeq L</t>
    </r>
    <r>
      <rPr>
        <b/>
        <vertAlign val="superscript"/>
        <sz val="11"/>
        <color theme="0"/>
        <rFont val="Calibri"/>
        <family val="2"/>
        <scheme val="minor"/>
      </rPr>
      <t>-1</t>
    </r>
  </si>
  <si>
    <r>
      <t>NO3 mg L</t>
    </r>
    <r>
      <rPr>
        <b/>
        <vertAlign val="superscript"/>
        <sz val="11"/>
        <color theme="0"/>
        <rFont val="Calibri"/>
        <family val="2"/>
        <scheme val="minor"/>
      </rPr>
      <t>-1</t>
    </r>
  </si>
  <si>
    <r>
      <t>NO3 µeq L</t>
    </r>
    <r>
      <rPr>
        <b/>
        <vertAlign val="superscript"/>
        <sz val="11"/>
        <color theme="0"/>
        <rFont val="Calibri"/>
        <family val="2"/>
        <scheme val="minor"/>
      </rPr>
      <t>-1</t>
    </r>
  </si>
  <si>
    <r>
      <t>CL mg L</t>
    </r>
    <r>
      <rPr>
        <b/>
        <vertAlign val="superscript"/>
        <sz val="11"/>
        <color theme="0"/>
        <rFont val="Calibri"/>
        <family val="2"/>
        <scheme val="minor"/>
      </rPr>
      <t>-1</t>
    </r>
  </si>
  <si>
    <r>
      <t>CL µeq L</t>
    </r>
    <r>
      <rPr>
        <b/>
        <vertAlign val="superscript"/>
        <sz val="11"/>
        <color theme="0"/>
        <rFont val="Calibri"/>
        <family val="2"/>
        <scheme val="minor"/>
      </rPr>
      <t>-1</t>
    </r>
  </si>
  <si>
    <r>
      <t>SUM_CATIONS µeq L</t>
    </r>
    <r>
      <rPr>
        <b/>
        <vertAlign val="superscript"/>
        <sz val="11"/>
        <color theme="0"/>
        <rFont val="Calibri"/>
        <family val="2"/>
        <scheme val="minor"/>
      </rPr>
      <t>-1</t>
    </r>
  </si>
  <si>
    <r>
      <t>SUM_ANIONS µeq L</t>
    </r>
    <r>
      <rPr>
        <b/>
        <vertAlign val="superscript"/>
        <sz val="11"/>
        <color theme="0"/>
        <rFont val="Calibri"/>
        <family val="2"/>
        <scheme val="minor"/>
      </rPr>
      <t>-1</t>
    </r>
  </si>
  <si>
    <r>
      <t>SO4_mg L</t>
    </r>
    <r>
      <rPr>
        <b/>
        <vertAlign val="superscript"/>
        <sz val="11"/>
        <color theme="0"/>
        <rFont val="Calibri"/>
        <family val="2"/>
        <scheme val="minor"/>
      </rPr>
      <t>-1</t>
    </r>
  </si>
  <si>
    <r>
      <t>NO3_mg L</t>
    </r>
    <r>
      <rPr>
        <b/>
        <vertAlign val="superscript"/>
        <sz val="11"/>
        <color theme="0"/>
        <rFont val="Calibri"/>
        <family val="2"/>
        <scheme val="minor"/>
      </rPr>
      <t>-1</t>
    </r>
  </si>
  <si>
    <r>
      <t>Cl_mg L</t>
    </r>
    <r>
      <rPr>
        <b/>
        <vertAlign val="superscript"/>
        <sz val="11"/>
        <color theme="0"/>
        <rFont val="Calibri"/>
        <family val="2"/>
        <scheme val="minor"/>
      </rPr>
      <t>-1</t>
    </r>
  </si>
  <si>
    <r>
      <t>Ca_mg L</t>
    </r>
    <r>
      <rPr>
        <b/>
        <vertAlign val="superscript"/>
        <sz val="11"/>
        <color theme="0"/>
        <rFont val="Calibri"/>
        <family val="2"/>
        <scheme val="minor"/>
      </rPr>
      <t>-1</t>
    </r>
  </si>
  <si>
    <r>
      <t>Mg_mg L</t>
    </r>
    <r>
      <rPr>
        <b/>
        <vertAlign val="superscript"/>
        <sz val="11"/>
        <color theme="0"/>
        <rFont val="Calibri"/>
        <family val="2"/>
        <scheme val="minor"/>
      </rPr>
      <t>-1</t>
    </r>
  </si>
  <si>
    <r>
      <t>Na_mg L</t>
    </r>
    <r>
      <rPr>
        <b/>
        <vertAlign val="superscript"/>
        <sz val="11"/>
        <color theme="0"/>
        <rFont val="Calibri"/>
        <family val="2"/>
        <scheme val="minor"/>
      </rPr>
      <t>-1</t>
    </r>
  </si>
  <si>
    <r>
      <t>K_mg L</t>
    </r>
    <r>
      <rPr>
        <b/>
        <vertAlign val="superscript"/>
        <sz val="11"/>
        <color theme="0"/>
        <rFont val="Calibri"/>
        <family val="2"/>
        <scheme val="minor"/>
      </rPr>
      <t>-1</t>
    </r>
  </si>
  <si>
    <r>
      <t>NH4_mg L</t>
    </r>
    <r>
      <rPr>
        <b/>
        <vertAlign val="superscript"/>
        <sz val="11"/>
        <color theme="0"/>
        <rFont val="Calibri"/>
        <family val="2"/>
        <scheme val="minor"/>
      </rPr>
      <t>-1</t>
    </r>
  </si>
  <si>
    <t>Parameter</t>
  </si>
  <si>
    <t>UNITS</t>
  </si>
  <si>
    <t>COUNT</t>
  </si>
  <si>
    <t>Min</t>
  </si>
  <si>
    <t>Max</t>
  </si>
  <si>
    <t>Mean</t>
  </si>
  <si>
    <t>Std. Dev.</t>
  </si>
  <si>
    <t>Cloud Samples</t>
  </si>
  <si>
    <t>Volume</t>
  </si>
  <si>
    <t>mL</t>
  </si>
  <si>
    <t>LWC</t>
  </si>
  <si>
    <r>
      <t>g m</t>
    </r>
    <r>
      <rPr>
        <vertAlign val="superscript"/>
        <sz val="11"/>
        <color rgb="FF000000"/>
        <rFont val="Calibri"/>
        <family val="2"/>
      </rPr>
      <t>-3</t>
    </r>
  </si>
  <si>
    <r>
      <t>µeq L</t>
    </r>
    <r>
      <rPr>
        <vertAlign val="superscript"/>
        <sz val="11"/>
        <color rgb="FF000000"/>
        <rFont val="Calibri"/>
        <family val="2"/>
      </rPr>
      <t>-1</t>
    </r>
  </si>
  <si>
    <t>Cl</t>
  </si>
  <si>
    <t>Ca</t>
  </si>
  <si>
    <t>Mg</t>
  </si>
  <si>
    <t>Na</t>
  </si>
  <si>
    <t>SCONDUCT</t>
  </si>
  <si>
    <r>
      <t>µS cm</t>
    </r>
    <r>
      <rPr>
        <vertAlign val="superscript"/>
        <sz val="11"/>
        <color rgb="FF000000"/>
        <rFont val="Calibri"/>
        <family val="2"/>
      </rPr>
      <t>-1</t>
    </r>
  </si>
  <si>
    <t>LABpH</t>
  </si>
  <si>
    <t>H</t>
  </si>
  <si>
    <r>
      <t>LWC g m</t>
    </r>
    <r>
      <rPr>
        <vertAlign val="superscript"/>
        <sz val="11"/>
        <color theme="1"/>
        <rFont val="Calibri"/>
        <family val="2"/>
        <scheme val="minor"/>
      </rPr>
      <t>-3</t>
    </r>
  </si>
  <si>
    <r>
      <t>AVG_S_WSP m s</t>
    </r>
    <r>
      <rPr>
        <vertAlign val="superscript"/>
        <sz val="11"/>
        <color theme="1"/>
        <rFont val="Calibri"/>
        <family val="2"/>
        <scheme val="minor"/>
      </rPr>
      <t>-1</t>
    </r>
  </si>
  <si>
    <r>
      <t>SPCOND µS cm</t>
    </r>
    <r>
      <rPr>
        <vertAlign val="superscript"/>
        <sz val="11"/>
        <color theme="1"/>
        <rFont val="Calibri"/>
        <family val="2"/>
        <scheme val="minor"/>
      </rPr>
      <t>-1</t>
    </r>
  </si>
  <si>
    <r>
      <t>HION µeq L</t>
    </r>
    <r>
      <rPr>
        <vertAlign val="superscript"/>
        <sz val="11"/>
        <color theme="1"/>
        <rFont val="Calibri"/>
        <family val="2"/>
        <scheme val="minor"/>
      </rPr>
      <t>-1</t>
    </r>
  </si>
  <si>
    <r>
      <t>CA mg L</t>
    </r>
    <r>
      <rPr>
        <vertAlign val="superscript"/>
        <sz val="11"/>
        <color theme="1"/>
        <rFont val="Calibri"/>
        <family val="2"/>
        <scheme val="minor"/>
      </rPr>
      <t>-1</t>
    </r>
  </si>
  <si>
    <r>
      <t>CA µeq L</t>
    </r>
    <r>
      <rPr>
        <vertAlign val="superscript"/>
        <sz val="11"/>
        <color theme="1"/>
        <rFont val="Calibri"/>
        <family val="2"/>
        <scheme val="minor"/>
      </rPr>
      <t>-1</t>
    </r>
  </si>
  <si>
    <r>
      <t>MG mg L</t>
    </r>
    <r>
      <rPr>
        <vertAlign val="superscript"/>
        <sz val="11"/>
        <color theme="1"/>
        <rFont val="Calibri"/>
        <family val="2"/>
        <scheme val="minor"/>
      </rPr>
      <t>-1</t>
    </r>
  </si>
  <si>
    <r>
      <t>MG µeq L</t>
    </r>
    <r>
      <rPr>
        <vertAlign val="superscript"/>
        <sz val="11"/>
        <color theme="1"/>
        <rFont val="Calibri"/>
        <family val="2"/>
        <scheme val="minor"/>
      </rPr>
      <t>-1</t>
    </r>
  </si>
  <si>
    <r>
      <t>NA mg L</t>
    </r>
    <r>
      <rPr>
        <vertAlign val="superscript"/>
        <sz val="11"/>
        <color theme="1"/>
        <rFont val="Calibri"/>
        <family val="2"/>
        <scheme val="minor"/>
      </rPr>
      <t>-1</t>
    </r>
  </si>
  <si>
    <r>
      <t>NA µeq L</t>
    </r>
    <r>
      <rPr>
        <vertAlign val="superscript"/>
        <sz val="11"/>
        <color theme="1"/>
        <rFont val="Calibri"/>
        <family val="2"/>
        <scheme val="minor"/>
      </rPr>
      <t>-1</t>
    </r>
  </si>
  <si>
    <r>
      <t>K mg L</t>
    </r>
    <r>
      <rPr>
        <vertAlign val="superscript"/>
        <sz val="11"/>
        <color theme="1"/>
        <rFont val="Calibri"/>
        <family val="2"/>
        <scheme val="minor"/>
      </rPr>
      <t>-1</t>
    </r>
  </si>
  <si>
    <r>
      <t>K µeq L</t>
    </r>
    <r>
      <rPr>
        <vertAlign val="superscript"/>
        <sz val="11"/>
        <color theme="1"/>
        <rFont val="Calibri"/>
        <family val="2"/>
        <scheme val="minor"/>
      </rPr>
      <t>-1</t>
    </r>
  </si>
  <si>
    <r>
      <t>NH4 mg L</t>
    </r>
    <r>
      <rPr>
        <vertAlign val="superscript"/>
        <sz val="11"/>
        <color theme="1"/>
        <rFont val="Calibri"/>
        <family val="2"/>
        <scheme val="minor"/>
      </rPr>
      <t>-1</t>
    </r>
  </si>
  <si>
    <r>
      <t>NH4 µeq L</t>
    </r>
    <r>
      <rPr>
        <vertAlign val="superscript"/>
        <sz val="11"/>
        <color theme="1"/>
        <rFont val="Calibri"/>
        <family val="2"/>
        <scheme val="minor"/>
      </rPr>
      <t>-1</t>
    </r>
  </si>
  <si>
    <r>
      <t>SO4 mg L</t>
    </r>
    <r>
      <rPr>
        <vertAlign val="superscript"/>
        <sz val="11"/>
        <color theme="1"/>
        <rFont val="Calibri"/>
        <family val="2"/>
        <scheme val="minor"/>
      </rPr>
      <t>-1</t>
    </r>
  </si>
  <si>
    <r>
      <t>SO4 µeq L</t>
    </r>
    <r>
      <rPr>
        <vertAlign val="superscript"/>
        <sz val="11"/>
        <color theme="1"/>
        <rFont val="Calibri"/>
        <family val="2"/>
        <scheme val="minor"/>
      </rPr>
      <t>-1</t>
    </r>
  </si>
  <si>
    <r>
      <t>NO3 mg L</t>
    </r>
    <r>
      <rPr>
        <vertAlign val="superscript"/>
        <sz val="11"/>
        <color theme="1"/>
        <rFont val="Calibri"/>
        <family val="2"/>
        <scheme val="minor"/>
      </rPr>
      <t>-1</t>
    </r>
  </si>
  <si>
    <r>
      <t>NO3 µeq L</t>
    </r>
    <r>
      <rPr>
        <vertAlign val="superscript"/>
        <sz val="11"/>
        <color theme="1"/>
        <rFont val="Calibri"/>
        <family val="2"/>
        <scheme val="minor"/>
      </rPr>
      <t>-1</t>
    </r>
  </si>
  <si>
    <r>
      <t>CL mg L</t>
    </r>
    <r>
      <rPr>
        <vertAlign val="superscript"/>
        <sz val="11"/>
        <color theme="1"/>
        <rFont val="Calibri"/>
        <family val="2"/>
        <scheme val="minor"/>
      </rPr>
      <t>-1</t>
    </r>
  </si>
  <si>
    <r>
      <t>CL µeq L</t>
    </r>
    <r>
      <rPr>
        <vertAlign val="superscript"/>
        <sz val="11"/>
        <color theme="1"/>
        <rFont val="Calibri"/>
        <family val="2"/>
        <scheme val="minor"/>
      </rPr>
      <t>-1</t>
    </r>
  </si>
  <si>
    <r>
      <t>SUM_CATIONS µeq L</t>
    </r>
    <r>
      <rPr>
        <vertAlign val="superscript"/>
        <sz val="11"/>
        <color theme="1"/>
        <rFont val="Calibri"/>
        <family val="2"/>
        <scheme val="minor"/>
      </rPr>
      <t>-1</t>
    </r>
  </si>
  <si>
    <r>
      <t>SUM_ANIONS µeq L</t>
    </r>
    <r>
      <rPr>
        <vertAlign val="superscript"/>
        <sz val="11"/>
        <color theme="1"/>
        <rFont val="Calibri"/>
        <family val="2"/>
        <scheme val="minor"/>
      </rPr>
      <t>-1</t>
    </r>
  </si>
  <si>
    <t>Atmospheric Sciences Research Center</t>
  </si>
  <si>
    <t>http://atmoschem.asrc.cestm.albany.edu/~cloudwater/</t>
  </si>
  <si>
    <t>Glyoxalate_ppb</t>
  </si>
  <si>
    <t>AcetateGlycolate_ppb</t>
  </si>
  <si>
    <t>Lactate_ppb</t>
  </si>
  <si>
    <t>Malonate_ppb</t>
  </si>
  <si>
    <t>Oxalate_ppb</t>
  </si>
  <si>
    <t>Pyruvate_ppb</t>
  </si>
  <si>
    <t>SuccinateMalate_ppb</t>
  </si>
  <si>
    <t>COLLECTION_HOURS</t>
  </si>
  <si>
    <t>DUMP TIME</t>
  </si>
  <si>
    <t>Summary statistics calculated using both 'VALID' and 'INVALID' data.</t>
  </si>
  <si>
    <t>Formate_ppb</t>
  </si>
  <si>
    <r>
      <t>TOC mg L</t>
    </r>
    <r>
      <rPr>
        <b/>
        <vertAlign val="superscript"/>
        <sz val="11"/>
        <color theme="0"/>
        <rFont val="Calibri"/>
        <family val="2"/>
        <scheme val="minor"/>
      </rPr>
      <t>-1</t>
    </r>
  </si>
  <si>
    <t>Prior to 2018, only 'VALID' data were summarized here.  We include both 'VALID' and 'INVALID' data in this summary. However, we  continue to report the measurements for individual samples separated into the 'VALID' and 'INVALID' categories (in separate tabs within this spreadsheet), as done for the past several decades,  to provide consistency with the historical dataset.</t>
  </si>
  <si>
    <t>COLL_HR_F</t>
  </si>
  <si>
    <t>filtered</t>
  </si>
  <si>
    <t>M</t>
  </si>
  <si>
    <t>CA_F</t>
  </si>
  <si>
    <t>MG_F</t>
  </si>
  <si>
    <t>NA_F</t>
  </si>
  <si>
    <t>K_F</t>
  </si>
  <si>
    <t>NH4_F</t>
  </si>
  <si>
    <t>SO4_F</t>
  </si>
  <si>
    <t>NO3_F</t>
  </si>
  <si>
    <t>CL_F</t>
  </si>
  <si>
    <t>TOC_F</t>
  </si>
  <si>
    <t>0.023 mg/L</t>
  </si>
  <si>
    <t>Samples are classified as 'VALID' and 'INVALID' in the so-named tabs based on the historical classification scheme determined by ion balance criteria.</t>
  </si>
  <si>
    <t>TN_F</t>
  </si>
  <si>
    <t>TN</t>
  </si>
  <si>
    <r>
      <t>TN mg L</t>
    </r>
    <r>
      <rPr>
        <b/>
        <vertAlign val="superscript"/>
        <sz val="11"/>
        <color theme="0"/>
        <rFont val="Calibri"/>
        <family val="2"/>
        <scheme val="minor"/>
      </rPr>
      <t>-1</t>
    </r>
  </si>
  <si>
    <r>
      <t>TN mg L</t>
    </r>
    <r>
      <rPr>
        <vertAlign val="superscript"/>
        <sz val="11"/>
        <color theme="1"/>
        <rFont val="Calibri"/>
        <family val="2"/>
        <scheme val="minor"/>
      </rPr>
      <t>-1</t>
    </r>
  </si>
  <si>
    <t>0.007 mg/L</t>
  </si>
  <si>
    <t>0.005 mg/L</t>
  </si>
  <si>
    <t>0.006 mg/L</t>
  </si>
  <si>
    <t>0.009 mg/L</t>
  </si>
  <si>
    <t>0.002 mg/L</t>
  </si>
  <si>
    <t>0.015 mg/L</t>
  </si>
  <si>
    <t>0.029 mg/L</t>
  </si>
  <si>
    <t>0.014 mg C/L</t>
  </si>
  <si>
    <t>Method Detection Limits are based on 3 times the standard deviation of 7 replicates of a low-level check standard.</t>
  </si>
  <si>
    <r>
      <rPr>
        <vertAlign val="superscript"/>
        <sz val="11"/>
        <color theme="1"/>
        <rFont val="Calibri"/>
        <family val="2"/>
        <scheme val="minor"/>
      </rPr>
      <t>2</t>
    </r>
    <r>
      <rPr>
        <sz val="11"/>
        <color theme="1"/>
        <rFont val="Calibri"/>
        <family val="2"/>
        <scheme val="minor"/>
      </rPr>
      <t>Methods for Chemical Analysis of Water and Wastes, EPA 600/4-79-020, 1979, Revised 1983.</t>
    </r>
  </si>
  <si>
    <r>
      <rPr>
        <vertAlign val="superscript"/>
        <sz val="11"/>
        <color theme="1"/>
        <rFont val="Calibri"/>
        <family val="2"/>
        <scheme val="minor"/>
      </rPr>
      <t>3</t>
    </r>
    <r>
      <rPr>
        <sz val="11"/>
        <color theme="1"/>
        <rFont val="Calibri"/>
        <family val="2"/>
        <scheme val="minor"/>
      </rPr>
      <t>Methods for the Determination of Inorganic Substances in Environmental Samples, EPA 600/R-93-100, 1993.</t>
    </r>
  </si>
  <si>
    <r>
      <rPr>
        <vertAlign val="superscript"/>
        <sz val="11"/>
        <color theme="1"/>
        <rFont val="Calibri"/>
        <family val="2"/>
        <scheme val="minor"/>
      </rPr>
      <t>4</t>
    </r>
    <r>
      <rPr>
        <sz val="11"/>
        <color theme="1"/>
        <rFont val="Calibri"/>
        <family val="2"/>
        <scheme val="minor"/>
      </rPr>
      <t>Standard Methods for the Examination of Water and Wastewater, 18th-21st Editions, American Public Health Association, American Water Works Association, and Water Pollution Control Federation, 1992-2005.</t>
    </r>
  </si>
  <si>
    <r>
      <rPr>
        <vertAlign val="superscript"/>
        <sz val="11"/>
        <color theme="1"/>
        <rFont val="Calibri"/>
        <family val="2"/>
        <scheme val="minor"/>
      </rPr>
      <t>1</t>
    </r>
    <r>
      <rPr>
        <sz val="11"/>
        <color theme="1"/>
        <rFont val="Calibri"/>
        <family val="2"/>
        <scheme val="minor"/>
      </rPr>
      <t>Handbook of Methods for Acidic Deposition Studies: Laboratory Analysis for Surface Water Chemistry, EPA 600/4-87-026.</t>
    </r>
  </si>
  <si>
    <r>
      <t>Total Organic Carbon UV/Persulfate Oxidation EPA 415.1</t>
    </r>
    <r>
      <rPr>
        <vertAlign val="superscript"/>
        <sz val="11"/>
        <color theme="1"/>
        <rFont val="Calibri"/>
        <family val="2"/>
        <scheme val="minor"/>
      </rPr>
      <t>2</t>
    </r>
    <r>
      <rPr>
        <sz val="11"/>
        <color theme="1"/>
        <rFont val="Calibri"/>
        <family val="2"/>
        <scheme val="minor"/>
      </rPr>
      <t>, 5310 C</t>
    </r>
    <r>
      <rPr>
        <vertAlign val="superscript"/>
        <sz val="11"/>
        <color theme="1"/>
        <rFont val="Calibri"/>
        <family val="2"/>
        <scheme val="minor"/>
      </rPr>
      <t>4</t>
    </r>
  </si>
  <si>
    <r>
      <t>Ammonium Automated phenolate EPA 350.1</t>
    </r>
    <r>
      <rPr>
        <vertAlign val="superscript"/>
        <sz val="11"/>
        <color theme="1"/>
        <rFont val="Calibri"/>
        <family val="2"/>
        <scheme val="minor"/>
      </rPr>
      <t>2</t>
    </r>
    <r>
      <rPr>
        <sz val="11"/>
        <color theme="1"/>
        <rFont val="Calibri"/>
        <family val="2"/>
        <scheme val="minor"/>
      </rPr>
      <t>, 4500-NH3 G</t>
    </r>
    <r>
      <rPr>
        <vertAlign val="superscript"/>
        <sz val="11"/>
        <color theme="1"/>
        <rFont val="Calibri"/>
        <family val="2"/>
        <scheme val="minor"/>
      </rPr>
      <t>4</t>
    </r>
  </si>
  <si>
    <r>
      <t>Sodium AAS Direct Aspiration EPA 273.1</t>
    </r>
    <r>
      <rPr>
        <vertAlign val="superscript"/>
        <sz val="11"/>
        <color theme="1"/>
        <rFont val="Calibri"/>
        <family val="2"/>
        <scheme val="minor"/>
      </rPr>
      <t>2</t>
    </r>
    <r>
      <rPr>
        <sz val="11"/>
        <color theme="1"/>
        <rFont val="Calibri"/>
        <family val="2"/>
        <scheme val="minor"/>
      </rPr>
      <t>, 3111 B</t>
    </r>
    <r>
      <rPr>
        <vertAlign val="superscript"/>
        <sz val="11"/>
        <color theme="1"/>
        <rFont val="Calibri"/>
        <family val="2"/>
        <scheme val="minor"/>
      </rPr>
      <t>4</t>
    </r>
  </si>
  <si>
    <r>
      <t>Potassium AAS Direct Aspiration EPA 258.1</t>
    </r>
    <r>
      <rPr>
        <vertAlign val="superscript"/>
        <sz val="11"/>
        <color theme="1"/>
        <rFont val="Calibri"/>
        <family val="2"/>
        <scheme val="minor"/>
      </rPr>
      <t>2</t>
    </r>
    <r>
      <rPr>
        <sz val="11"/>
        <color theme="1"/>
        <rFont val="Calibri"/>
        <family val="2"/>
        <scheme val="minor"/>
      </rPr>
      <t>, 3111 B</t>
    </r>
    <r>
      <rPr>
        <vertAlign val="superscript"/>
        <sz val="11"/>
        <color theme="1"/>
        <rFont val="Calibri"/>
        <family val="2"/>
        <scheme val="minor"/>
      </rPr>
      <t>4</t>
    </r>
  </si>
  <si>
    <r>
      <t>Calcium AAS Direct Aspiration EPA 215.1</t>
    </r>
    <r>
      <rPr>
        <vertAlign val="superscript"/>
        <sz val="11"/>
        <color theme="1"/>
        <rFont val="Calibri"/>
        <family val="2"/>
        <scheme val="minor"/>
      </rPr>
      <t>2</t>
    </r>
    <r>
      <rPr>
        <sz val="11"/>
        <color theme="1"/>
        <rFont val="Calibri"/>
        <family val="2"/>
        <scheme val="minor"/>
      </rPr>
      <t>, 3111 B</t>
    </r>
    <r>
      <rPr>
        <vertAlign val="superscript"/>
        <sz val="11"/>
        <color theme="1"/>
        <rFont val="Calibri"/>
        <family val="2"/>
        <scheme val="minor"/>
      </rPr>
      <t>4</t>
    </r>
  </si>
  <si>
    <r>
      <t>Magnesium AAS Direct Aspiration EPA 242.1</t>
    </r>
    <r>
      <rPr>
        <vertAlign val="superscript"/>
        <sz val="11"/>
        <color theme="1"/>
        <rFont val="Calibri"/>
        <family val="2"/>
        <scheme val="minor"/>
      </rPr>
      <t>2</t>
    </r>
    <r>
      <rPr>
        <sz val="11"/>
        <color theme="1"/>
        <rFont val="Calibri"/>
        <family val="2"/>
        <scheme val="minor"/>
      </rPr>
      <t>, 3111 B</t>
    </r>
    <r>
      <rPr>
        <vertAlign val="superscript"/>
        <sz val="11"/>
        <color theme="1"/>
        <rFont val="Calibri"/>
        <family val="2"/>
        <scheme val="minor"/>
      </rPr>
      <t>4</t>
    </r>
  </si>
  <si>
    <r>
      <t>TOC µmols C L</t>
    </r>
    <r>
      <rPr>
        <vertAlign val="superscript"/>
        <sz val="11"/>
        <color theme="1"/>
        <rFont val="Calibri"/>
        <family val="2"/>
        <scheme val="minor"/>
      </rPr>
      <t>-1</t>
    </r>
  </si>
  <si>
    <r>
      <t>TOC µmols C L</t>
    </r>
    <r>
      <rPr>
        <b/>
        <vertAlign val="superscript"/>
        <sz val="11"/>
        <color theme="0"/>
        <rFont val="Calibri"/>
        <family val="2"/>
        <scheme val="minor"/>
      </rPr>
      <t>-1</t>
    </r>
  </si>
  <si>
    <r>
      <t>µMoles C L</t>
    </r>
    <r>
      <rPr>
        <vertAlign val="superscript"/>
        <sz val="11"/>
        <color rgb="FF000000"/>
        <rFont val="Calibri"/>
        <family val="2"/>
      </rPr>
      <t>-1</t>
    </r>
  </si>
  <si>
    <t>blank</t>
  </si>
  <si>
    <t>Whiteface 2022 SUMMARY STATS</t>
  </si>
  <si>
    <t xml:space="preserve">2022 was the fifth summer of cloud water measurements overseen by the Atmospheric Sciences Research Center </t>
  </si>
  <si>
    <t>Whiteface 2022 VALID DATA</t>
  </si>
  <si>
    <t>Whiteface 2022 FIELD BLANKS &amp; RINSES, QC analysis</t>
  </si>
  <si>
    <t>Whiteface 2022 INVALID DATA</t>
  </si>
  <si>
    <t>22157X1</t>
  </si>
  <si>
    <t>22157X2</t>
  </si>
  <si>
    <t>22164X1</t>
  </si>
  <si>
    <t>22164X2</t>
  </si>
  <si>
    <t>22187X1</t>
  </si>
  <si>
    <t>22187X2</t>
  </si>
  <si>
    <t>22196X1</t>
  </si>
  <si>
    <t>22196X2</t>
  </si>
  <si>
    <t>22213X1</t>
  </si>
  <si>
    <t>22213X2</t>
  </si>
  <si>
    <t>22227X1</t>
  </si>
  <si>
    <t>22227X2</t>
  </si>
  <si>
    <t>22245X1</t>
  </si>
  <si>
    <t>22245X2</t>
  </si>
  <si>
    <t>22255X1</t>
  </si>
  <si>
    <t>22255X2</t>
  </si>
  <si>
    <t>rinse</t>
  </si>
  <si>
    <t>BDL</t>
  </si>
  <si>
    <t>Oxalate</t>
  </si>
  <si>
    <t>formate</t>
  </si>
  <si>
    <t>acetate</t>
  </si>
  <si>
    <t>pyruvate</t>
  </si>
  <si>
    <t>propionate</t>
  </si>
  <si>
    <t>glyoxalate</t>
  </si>
  <si>
    <t>lactate</t>
  </si>
  <si>
    <t>0.02374mg/L</t>
  </si>
  <si>
    <t>0.0041mg/L</t>
  </si>
  <si>
    <t>0.0119mg/L</t>
  </si>
  <si>
    <t>0.0167mg/L</t>
  </si>
  <si>
    <t>0.0132mg/L</t>
  </si>
  <si>
    <t>0.0073mg/L</t>
  </si>
  <si>
    <t>0.0074mg/L</t>
  </si>
  <si>
    <t>Analytical chemistry measurements (except for organic acids) were conducted by the Adirondack Lake Survey Corporation (ALSC).</t>
  </si>
  <si>
    <t>Organic acid measurements were conducted by Archana Tripathy at the Wadsworth Center and at ASRC.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</si>
</sst>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1"/>
      <color theme="1"/>
      <name val="Calibri"/>
      <family val="2"/>
      <scheme val="minor"/>
    </font>
    <font>
      <b/>
      <sz val="12"/>
      <name val="Arial"/>
      <family val="2"/>
    </font>
    <font>
      <u/>
      <sz val="11"/>
      <color theme="10"/>
      <name val="Calibri"/>
      <family val="2"/>
    </font>
    <font>
      <b/>
      <sz val="11"/>
      <color theme="1"/>
      <name val="Arial"/>
      <family val="2"/>
    </font>
    <font>
      <b/>
      <sz val="12"/>
      <color theme="1"/>
      <name val="Calibri"/>
      <family val="2"/>
      <scheme val="minor"/>
    </font>
    <font>
      <b/>
      <sz val="11"/>
      <name val="Calibri"/>
      <family val="2"/>
      <scheme val="minor"/>
    </font>
    <font>
      <b/>
      <sz val="11"/>
      <color theme="0"/>
      <name val="Calibri"/>
      <family val="2"/>
      <scheme val="minor"/>
    </font>
    <font>
      <b/>
      <vertAlign val="superscript"/>
      <sz val="11"/>
      <color theme="0"/>
      <name val="Calibri"/>
      <family val="2"/>
      <scheme val="minor"/>
    </font>
    <font>
      <b/>
      <sz val="11"/>
      <color rgb="FF000000"/>
      <name val="Calibri"/>
      <family val="2"/>
    </font>
    <font>
      <sz val="11"/>
      <color theme="1"/>
      <name val="Calibri"/>
      <family val="2"/>
    </font>
    <font>
      <vertAlign val="superscript"/>
      <sz val="11"/>
      <color rgb="FF000000"/>
      <name val="Calibri"/>
      <family val="2"/>
    </font>
    <font>
      <vertAlign val="superscript"/>
      <sz val="11"/>
      <color theme="1"/>
      <name val="Calibri"/>
      <family val="2"/>
      <scheme val="minor"/>
    </font>
    <font>
      <b/>
      <sz val="11"/>
      <color theme="1"/>
      <name val="Calibri"/>
      <family val="2"/>
      <scheme val="minor"/>
    </font>
    <font>
      <sz val="11"/>
      <color rgb="FF000000"/>
      <name val="Calibri"/>
      <family val="2"/>
    </font>
    <font>
      <sz val="11"/>
      <name val="Calibri"/>
      <family val="2"/>
      <scheme val="minor"/>
    </font>
    <font>
      <sz val="10"/>
      <color theme="1"/>
      <name val="Calibri"/>
      <family val="2"/>
      <scheme val="minor"/>
    </font>
    <font>
      <sz val="10"/>
      <name val="Arial"/>
      <family val="2"/>
    </font>
    <font>
      <sz val="8"/>
      <name val="Arial"/>
      <family val="2"/>
    </font>
    <font>
      <sz val="11"/>
      <color rgb="FF000000"/>
      <name val="Calibri"/>
      <family val="2"/>
      <scheme val="minor"/>
    </font>
    <font>
      <sz val="11"/>
      <name val="Arial"/>
      <family val="2"/>
    </font>
  </fonts>
  <fills count="6">
    <fill>
      <patternFill patternType="none"/>
    </fill>
    <fill>
      <patternFill patternType="gray125"/>
    </fill>
    <fill>
      <patternFill patternType="solid">
        <fgColor theme="7"/>
        <bgColor theme="7"/>
      </patternFill>
    </fill>
    <fill>
      <patternFill patternType="solid">
        <fgColor theme="8"/>
        <bgColor theme="8"/>
      </patternFill>
    </fill>
    <fill>
      <patternFill patternType="solid">
        <fgColor theme="0"/>
        <bgColor indexed="64"/>
      </patternFill>
    </fill>
    <fill>
      <patternFill patternType="solid">
        <fgColor theme="5"/>
        <bgColor indexed="64"/>
      </patternFill>
    </fill>
  </fills>
  <borders count="6">
    <border>
      <left/>
      <right/>
      <top/>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2" fillId="0" borderId="0" applyNumberFormat="0" applyFill="0" applyBorder="0" applyAlignment="0" applyProtection="0">
      <alignment vertical="top"/>
      <protection locked="0"/>
    </xf>
    <xf numFmtId="0" fontId="16" fillId="0" borderId="0"/>
  </cellStyleXfs>
  <cellXfs count="53">
    <xf numFmtId="0" fontId="0" fillId="0" borderId="0" xfId="0"/>
    <xf numFmtId="22" fontId="1" fillId="0" borderId="0" xfId="0" applyNumberFormat="1" applyFont="1"/>
    <xf numFmtId="0" fontId="2" fillId="0" borderId="0" xfId="1" applyAlignment="1" applyProtection="1"/>
    <xf numFmtId="0" fontId="3" fillId="0" borderId="0" xfId="0" applyFont="1"/>
    <xf numFmtId="0" fontId="4" fillId="0" borderId="0" xfId="0" applyFont="1"/>
    <xf numFmtId="0" fontId="5" fillId="0" borderId="0" xfId="0" applyFont="1"/>
    <xf numFmtId="22" fontId="0" fillId="0" borderId="0" xfId="0" applyNumberFormat="1"/>
    <xf numFmtId="164" fontId="0" fillId="0" borderId="0" xfId="0" applyNumberFormat="1"/>
    <xf numFmtId="0" fontId="8" fillId="0" borderId="0" xfId="0" applyFont="1"/>
    <xf numFmtId="0" fontId="9" fillId="0" borderId="0" xfId="0" applyFont="1"/>
    <xf numFmtId="0" fontId="12" fillId="0" borderId="0" xfId="0" applyFont="1"/>
    <xf numFmtId="22" fontId="1" fillId="0" borderId="0" xfId="0" applyNumberFormat="1" applyFont="1" applyAlignment="1">
      <alignment horizontal="left"/>
    </xf>
    <xf numFmtId="165" fontId="0" fillId="0" borderId="0" xfId="0" applyNumberFormat="1"/>
    <xf numFmtId="1" fontId="0" fillId="0" borderId="0" xfId="0" applyNumberFormat="1"/>
    <xf numFmtId="2" fontId="0" fillId="0" borderId="0" xfId="0" applyNumberFormat="1"/>
    <xf numFmtId="0" fontId="0" fillId="0" borderId="0" xfId="0" applyAlignment="1">
      <alignment horizontal="left"/>
    </xf>
    <xf numFmtId="0" fontId="2" fillId="0" borderId="0" xfId="1" applyAlignment="1" applyProtection="1">
      <alignment horizontal="left"/>
    </xf>
    <xf numFmtId="0" fontId="3" fillId="0" borderId="0" xfId="0" applyFont="1" applyAlignment="1">
      <alignment horizontal="left"/>
    </xf>
    <xf numFmtId="0" fontId="6" fillId="3" borderId="3" xfId="0" applyFont="1" applyFill="1" applyBorder="1" applyAlignment="1">
      <alignment horizontal="left"/>
    </xf>
    <xf numFmtId="14" fontId="6" fillId="3" borderId="3" xfId="0" applyNumberFormat="1" applyFont="1" applyFill="1" applyBorder="1" applyAlignment="1">
      <alignment horizontal="left"/>
    </xf>
    <xf numFmtId="22" fontId="0" fillId="0" borderId="0" xfId="0" applyNumberFormat="1" applyAlignment="1">
      <alignment horizontal="left"/>
    </xf>
    <xf numFmtId="2" fontId="0" fillId="0" borderId="0" xfId="0" applyNumberFormat="1" applyAlignment="1">
      <alignment horizontal="center"/>
    </xf>
    <xf numFmtId="0" fontId="13" fillId="0" borderId="0" xfId="0" applyFont="1" applyAlignment="1">
      <alignment vertical="top" wrapText="1"/>
    </xf>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2" fontId="15" fillId="0" borderId="0" xfId="0" applyNumberFormat="1" applyFont="1" applyAlignment="1">
      <alignment horizontal="center"/>
    </xf>
    <xf numFmtId="0" fontId="6" fillId="2" borderId="1" xfId="0" applyFont="1" applyFill="1" applyBorder="1" applyAlignment="1">
      <alignment horizontal="center"/>
    </xf>
    <xf numFmtId="22" fontId="6" fillId="2" borderId="2" xfId="0" applyNumberFormat="1" applyFont="1" applyFill="1" applyBorder="1" applyAlignment="1">
      <alignment horizontal="center"/>
    </xf>
    <xf numFmtId="0" fontId="6" fillId="2" borderId="2" xfId="0" applyFont="1" applyFill="1" applyBorder="1" applyAlignment="1">
      <alignment horizontal="center"/>
    </xf>
    <xf numFmtId="0" fontId="6" fillId="2" borderId="0" xfId="0" applyFont="1" applyFill="1" applyAlignment="1">
      <alignment horizontal="center"/>
    </xf>
    <xf numFmtId="2" fontId="0" fillId="0" borderId="0" xfId="0" applyNumberFormat="1" applyAlignment="1">
      <alignment horizontal="left"/>
    </xf>
    <xf numFmtId="0" fontId="6" fillId="2" borderId="2" xfId="0" applyFont="1" applyFill="1" applyBorder="1" applyAlignment="1">
      <alignment horizontal="left"/>
    </xf>
    <xf numFmtId="0" fontId="6" fillId="3" borderId="4" xfId="0" applyFont="1" applyFill="1" applyBorder="1"/>
    <xf numFmtId="1" fontId="17" fillId="0" borderId="0" xfId="2" applyNumberFormat="1" applyFont="1" applyAlignment="1">
      <alignment vertical="center"/>
    </xf>
    <xf numFmtId="14" fontId="0" fillId="0" borderId="0" xfId="0" applyNumberFormat="1" applyAlignment="1">
      <alignment horizontal="left"/>
    </xf>
    <xf numFmtId="0" fontId="18" fillId="0" borderId="0" xfId="0" applyFont="1" applyAlignment="1">
      <alignment vertical="center"/>
    </xf>
    <xf numFmtId="0" fontId="18" fillId="0" borderId="0" xfId="0" applyFont="1" applyAlignment="1">
      <alignment horizontal="left" vertical="center"/>
    </xf>
    <xf numFmtId="0" fontId="12" fillId="0" borderId="0" xfId="0" applyFont="1" applyAlignment="1">
      <alignment horizontal="left"/>
    </xf>
    <xf numFmtId="0" fontId="0" fillId="0" borderId="5" xfId="0" applyBorder="1" applyAlignment="1">
      <alignment horizontal="center" wrapText="1"/>
    </xf>
    <xf numFmtId="164" fontId="14" fillId="0" borderId="0" xfId="0" applyNumberFormat="1" applyFont="1" applyAlignment="1">
      <alignment horizontal="center" vertical="center"/>
    </xf>
    <xf numFmtId="1" fontId="19" fillId="0" borderId="0" xfId="2" applyNumberFormat="1" applyFont="1" applyAlignment="1">
      <alignment vertical="center"/>
    </xf>
    <xf numFmtId="14" fontId="18" fillId="0" borderId="0" xfId="0" applyNumberFormat="1" applyFont="1" applyAlignment="1">
      <alignment horizontal="center"/>
    </xf>
    <xf numFmtId="14" fontId="0" fillId="0" borderId="0" xfId="0" applyNumberFormat="1" applyAlignment="1">
      <alignment horizontal="center"/>
    </xf>
    <xf numFmtId="164" fontId="18" fillId="0" borderId="0" xfId="0" applyNumberFormat="1" applyFont="1" applyAlignment="1">
      <alignment horizontal="center"/>
    </xf>
    <xf numFmtId="0" fontId="0" fillId="4" borderId="0" xfId="0" applyFill="1"/>
    <xf numFmtId="1" fontId="0" fillId="4" borderId="0" xfId="0" applyNumberFormat="1" applyFill="1" applyAlignment="1">
      <alignment horizontal="center"/>
    </xf>
    <xf numFmtId="2" fontId="0" fillId="4" borderId="0" xfId="0" applyNumberFormat="1" applyFill="1" applyAlignment="1">
      <alignment horizontal="center"/>
    </xf>
    <xf numFmtId="2" fontId="0" fillId="4" borderId="0" xfId="0" applyNumberFormat="1" applyFill="1"/>
    <xf numFmtId="0" fontId="0" fillId="5" borderId="0" xfId="0" applyFill="1" applyAlignment="1">
      <alignment horizontal="center"/>
    </xf>
    <xf numFmtId="0" fontId="13" fillId="0" borderId="0" xfId="0" applyFont="1" applyAlignment="1">
      <alignment horizontal="left" vertical="top" wrapText="1"/>
    </xf>
  </cellXfs>
  <cellStyles count="3">
    <cellStyle name="Hyperlink" xfId="1" builtinId="8"/>
    <cellStyle name="Normal" xfId="0" builtinId="0"/>
    <cellStyle name="Normal 2" xfId="2" xr:uid="{00000000-0005-0000-0000-000002000000}"/>
  </cellStyles>
  <dxfs count="129">
    <dxf>
      <alignment horizontal="general"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8"/>
          <bgColor theme="8"/>
        </patternFill>
      </fill>
      <alignment horizontal="left" vertical="bottom" textRotation="0" wrapText="0" indent="0" justifyLastLine="0" shrinkToFit="0" readingOrder="0"/>
    </dxf>
    <dxf>
      <numFmt numFmtId="2" formatCode="0.00"/>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alignment horizontal="left"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7" formatCode="m/d/yyyy\ h:mm"/>
    </dxf>
    <dxf>
      <numFmt numFmtId="2" formatCode="0.00"/>
    </dxf>
    <dxf>
      <numFmt numFmtId="2" formatCode="0.00"/>
    </dxf>
    <dxf>
      <numFmt numFmtId="2" formatCode="0.00"/>
      <fill>
        <patternFill patternType="solid">
          <bgColor theme="0"/>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alignment horizontal="left"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27" formatCode="m/d/yyyy\ h:mm"/>
    </dxf>
    <dxf>
      <font>
        <b/>
        <i val="0"/>
        <strike val="0"/>
        <condense val="0"/>
        <extend val="0"/>
        <outline val="0"/>
        <shadow val="0"/>
        <u val="none"/>
        <vertAlign val="baseline"/>
        <sz val="11"/>
        <color theme="0"/>
        <name val="Calibri"/>
        <scheme val="minor"/>
      </font>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Query_from_chem3" displayName="Table_Query_from_chem3" ref="A6:BG123" headerRowDxfId="128">
  <sortState xmlns:xlrd2="http://schemas.microsoft.com/office/spreadsheetml/2017/richdata2" ref="A7:AZ127">
    <sortCondition ref="AX7:AX127"/>
  </sortState>
  <tableColumns count="59">
    <tableColumn id="1" xr3:uid="{00000000-0010-0000-0000-000001000000}" name="LABNO" totalsRowFunction="count"/>
    <tableColumn id="2" xr3:uid="{00000000-0010-0000-0000-000002000000}" name="DUMP TIME" dataDxfId="127"/>
    <tableColumn id="3" xr3:uid="{00000000-0010-0000-0000-000003000000}" name="COLLECTION_HOURS"/>
    <tableColumn id="4" xr3:uid="{00000000-0010-0000-0000-000004000000}" name="COLL_HR_F"/>
    <tableColumn id="5" xr3:uid="{00000000-0010-0000-0000-000005000000}" name="POOL_VOL ml"/>
    <tableColumn id="6" xr3:uid="{00000000-0010-0000-0000-000006000000}" name="LWC g m-3" totalsRowFunction="stdDev"/>
    <tableColumn id="7" xr3:uid="{00000000-0010-0000-0000-000007000000}" name="LWC_F"/>
    <tableColumn id="9" xr3:uid="{00000000-0010-0000-0000-000009000000}" name="TEMP °C"/>
    <tableColumn id="10" xr3:uid="{00000000-0010-0000-0000-00000A000000}" name="WINDDIR_AVG °AZ"/>
    <tableColumn id="11" xr3:uid="{00000000-0010-0000-0000-00000B000000}" name="OCTANT" dataDxfId="126">
      <calculatedColumnFormula>CHOOSE(1+ABS(ROUND(Table_Query_from_chem3[[#This Row],[WINDDIR_AVG °AZ]]/45,0)),"N","NE","E","SE","S","SW","W","NW","N")</calculatedColumnFormula>
    </tableColumn>
    <tableColumn id="12" xr3:uid="{00000000-0010-0000-0000-00000C000000}" name="AVG_S_WSP m s-1"/>
    <tableColumn id="13" xr3:uid="{00000000-0010-0000-0000-00000D000000}" name="LABPH"/>
    <tableColumn id="37" xr3:uid="{00000000-0010-0000-0000-000025000000}" name="LABPH_F"/>
    <tableColumn id="14" xr3:uid="{00000000-0010-0000-0000-00000E000000}" name="SPCOND µS cm-1"/>
    <tableColumn id="38" xr3:uid="{00000000-0010-0000-0000-000026000000}" name="SPCOND_F"/>
    <tableColumn id="15" xr3:uid="{00000000-0010-0000-0000-00000F000000}" name="HION µeq L-1" dataDxfId="125">
      <calculatedColumnFormula>10^(-Table_Query_from_chem3[[#This Row],[LABPH]]) * 1000000</calculatedColumnFormula>
    </tableColumn>
    <tableColumn id="16" xr3:uid="{00000000-0010-0000-0000-000010000000}" name="CA mg L-1" dataDxfId="124"/>
    <tableColumn id="39" xr3:uid="{00000000-0010-0000-0000-000027000000}" name="CA_F" dataDxfId="123"/>
    <tableColumn id="17" xr3:uid="{00000000-0010-0000-0000-000011000000}" name="CA µeq L-1" dataDxfId="122"/>
    <tableColumn id="18" xr3:uid="{00000000-0010-0000-0000-000012000000}" name="MG mg L-1" dataDxfId="121"/>
    <tableColumn id="40" xr3:uid="{00000000-0010-0000-0000-000028000000}" name="MG_F" dataDxfId="120"/>
    <tableColumn id="19" xr3:uid="{00000000-0010-0000-0000-000013000000}" name="MG µeq L-1" dataDxfId="119"/>
    <tableColumn id="20" xr3:uid="{00000000-0010-0000-0000-000014000000}" name="NA mg L-1" dataDxfId="118"/>
    <tableColumn id="41" xr3:uid="{00000000-0010-0000-0000-000029000000}" name="NA_F" dataDxfId="117"/>
    <tableColumn id="21" xr3:uid="{00000000-0010-0000-0000-000015000000}" name="NA µeq L-1" dataDxfId="116"/>
    <tableColumn id="22" xr3:uid="{00000000-0010-0000-0000-000016000000}" name="K mg L-1" dataDxfId="115"/>
    <tableColumn id="42" xr3:uid="{00000000-0010-0000-0000-00002A000000}" name="K_F" dataDxfId="114"/>
    <tableColumn id="23" xr3:uid="{00000000-0010-0000-0000-000017000000}" name="K µeq L-1" dataDxfId="113"/>
    <tableColumn id="24" xr3:uid="{00000000-0010-0000-0000-000018000000}" name="NH4 mg L-1" dataDxfId="112"/>
    <tableColumn id="43" xr3:uid="{00000000-0010-0000-0000-00002B000000}" name="NH4_F" dataDxfId="111"/>
    <tableColumn id="25" xr3:uid="{00000000-0010-0000-0000-000019000000}" name="NH4 µeq L-1" dataDxfId="110"/>
    <tableColumn id="26" xr3:uid="{00000000-0010-0000-0000-00001A000000}" name="SO4 mg L-1" dataDxfId="109"/>
    <tableColumn id="44" xr3:uid="{00000000-0010-0000-0000-00002C000000}" name="SO4_F" dataDxfId="108"/>
    <tableColumn id="27" xr3:uid="{00000000-0010-0000-0000-00001B000000}" name="SO4 µeq L-1" dataDxfId="107"/>
    <tableColumn id="28" xr3:uid="{00000000-0010-0000-0000-00001C000000}" name="NO3 mg L-1" dataDxfId="106"/>
    <tableColumn id="45" xr3:uid="{00000000-0010-0000-0000-00002D000000}" name="NO3_F" dataDxfId="105"/>
    <tableColumn id="29" xr3:uid="{00000000-0010-0000-0000-00001D000000}" name="NO3 µeq L-1" dataDxfId="104"/>
    <tableColumn id="30" xr3:uid="{00000000-0010-0000-0000-00001E000000}" name="CL mg L-1" dataDxfId="103"/>
    <tableColumn id="46" xr3:uid="{00000000-0010-0000-0000-00002E000000}" name="CL_F" dataDxfId="102"/>
    <tableColumn id="31" xr3:uid="{00000000-0010-0000-0000-00001F000000}" name="CL µeq L-1" dataDxfId="101"/>
    <tableColumn id="32" xr3:uid="{00000000-0010-0000-0000-000020000000}" name="TOC µmols C L-1" dataDxfId="100"/>
    <tableColumn id="47" xr3:uid="{00000000-0010-0000-0000-00002F000000}" name="TOC_F" dataDxfId="99"/>
    <tableColumn id="59" xr3:uid="{00000000-0010-0000-0000-00003B000000}" name="TN mg L-1" dataDxfId="98"/>
    <tableColumn id="58" xr3:uid="{00000000-0010-0000-0000-00003A000000}" name="TN_F" dataDxfId="97"/>
    <tableColumn id="48" xr3:uid="{00000000-0010-0000-0000-000030000000}" name="COMMENT" dataDxfId="96"/>
    <tableColumn id="33" xr3:uid="{00000000-0010-0000-0000-000021000000}" name="CATION_ANION_RATIO" dataDxfId="95"/>
    <tableColumn id="34" xr3:uid="{00000000-0010-0000-0000-000022000000}" name="SUM_CATIONS µeq L-1" dataDxfId="94"/>
    <tableColumn id="35" xr3:uid="{00000000-0010-0000-0000-000023000000}" name="SUM_ANIONS µeq L-1" dataDxfId="93"/>
    <tableColumn id="51" xr3:uid="{00000000-0010-0000-0000-000033000000}" name="RPD" dataDxfId="92"/>
    <tableColumn id="52" xr3:uid="{00000000-0010-0000-0000-000034000000}" name="MP_TEST" dataDxfId="91"/>
    <tableColumn id="49" xr3:uid="{00000000-0010-0000-0000-000031000000}" name="MISS_MAJ_ION" totalsRowFunction="count" dataDxfId="90"/>
    <tableColumn id="8" xr3:uid="{00000000-0010-0000-0000-000008000000}" name="Glyoxalate_ppb" dataDxfId="89"/>
    <tableColumn id="36" xr3:uid="{00000000-0010-0000-0000-000024000000}" name="Formate_ppb" dataDxfId="88"/>
    <tableColumn id="50" xr3:uid="{00000000-0010-0000-0000-000032000000}" name="AcetateGlycolate_ppb" dataDxfId="87"/>
    <tableColumn id="53" xr3:uid="{00000000-0010-0000-0000-000035000000}" name="Lactate_ppb" dataDxfId="86"/>
    <tableColumn id="54" xr3:uid="{00000000-0010-0000-0000-000036000000}" name="Malonate_ppb" dataDxfId="85"/>
    <tableColumn id="55" xr3:uid="{00000000-0010-0000-0000-000037000000}" name="Oxalate_ppb" dataDxfId="84"/>
    <tableColumn id="56" xr3:uid="{00000000-0010-0000-0000-000038000000}" name="Pyruvate_ppb" dataDxfId="83"/>
    <tableColumn id="57" xr3:uid="{00000000-0010-0000-0000-000039000000}" name="SuccinateMalate_ppb" dataDxfId="8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6:BG84" totalsRowShown="0">
  <tableColumns count="59">
    <tableColumn id="1" xr3:uid="{00000000-0010-0000-0100-000001000000}" name="LABNO"/>
    <tableColumn id="2" xr3:uid="{00000000-0010-0000-0100-000002000000}" name="DUMP TIME" dataDxfId="81"/>
    <tableColumn id="3" xr3:uid="{00000000-0010-0000-0100-000003000000}" name="COLLECTION_HOURS" dataDxfId="80"/>
    <tableColumn id="4" xr3:uid="{00000000-0010-0000-0100-000004000000}" name="COLL_HR_F" dataDxfId="79"/>
    <tableColumn id="5" xr3:uid="{00000000-0010-0000-0100-000005000000}" name="POOL_VOL ml" dataDxfId="78"/>
    <tableColumn id="6" xr3:uid="{00000000-0010-0000-0100-000006000000}" name="LWC g m-3" dataDxfId="77"/>
    <tableColumn id="7" xr3:uid="{00000000-0010-0000-0100-000007000000}" name="LWC_F" dataDxfId="76"/>
    <tableColumn id="9" xr3:uid="{00000000-0010-0000-0100-000009000000}" name="TEMP °C" dataDxfId="75"/>
    <tableColumn id="10" xr3:uid="{00000000-0010-0000-0100-00000A000000}" name="WINDDIR_AVG °AZ" dataDxfId="74"/>
    <tableColumn id="11" xr3:uid="{00000000-0010-0000-0100-00000B000000}" name="OCTANT" dataDxfId="73">
      <calculatedColumnFormula>CHOOSE(1+ABS(ROUND(Table7[[#This Row],[WINDDIR_AVG °AZ]]/45,0)),"N","NE","E","SE","S","SW","W","NW","N")</calculatedColumnFormula>
    </tableColumn>
    <tableColumn id="12" xr3:uid="{00000000-0010-0000-0100-00000C000000}" name="AVG_S_WSP m s-1" dataDxfId="72"/>
    <tableColumn id="13" xr3:uid="{00000000-0010-0000-0100-00000D000000}" name="LABPH" dataDxfId="71"/>
    <tableColumn id="14" xr3:uid="{00000000-0010-0000-0100-00000E000000}" name="LABPH_F" dataDxfId="70"/>
    <tableColumn id="15" xr3:uid="{00000000-0010-0000-0100-00000F000000}" name="SPCOND µS cm-1" dataDxfId="69"/>
    <tableColumn id="16" xr3:uid="{00000000-0010-0000-0100-000010000000}" name="SPCOND_F" dataDxfId="68"/>
    <tableColumn id="17" xr3:uid="{00000000-0010-0000-0100-000011000000}" name="HION µeq L-1" dataDxfId="67"/>
    <tableColumn id="18" xr3:uid="{00000000-0010-0000-0100-000012000000}" name="CA mg L-1" dataDxfId="66"/>
    <tableColumn id="19" xr3:uid="{00000000-0010-0000-0100-000013000000}" name="CA_F" dataDxfId="65"/>
    <tableColumn id="20" xr3:uid="{00000000-0010-0000-0100-000014000000}" name="CA µeq L-1" dataDxfId="64"/>
    <tableColumn id="21" xr3:uid="{00000000-0010-0000-0100-000015000000}" name="MG mg L-1" dataDxfId="63"/>
    <tableColumn id="22" xr3:uid="{00000000-0010-0000-0100-000016000000}" name="MG_F" dataDxfId="62"/>
    <tableColumn id="23" xr3:uid="{00000000-0010-0000-0100-000017000000}" name="MG µeq L-1" dataDxfId="61"/>
    <tableColumn id="24" xr3:uid="{00000000-0010-0000-0100-000018000000}" name="NA mg L-1" dataDxfId="60"/>
    <tableColumn id="25" xr3:uid="{00000000-0010-0000-0100-000019000000}" name="NA_F" dataDxfId="59"/>
    <tableColumn id="26" xr3:uid="{00000000-0010-0000-0100-00001A000000}" name="NA µeq L-1" dataDxfId="58"/>
    <tableColumn id="27" xr3:uid="{00000000-0010-0000-0100-00001B000000}" name="K mg L-1" dataDxfId="57"/>
    <tableColumn id="28" xr3:uid="{00000000-0010-0000-0100-00001C000000}" name="K_F" dataDxfId="56"/>
    <tableColumn id="29" xr3:uid="{00000000-0010-0000-0100-00001D000000}" name="K µeq L-1" dataDxfId="55"/>
    <tableColumn id="30" xr3:uid="{00000000-0010-0000-0100-00001E000000}" name="NH4 mg L-1" dataDxfId="54"/>
    <tableColumn id="31" xr3:uid="{00000000-0010-0000-0100-00001F000000}" name="NH4_F" dataDxfId="53"/>
    <tableColumn id="32" xr3:uid="{00000000-0010-0000-0100-000020000000}" name="NH4 µeq L-1" dataDxfId="52"/>
    <tableColumn id="33" xr3:uid="{00000000-0010-0000-0100-000021000000}" name="SO4 mg L-1" dataDxfId="51"/>
    <tableColumn id="34" xr3:uid="{00000000-0010-0000-0100-000022000000}" name="SO4_F" dataDxfId="50"/>
    <tableColumn id="35" xr3:uid="{00000000-0010-0000-0100-000023000000}" name="SO4 µeq L-1" dataDxfId="49"/>
    <tableColumn id="36" xr3:uid="{00000000-0010-0000-0100-000024000000}" name="NO3 mg L-1" dataDxfId="48"/>
    <tableColumn id="37" xr3:uid="{00000000-0010-0000-0100-000025000000}" name="NO3_F" dataDxfId="47"/>
    <tableColumn id="38" xr3:uid="{00000000-0010-0000-0100-000026000000}" name="NO3 µeq L-1" dataDxfId="46"/>
    <tableColumn id="39" xr3:uid="{00000000-0010-0000-0100-000027000000}" name="CL mg L-1" dataDxfId="45"/>
    <tableColumn id="40" xr3:uid="{00000000-0010-0000-0100-000028000000}" name="CL_F" dataDxfId="44"/>
    <tableColumn id="41" xr3:uid="{00000000-0010-0000-0100-000029000000}" name="CL µeq L-1" dataDxfId="43"/>
    <tableColumn id="42" xr3:uid="{00000000-0010-0000-0100-00002A000000}" name="TOC µmols C L-1" dataDxfId="42"/>
    <tableColumn id="43" xr3:uid="{00000000-0010-0000-0100-00002B000000}" name="TOC_F" dataDxfId="41"/>
    <tableColumn id="59" xr3:uid="{00000000-0010-0000-0100-00003B000000}" name="TN mg L-1" dataDxfId="40"/>
    <tableColumn id="58" xr3:uid="{00000000-0010-0000-0100-00003A000000}" name="TN_F" dataDxfId="39"/>
    <tableColumn id="44" xr3:uid="{00000000-0010-0000-0100-00002C000000}" name="COMMENT" dataDxfId="38"/>
    <tableColumn id="45" xr3:uid="{00000000-0010-0000-0100-00002D000000}" name="CATION_ANION_RATIO" dataDxfId="37"/>
    <tableColumn id="46" xr3:uid="{00000000-0010-0000-0100-00002E000000}" name="SUM_CATIONS µeq L-1" dataDxfId="36"/>
    <tableColumn id="47" xr3:uid="{00000000-0010-0000-0100-00002F000000}" name="SUM_ANIONS µeq L-1" dataDxfId="35"/>
    <tableColumn id="48" xr3:uid="{00000000-0010-0000-0100-000030000000}" name="RPD" dataDxfId="34"/>
    <tableColumn id="49" xr3:uid="{00000000-0010-0000-0100-000031000000}" name="MP_TEST" dataDxfId="33"/>
    <tableColumn id="50" xr3:uid="{00000000-0010-0000-0100-000032000000}" name="MISS_MAJ_ION" dataDxfId="32"/>
    <tableColumn id="8" xr3:uid="{00000000-0010-0000-0100-000008000000}" name="Glyoxalate_ppb" dataDxfId="31"/>
    <tableColumn id="51" xr3:uid="{00000000-0010-0000-0100-000033000000}" name="Formate_ppb" dataDxfId="30"/>
    <tableColumn id="52" xr3:uid="{00000000-0010-0000-0100-000034000000}" name="AcetateGlycolate_ppb" dataDxfId="29"/>
    <tableColumn id="53" xr3:uid="{00000000-0010-0000-0100-000035000000}" name="Lactate_ppb" dataDxfId="28"/>
    <tableColumn id="54" xr3:uid="{00000000-0010-0000-0100-000036000000}" name="Malonate_ppb" dataDxfId="27"/>
    <tableColumn id="55" xr3:uid="{00000000-0010-0000-0100-000037000000}" name="Oxalate_ppb" dataDxfId="26"/>
    <tableColumn id="56" xr3:uid="{00000000-0010-0000-0100-000038000000}" name="Pyruvate_ppb" dataDxfId="25"/>
    <tableColumn id="57" xr3:uid="{00000000-0010-0000-0100-000039000000}" name="SuccinateMalate_ppb" dataDxfId="24"/>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Query_from_chem" displayName="Table_Query_from_chem" ref="A6:V63" totalsRowShown="0" headerRowDxfId="23" dataDxfId="22">
  <tableColumns count="22">
    <tableColumn id="2" xr3:uid="{00000000-0010-0000-0200-000002000000}" name="LABNO" dataDxfId="21"/>
    <tableColumn id="3" xr3:uid="{00000000-0010-0000-0200-000003000000}" name="SAMPLEDATE" dataDxfId="20"/>
    <tableColumn id="5" xr3:uid="{00000000-0010-0000-0200-000005000000}" name="SO4_mg L-1" dataDxfId="19"/>
    <tableColumn id="6" xr3:uid="{00000000-0010-0000-0200-000006000000}" name="NO3_mg L-1" dataDxfId="18"/>
    <tableColumn id="7" xr3:uid="{00000000-0010-0000-0200-000007000000}" name="Cl_mg L-1" dataDxfId="17"/>
    <tableColumn id="8" xr3:uid="{00000000-0010-0000-0200-000008000000}" name="Ca_mg L-1" dataDxfId="16"/>
    <tableColumn id="9" xr3:uid="{00000000-0010-0000-0200-000009000000}" name="Mg_mg L-1" dataDxfId="15"/>
    <tableColumn id="10" xr3:uid="{00000000-0010-0000-0200-00000A000000}" name="Na_mg L-1" dataDxfId="14"/>
    <tableColumn id="11" xr3:uid="{00000000-0010-0000-0200-00000B000000}" name="K_mg L-1" dataDxfId="13"/>
    <tableColumn id="12" xr3:uid="{00000000-0010-0000-0200-00000C000000}" name="NH4_mg L-1" dataDxfId="12"/>
    <tableColumn id="13" xr3:uid="{00000000-0010-0000-0200-00000D000000}" name="TOC mg L-1" dataDxfId="11"/>
    <tableColumn id="14" xr3:uid="{00000000-0010-0000-0200-00000E000000}" name="LABPH" dataDxfId="10"/>
    <tableColumn id="15" xr3:uid="{00000000-0010-0000-0200-00000F000000}" name="SPCOND µS cm-1" dataDxfId="9"/>
    <tableColumn id="22" xr3:uid="{00000000-0010-0000-0200-000016000000}" name="Glyoxalate_ppb" dataDxfId="8"/>
    <tableColumn id="21" xr3:uid="{00000000-0010-0000-0200-000015000000}" name="Formate_ppb" dataDxfId="7"/>
    <tableColumn id="20" xr3:uid="{00000000-0010-0000-0200-000014000000}" name="AcetateGlycolate_ppb" dataDxfId="6"/>
    <tableColumn id="19" xr3:uid="{00000000-0010-0000-0200-000013000000}" name="Lactate_ppb" dataDxfId="5"/>
    <tableColumn id="18" xr3:uid="{00000000-0010-0000-0200-000012000000}" name="Malonate_ppb" dataDxfId="4"/>
    <tableColumn id="17" xr3:uid="{00000000-0010-0000-0200-000011000000}" name="Oxalate_ppb" dataDxfId="3"/>
    <tableColumn id="4" xr3:uid="{00000000-0010-0000-0200-000004000000}" name="Pyruvate_ppb" dataDxfId="2"/>
    <tableColumn id="1" xr3:uid="{00000000-0010-0000-0200-000001000000}" name="SuccinateMalate_ppb" dataDxfId="1"/>
    <tableColumn id="16" xr3:uid="{00000000-0010-0000-0200-000010000000}" name="FIELD_NOTES"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www.adirondacklakessurvey.or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www.adirondacklakessurvey.or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adirondacklakessurvey.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37"/>
  <sheetViews>
    <sheetView tabSelected="1" workbookViewId="0">
      <selection activeCell="B6" sqref="B6"/>
    </sheetView>
  </sheetViews>
  <sheetFormatPr defaultRowHeight="15" x14ac:dyDescent="0.25"/>
  <cols>
    <col min="3" max="3" width="15.5703125" bestFit="1" customWidth="1"/>
    <col min="4" max="4" width="32.28515625" bestFit="1" customWidth="1"/>
  </cols>
  <sheetData>
    <row r="3" spans="2:3" x14ac:dyDescent="0.25">
      <c r="B3" t="s">
        <v>151</v>
      </c>
    </row>
    <row r="4" spans="2:3" x14ac:dyDescent="0.25">
      <c r="B4" t="s">
        <v>187</v>
      </c>
    </row>
    <row r="5" spans="2:3" x14ac:dyDescent="0.25">
      <c r="B5" t="s">
        <v>188</v>
      </c>
    </row>
    <row r="7" spans="2:3" x14ac:dyDescent="0.25">
      <c r="B7" t="s">
        <v>122</v>
      </c>
    </row>
    <row r="10" spans="2:3" x14ac:dyDescent="0.25">
      <c r="B10" s="39" t="s">
        <v>135</v>
      </c>
    </row>
    <row r="11" spans="2:3" x14ac:dyDescent="0.25">
      <c r="B11" t="s">
        <v>64</v>
      </c>
      <c r="C11" t="s">
        <v>127</v>
      </c>
    </row>
    <row r="12" spans="2:3" x14ac:dyDescent="0.25">
      <c r="B12" t="s">
        <v>3</v>
      </c>
      <c r="C12" t="s">
        <v>128</v>
      </c>
    </row>
    <row r="13" spans="2:3" x14ac:dyDescent="0.25">
      <c r="B13" t="s">
        <v>2</v>
      </c>
      <c r="C13" t="s">
        <v>121</v>
      </c>
    </row>
    <row r="14" spans="2:3" x14ac:dyDescent="0.25">
      <c r="B14" t="s">
        <v>4</v>
      </c>
      <c r="C14" t="s">
        <v>129</v>
      </c>
    </row>
    <row r="15" spans="2:3" x14ac:dyDescent="0.25">
      <c r="B15" s="38" t="s">
        <v>67</v>
      </c>
      <c r="C15" t="s">
        <v>130</v>
      </c>
    </row>
    <row r="16" spans="2:3" x14ac:dyDescent="0.25">
      <c r="B16" s="38" t="s">
        <v>66</v>
      </c>
      <c r="C16" t="s">
        <v>131</v>
      </c>
    </row>
    <row r="17" spans="2:3" x14ac:dyDescent="0.25">
      <c r="B17" s="38" t="s">
        <v>65</v>
      </c>
      <c r="C17" t="s">
        <v>132</v>
      </c>
    </row>
    <row r="18" spans="2:3" x14ac:dyDescent="0.25">
      <c r="B18" s="38" t="s">
        <v>5</v>
      </c>
      <c r="C18" t="s">
        <v>133</v>
      </c>
    </row>
    <row r="19" spans="2:3" x14ac:dyDescent="0.25">
      <c r="B19" s="38" t="s">
        <v>6</v>
      </c>
      <c r="C19" t="s">
        <v>134</v>
      </c>
    </row>
    <row r="20" spans="2:3" x14ac:dyDescent="0.25">
      <c r="B20" s="38" t="s">
        <v>173</v>
      </c>
      <c r="C20" t="s">
        <v>180</v>
      </c>
    </row>
    <row r="21" spans="2:3" x14ac:dyDescent="0.25">
      <c r="B21" t="s">
        <v>174</v>
      </c>
      <c r="C21" t="s">
        <v>181</v>
      </c>
    </row>
    <row r="22" spans="2:3" x14ac:dyDescent="0.25">
      <c r="B22" t="s">
        <v>175</v>
      </c>
      <c r="C22" t="s">
        <v>182</v>
      </c>
    </row>
    <row r="23" spans="2:3" x14ac:dyDescent="0.25">
      <c r="B23" t="s">
        <v>176</v>
      </c>
      <c r="C23" t="s">
        <v>183</v>
      </c>
    </row>
    <row r="24" spans="2:3" x14ac:dyDescent="0.25">
      <c r="B24" t="s">
        <v>177</v>
      </c>
      <c r="C24" t="s">
        <v>184</v>
      </c>
    </row>
    <row r="25" spans="2:3" x14ac:dyDescent="0.25">
      <c r="B25" t="s">
        <v>178</v>
      </c>
      <c r="C25" t="s">
        <v>185</v>
      </c>
    </row>
    <row r="26" spans="2:3" x14ac:dyDescent="0.25">
      <c r="B26" t="s">
        <v>179</v>
      </c>
      <c r="C26" t="s">
        <v>186</v>
      </c>
    </row>
    <row r="27" spans="2:3" ht="17.25" x14ac:dyDescent="0.25">
      <c r="B27" t="s">
        <v>140</v>
      </c>
    </row>
    <row r="28" spans="2:3" ht="17.25" x14ac:dyDescent="0.25">
      <c r="B28" t="s">
        <v>141</v>
      </c>
    </row>
    <row r="29" spans="2:3" ht="17.25" x14ac:dyDescent="0.25">
      <c r="B29" t="s">
        <v>142</v>
      </c>
    </row>
    <row r="30" spans="2:3" ht="17.25" x14ac:dyDescent="0.25">
      <c r="B30" t="s">
        <v>143</v>
      </c>
    </row>
    <row r="31" spans="2:3" ht="17.25" x14ac:dyDescent="0.25">
      <c r="B31" t="s">
        <v>144</v>
      </c>
    </row>
    <row r="32" spans="2:3" ht="17.25" x14ac:dyDescent="0.25">
      <c r="B32" t="s">
        <v>145</v>
      </c>
    </row>
    <row r="34" spans="2:2" ht="17.25" x14ac:dyDescent="0.25">
      <c r="B34" t="s">
        <v>139</v>
      </c>
    </row>
    <row r="35" spans="2:2" ht="17.25" x14ac:dyDescent="0.25">
      <c r="B35" t="s">
        <v>136</v>
      </c>
    </row>
    <row r="36" spans="2:2" ht="17.25" x14ac:dyDescent="0.25">
      <c r="B36" t="s">
        <v>137</v>
      </c>
    </row>
    <row r="37" spans="2:2" ht="17.25" x14ac:dyDescent="0.25">
      <c r="B37"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BG123"/>
  <sheetViews>
    <sheetView topLeftCell="AS12" zoomScale="69" zoomScaleNormal="118" workbookViewId="0">
      <selection activeCell="BA40" sqref="BA40"/>
    </sheetView>
  </sheetViews>
  <sheetFormatPr defaultRowHeight="15" x14ac:dyDescent="0.25"/>
  <cols>
    <col min="1" max="1" width="13.42578125" customWidth="1"/>
    <col min="2" max="2" width="16.42578125" bestFit="1" customWidth="1"/>
    <col min="3" max="3" width="27.28515625" bestFit="1" customWidth="1"/>
    <col min="4" max="4" width="8.42578125" customWidth="1"/>
    <col min="5" max="5" width="18.28515625" bestFit="1" customWidth="1"/>
    <col min="6" max="6" width="13.42578125" bestFit="1" customWidth="1"/>
    <col min="7" max="7" width="9.7109375" bestFit="1" customWidth="1"/>
    <col min="8" max="8" width="11" bestFit="1" customWidth="1"/>
    <col min="9" max="9" width="22.7109375" bestFit="1" customWidth="1"/>
    <col min="10" max="10" width="11.42578125" bestFit="1" customWidth="1"/>
    <col min="11" max="11" width="23.28515625" bestFit="1" customWidth="1"/>
    <col min="12" max="12" width="9.7109375" bestFit="1" customWidth="1"/>
    <col min="13" max="13" width="7.7109375" customWidth="1"/>
    <col min="14" max="14" width="21.28515625" bestFit="1" customWidth="1"/>
    <col min="15" max="15" width="6.7109375" customWidth="1"/>
    <col min="16" max="16" width="16" bestFit="1" customWidth="1"/>
    <col min="17" max="17" width="12.7109375" bestFit="1" customWidth="1"/>
    <col min="18" max="18" width="7.7109375" bestFit="1" customWidth="1"/>
    <col min="19" max="19" width="13.5703125" bestFit="1" customWidth="1"/>
    <col min="20" max="20" width="13.28515625" bestFit="1" customWidth="1"/>
    <col min="21" max="21" width="8.28515625" bestFit="1" customWidth="1"/>
    <col min="22" max="22" width="14" bestFit="1" customWidth="1"/>
    <col min="23" max="23" width="12.7109375" bestFit="1" customWidth="1"/>
    <col min="24" max="24" width="7.7109375" bestFit="1" customWidth="1"/>
    <col min="25" max="25" width="13.5703125" bestFit="1" customWidth="1"/>
    <col min="26" max="26" width="11.28515625" bestFit="1" customWidth="1"/>
    <col min="27" max="27" width="6.28515625" bestFit="1" customWidth="1"/>
    <col min="28" max="28" width="12" bestFit="1" customWidth="1"/>
    <col min="29" max="29" width="14.28515625" bestFit="1" customWidth="1"/>
    <col min="30" max="30" width="9.28515625" bestFit="1" customWidth="1"/>
    <col min="31" max="31" width="15" bestFit="1" customWidth="1"/>
    <col min="32" max="32" width="14.42578125" bestFit="1" customWidth="1"/>
    <col min="33" max="33" width="9.5703125" bestFit="1" customWidth="1"/>
    <col min="34" max="34" width="15.28515625" bestFit="1" customWidth="1"/>
    <col min="35" max="35" width="14.42578125" bestFit="1" customWidth="1"/>
    <col min="36" max="36" width="9.5703125" bestFit="1" customWidth="1"/>
    <col min="37" max="37" width="15.28515625" bestFit="1" customWidth="1"/>
    <col min="38" max="38" width="12.5703125" bestFit="1" customWidth="1"/>
    <col min="39" max="39" width="7.7109375" bestFit="1" customWidth="1"/>
    <col min="40" max="40" width="13.42578125" bestFit="1" customWidth="1"/>
    <col min="41" max="41" width="20" bestFit="1" customWidth="1"/>
    <col min="42" max="42" width="9.5703125" bestFit="1" customWidth="1"/>
    <col min="43" max="43" width="12.5703125" bestFit="1" customWidth="1"/>
    <col min="44" max="44" width="7.7109375" bestFit="1" customWidth="1"/>
    <col min="45" max="45" width="13.42578125" style="15" bestFit="1" customWidth="1"/>
    <col min="46" max="46" width="28.5703125" bestFit="1" customWidth="1"/>
    <col min="47" max="47" width="27.7109375" bestFit="1" customWidth="1"/>
    <col min="48" max="48" width="26.28515625" bestFit="1" customWidth="1"/>
    <col min="49" max="49" width="7.42578125" bestFit="1" customWidth="1"/>
    <col min="50" max="50" width="12.5703125" bestFit="1" customWidth="1"/>
    <col min="51" max="51" width="19.28515625" bestFit="1" customWidth="1"/>
    <col min="52" max="52" width="19.7109375" bestFit="1" customWidth="1"/>
    <col min="53" max="53" width="16.7109375" bestFit="1" customWidth="1"/>
    <col min="54" max="54" width="27.7109375" bestFit="1" customWidth="1"/>
    <col min="55" max="55" width="16.42578125" bestFit="1" customWidth="1"/>
    <col min="56" max="56" width="18.28515625" bestFit="1" customWidth="1"/>
    <col min="57" max="57" width="16.42578125" style="47" bestFit="1" customWidth="1"/>
    <col min="58" max="58" width="17.7109375" bestFit="1" customWidth="1"/>
    <col min="59" max="59" width="27.28515625" bestFit="1" customWidth="1"/>
  </cols>
  <sheetData>
    <row r="1" spans="1:59" ht="15.75" x14ac:dyDescent="0.25">
      <c r="A1" s="1" t="s">
        <v>94</v>
      </c>
      <c r="AF1" s="10"/>
      <c r="AI1" s="10"/>
    </row>
    <row r="2" spans="1:59" x14ac:dyDescent="0.25">
      <c r="A2" s="2" t="s">
        <v>95</v>
      </c>
      <c r="AC2" s="10"/>
      <c r="AF2" s="10"/>
      <c r="AI2" s="10"/>
      <c r="AO2" s="10"/>
    </row>
    <row r="3" spans="1:59" x14ac:dyDescent="0.25">
      <c r="A3" s="2"/>
      <c r="AO3" s="10"/>
    </row>
    <row r="4" spans="1:59" x14ac:dyDescent="0.25">
      <c r="A4" s="3" t="s">
        <v>152</v>
      </c>
      <c r="S4" s="10"/>
      <c r="V4" s="10"/>
      <c r="Y4" s="10"/>
      <c r="AB4" s="10"/>
      <c r="AE4" s="10"/>
      <c r="AH4" s="10"/>
      <c r="AK4" s="10"/>
      <c r="AN4" s="10"/>
      <c r="AO4" s="10"/>
    </row>
    <row r="6" spans="1:59" ht="17.25" x14ac:dyDescent="0.25">
      <c r="A6" s="29" t="s">
        <v>0</v>
      </c>
      <c r="B6" s="30" t="s">
        <v>104</v>
      </c>
      <c r="C6" s="31" t="s">
        <v>103</v>
      </c>
      <c r="D6" s="31" t="s">
        <v>109</v>
      </c>
      <c r="E6" s="31" t="s">
        <v>18</v>
      </c>
      <c r="F6" s="31" t="s">
        <v>19</v>
      </c>
      <c r="G6" s="31" t="s">
        <v>9</v>
      </c>
      <c r="H6" s="31" t="s">
        <v>20</v>
      </c>
      <c r="I6" s="31" t="s">
        <v>21</v>
      </c>
      <c r="J6" s="31" t="s">
        <v>10</v>
      </c>
      <c r="K6" s="31" t="s">
        <v>22</v>
      </c>
      <c r="L6" s="31" t="s">
        <v>7</v>
      </c>
      <c r="M6" s="31" t="s">
        <v>15</v>
      </c>
      <c r="N6" s="31" t="s">
        <v>23</v>
      </c>
      <c r="O6" s="31" t="s">
        <v>16</v>
      </c>
      <c r="P6" s="31" t="s">
        <v>24</v>
      </c>
      <c r="Q6" s="31" t="s">
        <v>25</v>
      </c>
      <c r="R6" s="31" t="s">
        <v>112</v>
      </c>
      <c r="S6" s="31" t="s">
        <v>26</v>
      </c>
      <c r="T6" s="31" t="s">
        <v>27</v>
      </c>
      <c r="U6" s="31" t="s">
        <v>113</v>
      </c>
      <c r="V6" s="31" t="s">
        <v>28</v>
      </c>
      <c r="W6" s="31" t="s">
        <v>29</v>
      </c>
      <c r="X6" s="31" t="s">
        <v>114</v>
      </c>
      <c r="Y6" s="31" t="s">
        <v>30</v>
      </c>
      <c r="Z6" s="31" t="s">
        <v>31</v>
      </c>
      <c r="AA6" s="31" t="s">
        <v>115</v>
      </c>
      <c r="AB6" s="31" t="s">
        <v>32</v>
      </c>
      <c r="AC6" s="31" t="s">
        <v>33</v>
      </c>
      <c r="AD6" s="31" t="s">
        <v>116</v>
      </c>
      <c r="AE6" s="31" t="s">
        <v>34</v>
      </c>
      <c r="AF6" s="31" t="s">
        <v>35</v>
      </c>
      <c r="AG6" s="31" t="s">
        <v>117</v>
      </c>
      <c r="AH6" s="31" t="s">
        <v>36</v>
      </c>
      <c r="AI6" s="31" t="s">
        <v>37</v>
      </c>
      <c r="AJ6" s="31" t="s">
        <v>118</v>
      </c>
      <c r="AK6" s="31" t="s">
        <v>38</v>
      </c>
      <c r="AL6" s="31" t="s">
        <v>39</v>
      </c>
      <c r="AM6" s="31" t="s">
        <v>119</v>
      </c>
      <c r="AN6" s="31" t="s">
        <v>40</v>
      </c>
      <c r="AO6" s="31" t="s">
        <v>147</v>
      </c>
      <c r="AP6" s="31" t="s">
        <v>120</v>
      </c>
      <c r="AQ6" s="31" t="s">
        <v>125</v>
      </c>
      <c r="AR6" s="31" t="s">
        <v>123</v>
      </c>
      <c r="AS6" s="34" t="s">
        <v>17</v>
      </c>
      <c r="AT6" s="31" t="s">
        <v>11</v>
      </c>
      <c r="AU6" s="31" t="s">
        <v>41</v>
      </c>
      <c r="AV6" s="31" t="s">
        <v>42</v>
      </c>
      <c r="AW6" s="31" t="s">
        <v>12</v>
      </c>
      <c r="AX6" s="31" t="s">
        <v>13</v>
      </c>
      <c r="AY6" s="31" t="s">
        <v>14</v>
      </c>
      <c r="AZ6" s="32" t="s">
        <v>96</v>
      </c>
      <c r="BA6" s="23" t="s">
        <v>106</v>
      </c>
      <c r="BB6" s="32" t="s">
        <v>97</v>
      </c>
      <c r="BC6" s="32" t="s">
        <v>98</v>
      </c>
      <c r="BD6" s="32" t="s">
        <v>99</v>
      </c>
      <c r="BE6" s="32" t="s">
        <v>100</v>
      </c>
      <c r="BF6" s="32" t="s">
        <v>101</v>
      </c>
      <c r="BG6" s="32" t="s">
        <v>102</v>
      </c>
    </row>
    <row r="7" spans="1:59" x14ac:dyDescent="0.25">
      <c r="A7" s="23">
        <v>2215304</v>
      </c>
      <c r="B7" s="24">
        <v>44714.25</v>
      </c>
      <c r="C7" s="26">
        <v>11.983333999999999</v>
      </c>
      <c r="D7" s="23"/>
      <c r="E7" s="23">
        <v>2312</v>
      </c>
      <c r="F7" s="27">
        <v>0.70345144999999998</v>
      </c>
      <c r="G7" s="23"/>
      <c r="H7" s="26" t="s">
        <v>111</v>
      </c>
      <c r="I7" s="25">
        <v>216.52519000000001</v>
      </c>
      <c r="J7" s="23" t="str">
        <f>CHOOSE(1+ABS(ROUND(Table_Query_from_chem3[[#This Row],[WINDDIR_AVG °AZ]]/45,0)),"N","NE","E","SE","S","SW","W","NW","N")</f>
        <v>SW</v>
      </c>
      <c r="K7" s="26">
        <v>7.9969276999999996</v>
      </c>
      <c r="L7" s="23">
        <v>6.2370000000000001</v>
      </c>
      <c r="M7" s="23"/>
      <c r="N7" s="26">
        <v>5.9460001</v>
      </c>
      <c r="O7" s="23"/>
      <c r="P7" s="21">
        <f>10^(-Table_Query_from_chem3[[#This Row],[LABPH]]) * 1000000</f>
        <v>0.57942869642687977</v>
      </c>
      <c r="Q7" s="21">
        <v>0.20900001000000001</v>
      </c>
      <c r="R7" s="21"/>
      <c r="S7" s="21">
        <v>10.429662</v>
      </c>
      <c r="T7" s="21">
        <v>7.5999997999999999E-2</v>
      </c>
      <c r="U7" s="21"/>
      <c r="V7" s="21">
        <v>6.2538571000000003</v>
      </c>
      <c r="W7" s="21">
        <v>8.0000004000000003E-3</v>
      </c>
      <c r="X7" s="21"/>
      <c r="Y7" s="21">
        <v>0.34798041000000002</v>
      </c>
      <c r="Z7" s="21">
        <v>3.9000000999999999E-2</v>
      </c>
      <c r="AA7" s="21"/>
      <c r="AB7" s="21">
        <v>0.99748581999999997</v>
      </c>
      <c r="AC7" s="21">
        <v>0.23699999999999999</v>
      </c>
      <c r="AD7" s="21"/>
      <c r="AE7" s="21">
        <v>13.138201</v>
      </c>
      <c r="AF7" s="21">
        <v>0.50800002</v>
      </c>
      <c r="AG7" s="21"/>
      <c r="AH7" s="21">
        <v>10.801042000000001</v>
      </c>
      <c r="AI7" s="21">
        <v>0.64800000000000002</v>
      </c>
      <c r="AJ7" s="21"/>
      <c r="AK7" s="21">
        <v>10.450787</v>
      </c>
      <c r="AL7" s="21">
        <v>3.0999999E-2</v>
      </c>
      <c r="AM7" s="21"/>
      <c r="AN7" s="21">
        <v>0.87439710000000004</v>
      </c>
      <c r="AO7" s="21">
        <v>123.08334000000001</v>
      </c>
      <c r="AP7" s="21"/>
      <c r="AQ7" s="21"/>
      <c r="AR7" s="21" t="s">
        <v>111</v>
      </c>
      <c r="AS7" s="33" t="s">
        <v>110</v>
      </c>
      <c r="AT7" s="21">
        <v>1.4346136</v>
      </c>
      <c r="AU7" s="21">
        <v>31.742585999999999</v>
      </c>
      <c r="AV7" s="21">
        <v>22.126225999999999</v>
      </c>
      <c r="AW7" s="21">
        <v>35.702885000000002</v>
      </c>
      <c r="AX7" s="21"/>
      <c r="AY7" s="21"/>
      <c r="AZ7" s="25">
        <v>93</v>
      </c>
      <c r="BA7" s="25">
        <v>325</v>
      </c>
      <c r="BB7" s="25">
        <v>221</v>
      </c>
      <c r="BC7" s="25">
        <v>19</v>
      </c>
      <c r="BD7" s="25" t="s">
        <v>111</v>
      </c>
      <c r="BE7" s="48">
        <v>48</v>
      </c>
      <c r="BF7" s="25">
        <v>24.1</v>
      </c>
      <c r="BG7" s="25" t="s">
        <v>111</v>
      </c>
    </row>
    <row r="8" spans="1:59" x14ac:dyDescent="0.25">
      <c r="A8" s="23">
        <v>2215401</v>
      </c>
      <c r="B8" s="24">
        <v>44715.75</v>
      </c>
      <c r="C8" s="26">
        <v>6.3333335000000002</v>
      </c>
      <c r="D8" s="23"/>
      <c r="E8" s="23">
        <v>1183</v>
      </c>
      <c r="F8" s="27">
        <v>0.36328310000000003</v>
      </c>
      <c r="G8" s="23"/>
      <c r="H8" s="26" t="s">
        <v>111</v>
      </c>
      <c r="I8" s="25">
        <v>59.162230999999998</v>
      </c>
      <c r="J8" s="23" t="str">
        <f>CHOOSE(1+ABS(ROUND(Table_Query_from_chem3[[#This Row],[WINDDIR_AVG °AZ]]/45,0)),"N","NE","E","SE","S","SW","W","NW","N")</f>
        <v>NE</v>
      </c>
      <c r="K8" s="26">
        <v>7.0746589000000002</v>
      </c>
      <c r="L8" s="23">
        <v>5.6079998</v>
      </c>
      <c r="M8" s="23"/>
      <c r="N8" s="26">
        <v>11.984</v>
      </c>
      <c r="O8" s="23"/>
      <c r="P8" s="21">
        <f>10^(-Table_Query_from_chem3[[#This Row],[LABPH]]) * 1000000</f>
        <v>2.4660404728876828</v>
      </c>
      <c r="Q8" s="21">
        <v>0.45400000000000001</v>
      </c>
      <c r="R8" s="21"/>
      <c r="S8" s="21">
        <v>22.655821</v>
      </c>
      <c r="T8" s="21">
        <v>7.5000002999999996E-2</v>
      </c>
      <c r="U8" s="21"/>
      <c r="V8" s="21">
        <v>6.1715698000000003</v>
      </c>
      <c r="W8" s="21">
        <v>1.6000001E-2</v>
      </c>
      <c r="X8" s="21"/>
      <c r="Y8" s="21">
        <v>0.69596082000000004</v>
      </c>
      <c r="Z8" s="21">
        <v>0.10199999999999999</v>
      </c>
      <c r="AA8" s="21"/>
      <c r="AB8" s="21">
        <v>2.6088089999999999</v>
      </c>
      <c r="AC8" s="21">
        <v>0.76200002</v>
      </c>
      <c r="AD8" s="21"/>
      <c r="AE8" s="21">
        <v>42.241810000000001</v>
      </c>
      <c r="AF8" s="21">
        <v>1.1679999999999999</v>
      </c>
      <c r="AG8" s="21"/>
      <c r="AH8" s="21">
        <v>24.833891000000001</v>
      </c>
      <c r="AI8" s="21">
        <v>1.7330000000000001</v>
      </c>
      <c r="AJ8" s="21"/>
      <c r="AK8" s="21">
        <v>27.949404000000001</v>
      </c>
      <c r="AL8" s="21">
        <v>7.9000003999999999E-2</v>
      </c>
      <c r="AM8" s="21"/>
      <c r="AN8" s="21">
        <v>2.2283021999999999</v>
      </c>
      <c r="AO8" s="21">
        <v>365.5</v>
      </c>
      <c r="AP8" s="21"/>
      <c r="AQ8" s="21"/>
      <c r="AR8" s="21"/>
      <c r="AS8" s="33" t="s">
        <v>110</v>
      </c>
      <c r="AT8" s="21">
        <v>1.396485</v>
      </c>
      <c r="AU8" s="21">
        <v>76.822868</v>
      </c>
      <c r="AV8" s="21">
        <v>55.011597000000002</v>
      </c>
      <c r="AW8" s="21">
        <v>33.088875000000002</v>
      </c>
      <c r="AX8" s="21"/>
      <c r="AY8" s="21"/>
      <c r="AZ8" s="25">
        <v>91</v>
      </c>
      <c r="BA8" s="25">
        <v>250</v>
      </c>
      <c r="BB8" s="25">
        <v>198</v>
      </c>
      <c r="BC8" s="25">
        <v>19</v>
      </c>
      <c r="BD8" s="25" t="s">
        <v>111</v>
      </c>
      <c r="BE8" s="48">
        <v>127</v>
      </c>
      <c r="BF8" s="25">
        <v>22.4</v>
      </c>
      <c r="BG8" s="25" t="s">
        <v>111</v>
      </c>
    </row>
    <row r="9" spans="1:59" x14ac:dyDescent="0.25">
      <c r="A9" s="23">
        <v>2215901</v>
      </c>
      <c r="B9" s="24">
        <v>44720.75</v>
      </c>
      <c r="C9" s="26">
        <v>7.1500000999999997</v>
      </c>
      <c r="D9" s="23"/>
      <c r="E9" s="23">
        <v>425</v>
      </c>
      <c r="F9" s="27">
        <v>0.47661033000000003</v>
      </c>
      <c r="G9" s="23"/>
      <c r="H9" s="26" t="s">
        <v>111</v>
      </c>
      <c r="I9" s="25">
        <v>281.73450000000003</v>
      </c>
      <c r="J9" s="23" t="str">
        <f>CHOOSE(1+ABS(ROUND(Table_Query_from_chem3[[#This Row],[WINDDIR_AVG °AZ]]/45,0)),"N","NE","E","SE","S","SW","W","NW","N")</f>
        <v>W</v>
      </c>
      <c r="K9" s="26">
        <v>12.770477</v>
      </c>
      <c r="L9" s="23">
        <v>5.9099997999999996</v>
      </c>
      <c r="M9" s="23"/>
      <c r="N9" s="26">
        <v>6.4580001999999999</v>
      </c>
      <c r="O9" s="23"/>
      <c r="P9" s="21">
        <f>10^(-Table_Query_from_chem3[[#This Row],[LABPH]]) * 1000000</f>
        <v>1.2302693373722176</v>
      </c>
      <c r="Q9" s="21">
        <v>0.19599999000000001</v>
      </c>
      <c r="R9" s="21"/>
      <c r="S9" s="21">
        <v>9.7809276999999994</v>
      </c>
      <c r="T9" s="21">
        <v>6.8999998000000007E-2</v>
      </c>
      <c r="U9" s="21"/>
      <c r="V9" s="21">
        <v>5.6778440000000003</v>
      </c>
      <c r="W9" s="21">
        <v>-4.9999998999999996E-3</v>
      </c>
      <c r="X9" s="21"/>
      <c r="Y9" s="21">
        <v>-0.21748775000000001</v>
      </c>
      <c r="Z9" s="21">
        <v>0.11899999999999999</v>
      </c>
      <c r="AA9" s="21"/>
      <c r="AB9" s="21">
        <v>3.0436106000000001</v>
      </c>
      <c r="AC9" s="21">
        <v>0.223</v>
      </c>
      <c r="AD9" s="21"/>
      <c r="AE9" s="21">
        <v>12.362104</v>
      </c>
      <c r="AF9" s="21">
        <v>0.50800002</v>
      </c>
      <c r="AG9" s="21"/>
      <c r="AH9" s="21">
        <v>10.801042000000001</v>
      </c>
      <c r="AI9" s="21">
        <v>0.48800000999999998</v>
      </c>
      <c r="AJ9" s="21"/>
      <c r="AK9" s="21">
        <v>7.8703456000000003</v>
      </c>
      <c r="AL9" s="21">
        <v>5.7000000000000002E-2</v>
      </c>
      <c r="AM9" s="21"/>
      <c r="AN9" s="21">
        <v>1.6077623000000001</v>
      </c>
      <c r="AO9" s="21">
        <v>376</v>
      </c>
      <c r="AP9" s="21"/>
      <c r="AQ9" s="21"/>
      <c r="AR9" s="21"/>
      <c r="AS9" s="33" t="s">
        <v>110</v>
      </c>
      <c r="AT9" s="21">
        <v>1.5715015000000001</v>
      </c>
      <c r="AU9" s="21">
        <v>31.868715000000002</v>
      </c>
      <c r="AV9" s="21">
        <v>20.279150000000001</v>
      </c>
      <c r="AW9" s="21">
        <v>44.448855999999999</v>
      </c>
      <c r="AX9" s="21"/>
      <c r="AY9" s="21"/>
      <c r="AZ9" s="25">
        <v>90</v>
      </c>
      <c r="BA9" s="25">
        <v>98</v>
      </c>
      <c r="BB9" s="25">
        <v>72</v>
      </c>
      <c r="BC9" s="25">
        <v>21</v>
      </c>
      <c r="BD9" s="25" t="s">
        <v>111</v>
      </c>
      <c r="BE9" s="48">
        <v>75</v>
      </c>
      <c r="BF9" s="25">
        <v>22</v>
      </c>
      <c r="BG9" s="25" t="s">
        <v>111</v>
      </c>
    </row>
    <row r="10" spans="1:59" x14ac:dyDescent="0.25">
      <c r="A10" s="23">
        <v>2216003</v>
      </c>
      <c r="B10" s="24">
        <v>44721.75</v>
      </c>
      <c r="C10" s="26">
        <v>7.9666667000000002</v>
      </c>
      <c r="D10" s="23"/>
      <c r="E10" s="23">
        <v>1866</v>
      </c>
      <c r="F10" s="27">
        <v>0.47347349</v>
      </c>
      <c r="G10" s="23"/>
      <c r="H10" s="26" t="s">
        <v>111</v>
      </c>
      <c r="I10" s="25">
        <v>177.4761</v>
      </c>
      <c r="J10" s="23" t="str">
        <f>CHOOSE(1+ABS(ROUND(Table_Query_from_chem3[[#This Row],[WINDDIR_AVG °AZ]]/45,0)),"N","NE","E","SE","S","SW","W","NW","N")</f>
        <v>S</v>
      </c>
      <c r="K10" s="26">
        <v>4.6532722</v>
      </c>
      <c r="L10" s="23">
        <v>5.2909999000000001</v>
      </c>
      <c r="M10" s="23"/>
      <c r="N10" s="26">
        <v>3.5380001000000001</v>
      </c>
      <c r="O10" s="23"/>
      <c r="P10" s="21">
        <f>10^(-Table_Query_from_chem3[[#This Row],[LABPH]]) * 1000000</f>
        <v>5.1168195335941702</v>
      </c>
      <c r="Q10" s="21">
        <v>4.8000000000000001E-2</v>
      </c>
      <c r="R10" s="21"/>
      <c r="S10" s="21">
        <v>2.3953289999999998</v>
      </c>
      <c r="T10" s="21">
        <v>2.7000000999999999E-2</v>
      </c>
      <c r="U10" s="21"/>
      <c r="V10" s="21">
        <v>2.221765</v>
      </c>
      <c r="W10" s="21">
        <v>-3.0000000000000001E-3</v>
      </c>
      <c r="X10" s="21"/>
      <c r="Y10" s="21">
        <v>-0.13049266000000001</v>
      </c>
      <c r="Z10" s="21">
        <v>5.7000000000000002E-2</v>
      </c>
      <c r="AA10" s="21"/>
      <c r="AB10" s="21">
        <v>1.4578639</v>
      </c>
      <c r="AC10" s="21">
        <v>0.11700000000000001</v>
      </c>
      <c r="AD10" s="21"/>
      <c r="AE10" s="21">
        <v>6.4859470999999997</v>
      </c>
      <c r="AF10" s="21">
        <v>0.22900000000000001</v>
      </c>
      <c r="AG10" s="21"/>
      <c r="AH10" s="21">
        <v>4.8689736999999997</v>
      </c>
      <c r="AI10" s="21">
        <v>0.27100000000000002</v>
      </c>
      <c r="AJ10" s="21"/>
      <c r="AK10" s="21">
        <v>4.3706221999999997</v>
      </c>
      <c r="AL10" s="21">
        <v>1.6000001E-2</v>
      </c>
      <c r="AM10" s="21"/>
      <c r="AN10" s="21">
        <v>0.45130172000000002</v>
      </c>
      <c r="AO10" s="21">
        <v>145</v>
      </c>
      <c r="AP10" s="21"/>
      <c r="AQ10" s="21"/>
      <c r="AR10" s="21"/>
      <c r="AS10" s="33" t="s">
        <v>110</v>
      </c>
      <c r="AT10" s="21">
        <v>1.8070215999999999</v>
      </c>
      <c r="AU10" s="21">
        <v>17.511662000000001</v>
      </c>
      <c r="AV10" s="21">
        <v>9.6908978999999995</v>
      </c>
      <c r="AW10" s="21">
        <v>57.500202000000002</v>
      </c>
      <c r="AX10" s="21"/>
      <c r="AY10" s="21"/>
      <c r="AZ10" s="25">
        <v>0</v>
      </c>
      <c r="BA10" s="25">
        <v>133</v>
      </c>
      <c r="BB10" s="25">
        <v>83</v>
      </c>
      <c r="BC10" s="25">
        <v>33</v>
      </c>
      <c r="BD10" s="25" t="s">
        <v>111</v>
      </c>
      <c r="BE10" s="48">
        <v>35</v>
      </c>
      <c r="BF10" s="25">
        <v>0</v>
      </c>
      <c r="BG10" s="25" t="s">
        <v>111</v>
      </c>
    </row>
    <row r="11" spans="1:59" x14ac:dyDescent="0.25">
      <c r="A11" s="23">
        <v>2216104</v>
      </c>
      <c r="B11" s="24">
        <v>44722.25</v>
      </c>
      <c r="C11" s="26">
        <v>11.983333999999999</v>
      </c>
      <c r="D11" s="23"/>
      <c r="E11" s="23">
        <v>4407</v>
      </c>
      <c r="F11" s="27">
        <v>0.53566729999999996</v>
      </c>
      <c r="G11" s="23"/>
      <c r="H11" s="26" t="s">
        <v>111</v>
      </c>
      <c r="I11" s="25">
        <v>283.12410999999997</v>
      </c>
      <c r="J11" s="23" t="str">
        <f>CHOOSE(1+ABS(ROUND(Table_Query_from_chem3[[#This Row],[WINDDIR_AVG °AZ]]/45,0)),"N","NE","E","SE","S","SW","W","NW","N")</f>
        <v>W</v>
      </c>
      <c r="K11" s="26">
        <v>12.78524</v>
      </c>
      <c r="L11" s="23">
        <v>5.1449999999999996</v>
      </c>
      <c r="M11" s="23"/>
      <c r="N11" s="26">
        <v>5.9159999000000001</v>
      </c>
      <c r="O11" s="23"/>
      <c r="P11" s="21">
        <f>10^(-Table_Query_from_chem3[[#This Row],[LABPH]]) * 1000000</f>
        <v>7.1614341021290171</v>
      </c>
      <c r="Q11" s="21">
        <v>-7.1000002000000006E-2</v>
      </c>
      <c r="R11" s="21"/>
      <c r="S11" s="21">
        <v>-3.5430910999999998</v>
      </c>
      <c r="T11" s="21">
        <v>1.7000001000000001E-2</v>
      </c>
      <c r="U11" s="21"/>
      <c r="V11" s="21">
        <v>1.3988891000000001</v>
      </c>
      <c r="W11" s="21">
        <v>-2.0000001000000001E-3</v>
      </c>
      <c r="X11" s="21"/>
      <c r="Y11" s="21">
        <v>-8.6995102000000005E-2</v>
      </c>
      <c r="Z11" s="21">
        <v>2.8000001E-2</v>
      </c>
      <c r="AA11" s="21"/>
      <c r="AB11" s="21">
        <v>0.71614367000000001</v>
      </c>
      <c r="AC11" s="21">
        <v>0.18799999000000001</v>
      </c>
      <c r="AD11" s="21"/>
      <c r="AE11" s="21">
        <v>10.421863999999999</v>
      </c>
      <c r="AF11" s="21">
        <v>0.52999996999999999</v>
      </c>
      <c r="AG11" s="21"/>
      <c r="AH11" s="21">
        <v>11.268803999999999</v>
      </c>
      <c r="AI11" s="21">
        <v>0.64999998000000003</v>
      </c>
      <c r="AJ11" s="21"/>
      <c r="AK11" s="21">
        <v>10.483043</v>
      </c>
      <c r="AL11" s="21">
        <v>2.3E-2</v>
      </c>
      <c r="AM11" s="21"/>
      <c r="AN11" s="21">
        <v>0.64874624999999997</v>
      </c>
      <c r="AO11" s="21">
        <v>121.58334000000001</v>
      </c>
      <c r="AP11" s="21"/>
      <c r="AQ11" s="21"/>
      <c r="AR11" s="21"/>
      <c r="AS11" s="33" t="s">
        <v>110</v>
      </c>
      <c r="AT11" s="21">
        <v>0.71509104999999995</v>
      </c>
      <c r="AU11" s="21">
        <v>16.018463000000001</v>
      </c>
      <c r="AV11" s="21">
        <v>22.400593000000001</v>
      </c>
      <c r="AW11" s="21">
        <v>-33.223770000000002</v>
      </c>
      <c r="AX11" s="21"/>
      <c r="AY11" s="21"/>
      <c r="AZ11" s="25">
        <v>103</v>
      </c>
      <c r="BA11" s="25">
        <v>157</v>
      </c>
      <c r="BB11" s="25">
        <v>39</v>
      </c>
      <c r="BC11" s="25">
        <v>19</v>
      </c>
      <c r="BD11" s="25" t="s">
        <v>111</v>
      </c>
      <c r="BE11" s="48">
        <v>43</v>
      </c>
      <c r="BF11" s="25">
        <v>23.799999</v>
      </c>
      <c r="BG11" s="25" t="s">
        <v>111</v>
      </c>
    </row>
    <row r="12" spans="1:59" x14ac:dyDescent="0.25">
      <c r="A12" s="23">
        <v>2216101</v>
      </c>
      <c r="B12" s="24">
        <v>44722.75</v>
      </c>
      <c r="C12" s="26">
        <v>11</v>
      </c>
      <c r="D12" s="23"/>
      <c r="E12" s="23">
        <v>2048</v>
      </c>
      <c r="F12" s="27">
        <v>0.44695120999999999</v>
      </c>
      <c r="G12" s="23"/>
      <c r="H12" s="26" t="s">
        <v>111</v>
      </c>
      <c r="I12" s="25">
        <v>235.61981</v>
      </c>
      <c r="J12" s="23" t="str">
        <f>CHOOSE(1+ABS(ROUND(Table_Query_from_chem3[[#This Row],[WINDDIR_AVG °AZ]]/45,0)),"N","NE","E","SE","S","SW","W","NW","N")</f>
        <v>SW</v>
      </c>
      <c r="K12" s="26">
        <v>9.0509958000000008</v>
      </c>
      <c r="L12" s="23">
        <v>5.2379999000000002</v>
      </c>
      <c r="M12" s="23"/>
      <c r="N12" s="26">
        <v>9.7580004000000002</v>
      </c>
      <c r="O12" s="23"/>
      <c r="P12" s="21">
        <f>10^(-Table_Query_from_chem3[[#This Row],[LABPH]]) * 1000000</f>
        <v>5.7809618051726641</v>
      </c>
      <c r="Q12" s="21">
        <v>0.245</v>
      </c>
      <c r="R12" s="21"/>
      <c r="S12" s="21">
        <v>12.226159000000001</v>
      </c>
      <c r="T12" s="21">
        <v>4.6999998000000001E-2</v>
      </c>
      <c r="U12" s="21"/>
      <c r="V12" s="21">
        <v>3.8675169999999999</v>
      </c>
      <c r="W12" s="21">
        <v>2.1000000000000001E-2</v>
      </c>
      <c r="X12" s="21"/>
      <c r="Y12" s="21">
        <v>0.91344857000000002</v>
      </c>
      <c r="Z12" s="21">
        <v>8.5000001000000006E-2</v>
      </c>
      <c r="AA12" s="21"/>
      <c r="AB12" s="21">
        <v>2.1740077000000002</v>
      </c>
      <c r="AC12" s="21">
        <v>0.43399999</v>
      </c>
      <c r="AD12" s="21"/>
      <c r="AE12" s="21">
        <v>24.058983000000001</v>
      </c>
      <c r="AF12" s="21">
        <v>1.369</v>
      </c>
      <c r="AG12" s="21"/>
      <c r="AH12" s="21">
        <v>29.107533</v>
      </c>
      <c r="AI12" s="21">
        <v>0.96200001000000002</v>
      </c>
      <c r="AJ12" s="21"/>
      <c r="AK12" s="21">
        <v>15.514903</v>
      </c>
      <c r="AL12" s="21">
        <v>4.5000001999999997E-2</v>
      </c>
      <c r="AM12" s="21"/>
      <c r="AN12" s="21">
        <v>1.2692862</v>
      </c>
      <c r="AO12" s="21">
        <v>297.41665999999998</v>
      </c>
      <c r="AP12" s="21"/>
      <c r="AQ12" s="21"/>
      <c r="AR12" s="21"/>
      <c r="AS12" s="33" t="s">
        <v>110</v>
      </c>
      <c r="AT12" s="21">
        <v>1.0673144000000001</v>
      </c>
      <c r="AU12" s="21">
        <v>48.980891999999997</v>
      </c>
      <c r="AV12" s="21">
        <v>45.891719999999999</v>
      </c>
      <c r="AW12" s="21">
        <v>6.5122533000000002</v>
      </c>
      <c r="AX12" s="21"/>
      <c r="AY12" s="21"/>
      <c r="AZ12" s="25">
        <v>121</v>
      </c>
      <c r="BA12" s="25">
        <v>101</v>
      </c>
      <c r="BB12" s="25">
        <v>20</v>
      </c>
      <c r="BC12" s="25">
        <v>26</v>
      </c>
      <c r="BD12" s="25" t="s">
        <v>111</v>
      </c>
      <c r="BE12" s="48">
        <v>109</v>
      </c>
      <c r="BF12" s="25">
        <v>0</v>
      </c>
      <c r="BG12" s="25" t="s">
        <v>111</v>
      </c>
    </row>
    <row r="13" spans="1:59" x14ac:dyDescent="0.25">
      <c r="A13" s="23">
        <v>2216902</v>
      </c>
      <c r="B13" s="24">
        <v>44730.25</v>
      </c>
      <c r="C13" s="26">
        <v>9.1333331999999992</v>
      </c>
      <c r="D13" s="23"/>
      <c r="E13" s="23">
        <v>2634</v>
      </c>
      <c r="F13" s="27">
        <v>0.51090539000000001</v>
      </c>
      <c r="G13" s="23"/>
      <c r="H13" s="26" t="s">
        <v>111</v>
      </c>
      <c r="I13" s="25">
        <v>265.22388000000001</v>
      </c>
      <c r="J13" s="23" t="str">
        <f>CHOOSE(1+ABS(ROUND(Table_Query_from_chem3[[#This Row],[WINDDIR_AVG °AZ]]/45,0)),"N","NE","E","SE","S","SW","W","NW","N")</f>
        <v>W</v>
      </c>
      <c r="K13" s="26">
        <v>16.581669000000002</v>
      </c>
      <c r="L13" s="23">
        <v>6.4390001000000003</v>
      </c>
      <c r="M13" s="23"/>
      <c r="N13" s="26">
        <v>5.3049998</v>
      </c>
      <c r="O13" s="23"/>
      <c r="P13" s="21">
        <f>10^(-Table_Query_from_chem3[[#This Row],[LABPH]]) * 1000000</f>
        <v>0.36391495233268245</v>
      </c>
      <c r="Q13" s="21">
        <v>0.31900001</v>
      </c>
      <c r="R13" s="21"/>
      <c r="S13" s="21">
        <v>15.918958</v>
      </c>
      <c r="T13" s="21">
        <v>5.4000000999999999E-2</v>
      </c>
      <c r="U13" s="21"/>
      <c r="V13" s="21">
        <v>4.4435301000000003</v>
      </c>
      <c r="W13" s="21">
        <v>2.3E-2</v>
      </c>
      <c r="X13" s="21"/>
      <c r="Y13" s="21">
        <v>1.0004436999999999</v>
      </c>
      <c r="Z13" s="21">
        <v>9.0000003999999995E-2</v>
      </c>
      <c r="AA13" s="21"/>
      <c r="AB13" s="21">
        <v>2.3018904</v>
      </c>
      <c r="AC13" s="21">
        <v>7.8000001999999999E-2</v>
      </c>
      <c r="AD13" s="21"/>
      <c r="AE13" s="21">
        <v>4.3239646</v>
      </c>
      <c r="AF13" s="21">
        <v>0.184</v>
      </c>
      <c r="AG13" s="21"/>
      <c r="AH13" s="21">
        <v>3.9121883</v>
      </c>
      <c r="AI13" s="21">
        <v>0.33700001000000002</v>
      </c>
      <c r="AJ13" s="21"/>
      <c r="AK13" s="21">
        <v>5.4350543</v>
      </c>
      <c r="AL13" s="21">
        <v>1.4999999999999999E-2</v>
      </c>
      <c r="AM13" s="21"/>
      <c r="AN13" s="21">
        <v>0.42309538000000002</v>
      </c>
      <c r="AO13" s="21">
        <v>98.75</v>
      </c>
      <c r="AP13" s="21"/>
      <c r="AQ13" s="21"/>
      <c r="AR13" s="21"/>
      <c r="AS13" s="33" t="s">
        <v>110</v>
      </c>
      <c r="AT13" s="21">
        <v>2.9016573000000001</v>
      </c>
      <c r="AU13" s="21">
        <v>28.350172000000001</v>
      </c>
      <c r="AV13" s="21">
        <v>9.7703381</v>
      </c>
      <c r="AW13" s="21">
        <v>97.479461999999998</v>
      </c>
      <c r="AX13" s="21"/>
      <c r="AY13" s="21"/>
      <c r="AZ13" s="25" t="s">
        <v>111</v>
      </c>
      <c r="BA13" s="25" t="s">
        <v>111</v>
      </c>
      <c r="BB13" s="25" t="s">
        <v>111</v>
      </c>
      <c r="BC13" s="25" t="s">
        <v>111</v>
      </c>
      <c r="BD13" s="25" t="s">
        <v>111</v>
      </c>
      <c r="BE13" s="48" t="s">
        <v>111</v>
      </c>
      <c r="BF13" s="25" t="s">
        <v>111</v>
      </c>
      <c r="BG13" s="25" t="s">
        <v>111</v>
      </c>
    </row>
    <row r="14" spans="1:59" x14ac:dyDescent="0.25">
      <c r="A14" s="23">
        <v>2219404</v>
      </c>
      <c r="B14" s="24">
        <v>44755.25</v>
      </c>
      <c r="C14" s="26">
        <v>10</v>
      </c>
      <c r="D14" s="23"/>
      <c r="E14" s="23">
        <v>3852</v>
      </c>
      <c r="F14" s="27">
        <v>0.54802709999999999</v>
      </c>
      <c r="G14" s="23"/>
      <c r="H14" s="26" t="s">
        <v>111</v>
      </c>
      <c r="I14" s="25">
        <v>249.42911000000001</v>
      </c>
      <c r="J14" s="23" t="str">
        <f>CHOOSE(1+ABS(ROUND(Table_Query_from_chem3[[#This Row],[WINDDIR_AVG °AZ]]/45,0)),"N","NE","E","SE","S","SW","W","NW","N")</f>
        <v>W</v>
      </c>
      <c r="K14" s="26">
        <v>10.074361</v>
      </c>
      <c r="L14" s="23">
        <v>6.1929997999999999</v>
      </c>
      <c r="M14" s="23"/>
      <c r="N14" s="26">
        <v>6.1950002</v>
      </c>
      <c r="O14" s="23"/>
      <c r="P14" s="21">
        <f>10^(-Table_Query_from_chem3[[#This Row],[LABPH]]) * 1000000</f>
        <v>0.64120987187315093</v>
      </c>
      <c r="Q14" s="21">
        <v>0.15700001</v>
      </c>
      <c r="R14" s="21"/>
      <c r="S14" s="21">
        <v>7.8347224999999998</v>
      </c>
      <c r="T14" s="21">
        <v>3.9999999000000001E-2</v>
      </c>
      <c r="U14" s="21"/>
      <c r="V14" s="21">
        <v>3.2915038999999999</v>
      </c>
      <c r="W14" s="21">
        <v>9.9999997999999993E-3</v>
      </c>
      <c r="X14" s="21"/>
      <c r="Y14" s="21">
        <v>0.43497550000000001</v>
      </c>
      <c r="Z14" s="21">
        <v>4.8999999000000002E-2</v>
      </c>
      <c r="AA14" s="21"/>
      <c r="AB14" s="21">
        <v>1.2532513999999999</v>
      </c>
      <c r="AC14" s="21">
        <v>0.33800000000000002</v>
      </c>
      <c r="AD14" s="21"/>
      <c r="AE14" s="21">
        <v>18.737181</v>
      </c>
      <c r="AF14" s="21">
        <v>0.40799998999999998</v>
      </c>
      <c r="AG14" s="21"/>
      <c r="AH14" s="21">
        <v>8.6748524000000007</v>
      </c>
      <c r="AI14" s="21">
        <v>0.60299999000000004</v>
      </c>
      <c r="AJ14" s="21"/>
      <c r="AK14" s="21">
        <v>9.7250376000000003</v>
      </c>
      <c r="AL14" s="21">
        <v>2.5000000000000001E-2</v>
      </c>
      <c r="AM14" s="21"/>
      <c r="AN14" s="21">
        <v>0.70515894999999995</v>
      </c>
      <c r="AO14" s="21">
        <v>251.08332999999999</v>
      </c>
      <c r="AP14" s="21"/>
      <c r="AQ14" s="21"/>
      <c r="AR14" s="21"/>
      <c r="AS14" s="33" t="s">
        <v>110</v>
      </c>
      <c r="AT14" s="21">
        <v>1.6848103999999999</v>
      </c>
      <c r="AU14" s="21">
        <v>32.188384999999997</v>
      </c>
      <c r="AV14" s="21">
        <v>19.105049000000001</v>
      </c>
      <c r="AW14" s="21">
        <v>51.013686999999997</v>
      </c>
      <c r="AX14" s="21"/>
      <c r="AY14" s="21"/>
      <c r="AZ14" s="25">
        <v>0</v>
      </c>
      <c r="BA14" s="25">
        <v>448</v>
      </c>
      <c r="BB14" s="25">
        <v>160</v>
      </c>
      <c r="BC14" s="25">
        <v>33</v>
      </c>
      <c r="BD14" s="25" t="s">
        <v>111</v>
      </c>
      <c r="BE14" s="48">
        <v>63</v>
      </c>
      <c r="BF14" s="25">
        <v>24.6</v>
      </c>
      <c r="BG14" s="25" t="s">
        <v>111</v>
      </c>
    </row>
    <row r="15" spans="1:59" x14ac:dyDescent="0.25">
      <c r="A15" s="23">
        <v>2219501</v>
      </c>
      <c r="B15" s="24">
        <v>44755.75</v>
      </c>
      <c r="C15" s="26">
        <v>2.4166666999999999</v>
      </c>
      <c r="D15" s="23"/>
      <c r="E15" s="23" t="s">
        <v>111</v>
      </c>
      <c r="F15" s="27">
        <v>0.46328667000000001</v>
      </c>
      <c r="G15" s="23"/>
      <c r="H15" s="26" t="s">
        <v>111</v>
      </c>
      <c r="I15" s="25">
        <v>273.61016999999998</v>
      </c>
      <c r="J15" s="23" t="str">
        <f>CHOOSE(1+ABS(ROUND(Table_Query_from_chem3[[#This Row],[WINDDIR_AVG °AZ]]/45,0)),"N","NE","E","SE","S","SW","W","NW","N")</f>
        <v>W</v>
      </c>
      <c r="K15" s="26">
        <v>8.7473001000000004</v>
      </c>
      <c r="L15" s="23">
        <v>5.3959998999999996</v>
      </c>
      <c r="M15" s="23"/>
      <c r="N15" s="26">
        <v>6.3189998000000003</v>
      </c>
      <c r="O15" s="23"/>
      <c r="P15" s="21">
        <f>10^(-Table_Query_from_chem3[[#This Row],[LABPH]]) * 1000000</f>
        <v>4.017909033647034</v>
      </c>
      <c r="Q15" s="21">
        <v>0.15700001</v>
      </c>
      <c r="R15" s="21"/>
      <c r="S15" s="21">
        <v>7.8347224999999998</v>
      </c>
      <c r="T15" s="21">
        <v>4.3999999999999997E-2</v>
      </c>
      <c r="U15" s="21"/>
      <c r="V15" s="21">
        <v>3.6206540999999999</v>
      </c>
      <c r="W15" s="21">
        <v>5.4000000999999999E-2</v>
      </c>
      <c r="X15" s="21"/>
      <c r="Y15" s="21">
        <v>2.3488677</v>
      </c>
      <c r="Z15" s="21">
        <v>0.112</v>
      </c>
      <c r="AA15" s="21"/>
      <c r="AB15" s="21">
        <v>2.8645746999999999</v>
      </c>
      <c r="AC15" s="21">
        <v>2.8999998999999999E-2</v>
      </c>
      <c r="AD15" s="21"/>
      <c r="AE15" s="21">
        <v>1.6076279</v>
      </c>
      <c r="AF15" s="21">
        <v>0.435</v>
      </c>
      <c r="AG15" s="21"/>
      <c r="AH15" s="21">
        <v>9.2489232999999995</v>
      </c>
      <c r="AI15" s="21">
        <v>0.48300000999999998</v>
      </c>
      <c r="AJ15" s="21"/>
      <c r="AK15" s="21">
        <v>7.7897067</v>
      </c>
      <c r="AL15" s="21">
        <v>8.7999999999999995E-2</v>
      </c>
      <c r="AM15" s="21"/>
      <c r="AN15" s="21">
        <v>2.4821594</v>
      </c>
      <c r="AO15" s="21">
        <v>778</v>
      </c>
      <c r="AP15" s="21"/>
      <c r="AQ15" s="21"/>
      <c r="AR15" s="21"/>
      <c r="AS15" s="33" t="s">
        <v>110</v>
      </c>
      <c r="AT15" s="21">
        <v>1.1406518000000001</v>
      </c>
      <c r="AU15" s="21">
        <v>22.266424000000001</v>
      </c>
      <c r="AV15" s="21">
        <v>19.520790000000002</v>
      </c>
      <c r="AW15" s="21">
        <v>13.141025000000001</v>
      </c>
      <c r="AX15" s="21"/>
      <c r="AY15" s="21"/>
      <c r="AZ15" s="25" t="s">
        <v>111</v>
      </c>
      <c r="BA15" s="25" t="s">
        <v>111</v>
      </c>
      <c r="BB15" s="25" t="s">
        <v>111</v>
      </c>
      <c r="BC15" s="25" t="s">
        <v>111</v>
      </c>
      <c r="BD15" s="25" t="s">
        <v>111</v>
      </c>
      <c r="BE15" s="48">
        <v>65</v>
      </c>
      <c r="BF15" s="25" t="s">
        <v>111</v>
      </c>
      <c r="BG15" s="25" t="s">
        <v>111</v>
      </c>
    </row>
    <row r="16" spans="1:59" x14ac:dyDescent="0.25">
      <c r="A16" s="23">
        <v>2219502</v>
      </c>
      <c r="B16" s="24">
        <v>44756.75</v>
      </c>
      <c r="C16" s="26">
        <v>3.1333334000000002</v>
      </c>
      <c r="D16" s="23"/>
      <c r="E16" s="23" t="s">
        <v>111</v>
      </c>
      <c r="F16" s="27">
        <v>0.2053912</v>
      </c>
      <c r="G16" s="23"/>
      <c r="H16" s="26" t="s">
        <v>111</v>
      </c>
      <c r="I16" s="25">
        <v>271.72244000000001</v>
      </c>
      <c r="J16" s="23" t="str">
        <f>CHOOSE(1+ABS(ROUND(Table_Query_from_chem3[[#This Row],[WINDDIR_AVG °AZ]]/45,0)),"N","NE","E","SE","S","SW","W","NW","N")</f>
        <v>W</v>
      </c>
      <c r="K16" s="26">
        <v>5.2607584000000003</v>
      </c>
      <c r="L16" s="23">
        <v>5.8909998000000003</v>
      </c>
      <c r="M16" s="23"/>
      <c r="N16" s="26">
        <v>5.6370000999999998</v>
      </c>
      <c r="O16" s="23"/>
      <c r="P16" s="21">
        <f>10^(-Table_Query_from_chem3[[#This Row],[LABPH]]) * 1000000</f>
        <v>1.2852872518401306</v>
      </c>
      <c r="Q16" s="21">
        <v>8.7999999999999995E-2</v>
      </c>
      <c r="R16" s="21"/>
      <c r="S16" s="21">
        <v>4.3914365999999996</v>
      </c>
      <c r="T16" s="21">
        <v>4.1999999000000003E-2</v>
      </c>
      <c r="U16" s="21"/>
      <c r="V16" s="21">
        <v>3.4560789999999999</v>
      </c>
      <c r="W16" s="21">
        <v>6.1999999E-2</v>
      </c>
      <c r="X16" s="21"/>
      <c r="Y16" s="21">
        <v>2.6968481999999998</v>
      </c>
      <c r="Z16" s="21">
        <v>0.11</v>
      </c>
      <c r="AA16" s="21"/>
      <c r="AB16" s="21">
        <v>2.8134215</v>
      </c>
      <c r="AC16" s="21">
        <v>8.9000001999999995E-2</v>
      </c>
      <c r="AD16" s="21"/>
      <c r="AE16" s="21">
        <v>4.9337543999999998</v>
      </c>
      <c r="AF16" s="21">
        <v>0.33700001000000002</v>
      </c>
      <c r="AG16" s="21"/>
      <c r="AH16" s="21">
        <v>7.1652579000000003</v>
      </c>
      <c r="AI16" s="21">
        <v>0.46100000000000002</v>
      </c>
      <c r="AJ16" s="21"/>
      <c r="AK16" s="21">
        <v>7.4348964999999998</v>
      </c>
      <c r="AL16" s="21">
        <v>6.1000000999999998E-2</v>
      </c>
      <c r="AM16" s="21"/>
      <c r="AN16" s="21">
        <v>1.7205877999999999</v>
      </c>
      <c r="AO16" s="21">
        <v>323.5</v>
      </c>
      <c r="AP16" s="21"/>
      <c r="AQ16" s="21"/>
      <c r="AR16" s="21"/>
      <c r="AS16" s="33" t="s">
        <v>110</v>
      </c>
      <c r="AT16" s="21">
        <v>1.1989585</v>
      </c>
      <c r="AU16" s="21">
        <v>19.567892000000001</v>
      </c>
      <c r="AV16" s="21">
        <v>16.320741999999999</v>
      </c>
      <c r="AW16" s="21">
        <v>18.095703</v>
      </c>
      <c r="AX16" s="21"/>
      <c r="AY16" s="21"/>
      <c r="AZ16" s="25">
        <v>0</v>
      </c>
      <c r="BA16" s="25">
        <v>61</v>
      </c>
      <c r="BB16" s="25">
        <v>16</v>
      </c>
      <c r="BC16" s="25">
        <v>23</v>
      </c>
      <c r="BD16" s="25" t="s">
        <v>111</v>
      </c>
      <c r="BE16" s="48">
        <v>46</v>
      </c>
      <c r="BF16" s="25">
        <v>0</v>
      </c>
      <c r="BG16" s="25" t="s">
        <v>111</v>
      </c>
    </row>
    <row r="17" spans="1:59" x14ac:dyDescent="0.25">
      <c r="A17" s="23">
        <v>2220002</v>
      </c>
      <c r="B17" s="24">
        <v>44761.25</v>
      </c>
      <c r="C17" s="26">
        <v>11.983333999999999</v>
      </c>
      <c r="D17" s="23"/>
      <c r="E17" s="23">
        <v>5733</v>
      </c>
      <c r="F17" s="27">
        <v>0.74048632000000003</v>
      </c>
      <c r="G17" s="23"/>
      <c r="H17" s="26" t="s">
        <v>111</v>
      </c>
      <c r="I17" s="25">
        <v>232.29810000000001</v>
      </c>
      <c r="J17" s="23" t="str">
        <f>CHOOSE(1+ABS(ROUND(Table_Query_from_chem3[[#This Row],[WINDDIR_AVG °AZ]]/45,0)),"N","NE","E","SE","S","SW","W","NW","N")</f>
        <v>SW</v>
      </c>
      <c r="K17" s="26">
        <v>11.119222000000001</v>
      </c>
      <c r="L17" s="23">
        <v>5.6980000000000004</v>
      </c>
      <c r="M17" s="23"/>
      <c r="N17" s="26">
        <v>4.2110000000000003</v>
      </c>
      <c r="O17" s="23"/>
      <c r="P17" s="21">
        <f>10^(-Table_Query_from_chem3[[#This Row],[LABPH]]) * 1000000</f>
        <v>2.0044720273651557</v>
      </c>
      <c r="Q17" s="21">
        <v>-2.3E-2</v>
      </c>
      <c r="R17" s="21"/>
      <c r="S17" s="21">
        <v>-1.1477618000000001</v>
      </c>
      <c r="T17" s="21">
        <v>9.9999997999999993E-3</v>
      </c>
      <c r="U17" s="21"/>
      <c r="V17" s="21">
        <v>0.82287597999999995</v>
      </c>
      <c r="W17" s="21">
        <v>2.6000000999999998E-2</v>
      </c>
      <c r="X17" s="21"/>
      <c r="Y17" s="21">
        <v>1.1309364</v>
      </c>
      <c r="Z17" s="21">
        <v>5.2999998999999999E-2</v>
      </c>
      <c r="AA17" s="21"/>
      <c r="AB17" s="21">
        <v>1.3555577000000001</v>
      </c>
      <c r="AC17" s="21">
        <v>8.7999999999999995E-2</v>
      </c>
      <c r="AD17" s="21"/>
      <c r="AE17" s="21">
        <v>4.8783193000000002</v>
      </c>
      <c r="AF17" s="21">
        <v>0.38600001</v>
      </c>
      <c r="AG17" s="21"/>
      <c r="AH17" s="21">
        <v>8.2070904000000002</v>
      </c>
      <c r="AI17" s="21">
        <v>0.42699999</v>
      </c>
      <c r="AJ17" s="21"/>
      <c r="AK17" s="21">
        <v>6.8865523</v>
      </c>
      <c r="AL17" s="21">
        <v>1.4E-2</v>
      </c>
      <c r="AM17" s="21"/>
      <c r="AN17" s="21">
        <v>0.39488899999999999</v>
      </c>
      <c r="AO17" s="21">
        <v>119.25</v>
      </c>
      <c r="AP17" s="21"/>
      <c r="AQ17" s="21"/>
      <c r="AR17" s="21"/>
      <c r="AS17" s="33" t="s">
        <v>110</v>
      </c>
      <c r="AT17" s="21">
        <v>0.58304202999999999</v>
      </c>
      <c r="AU17" s="21">
        <v>9.0304651000000007</v>
      </c>
      <c r="AV17" s="21">
        <v>15.488531999999999</v>
      </c>
      <c r="AW17" s="21">
        <v>-52.678066000000001</v>
      </c>
      <c r="AX17" s="21"/>
      <c r="AY17" s="21"/>
      <c r="AZ17" s="25">
        <v>0</v>
      </c>
      <c r="BA17" s="25">
        <v>48</v>
      </c>
      <c r="BB17" s="25">
        <v>37</v>
      </c>
      <c r="BC17" s="25">
        <v>44</v>
      </c>
      <c r="BD17" s="25" t="s">
        <v>111</v>
      </c>
      <c r="BE17" s="48">
        <v>25</v>
      </c>
      <c r="BF17" s="25">
        <v>24.200001</v>
      </c>
      <c r="BG17" s="25" t="s">
        <v>111</v>
      </c>
    </row>
    <row r="18" spans="1:59" x14ac:dyDescent="0.25">
      <c r="A18" s="23">
        <v>2220003</v>
      </c>
      <c r="B18" s="24">
        <v>44761.75</v>
      </c>
      <c r="C18" s="26">
        <v>7.8000002000000004</v>
      </c>
      <c r="D18" s="23"/>
      <c r="E18" s="23">
        <v>1199</v>
      </c>
      <c r="F18" s="27">
        <v>0.48164579000000002</v>
      </c>
      <c r="G18" s="23"/>
      <c r="H18" s="26" t="s">
        <v>111</v>
      </c>
      <c r="I18" s="25">
        <v>232.78514000000001</v>
      </c>
      <c r="J18" s="23" t="str">
        <f>CHOOSE(1+ABS(ROUND(Table_Query_from_chem3[[#This Row],[WINDDIR_AVG °AZ]]/45,0)),"N","NE","E","SE","S","SW","W","NW","N")</f>
        <v>SW</v>
      </c>
      <c r="K18" s="26">
        <v>14.897482</v>
      </c>
      <c r="L18" s="23">
        <v>5.3559998999999996</v>
      </c>
      <c r="M18" s="23"/>
      <c r="N18" s="26">
        <v>15.099</v>
      </c>
      <c r="O18" s="23"/>
      <c r="P18" s="21">
        <f>10^(-Table_Query_from_chem3[[#This Row],[LABPH]]) * 1000000</f>
        <v>4.4055496494807134</v>
      </c>
      <c r="Q18" s="21">
        <v>0.46500000000000002</v>
      </c>
      <c r="R18" s="21"/>
      <c r="S18" s="21">
        <v>23.204750000000001</v>
      </c>
      <c r="T18" s="21">
        <v>6.7000002000000003E-2</v>
      </c>
      <c r="U18" s="21"/>
      <c r="V18" s="21">
        <v>5.5132688999999999</v>
      </c>
      <c r="W18" s="21">
        <v>2.8000001E-2</v>
      </c>
      <c r="X18" s="21"/>
      <c r="Y18" s="21">
        <v>1.2179314000000001</v>
      </c>
      <c r="Z18" s="21">
        <v>4.5000001999999997E-2</v>
      </c>
      <c r="AA18" s="21"/>
      <c r="AB18" s="21">
        <v>1.1509452</v>
      </c>
      <c r="AC18" s="21">
        <v>0.95999997999999997</v>
      </c>
      <c r="AD18" s="21"/>
      <c r="AE18" s="21">
        <v>53.218029000000001</v>
      </c>
      <c r="AF18" s="21">
        <v>1.6879999999999999</v>
      </c>
      <c r="AG18" s="21"/>
      <c r="AH18" s="21">
        <v>35.890076000000001</v>
      </c>
      <c r="AI18" s="21">
        <v>1.744</v>
      </c>
      <c r="AJ18" s="21"/>
      <c r="AK18" s="21">
        <v>28.126809999999999</v>
      </c>
      <c r="AL18" s="21">
        <v>6.1000000999999998E-2</v>
      </c>
      <c r="AM18" s="21"/>
      <c r="AN18" s="21">
        <v>1.7205877999999999</v>
      </c>
      <c r="AO18" s="21">
        <v>579.16669000000002</v>
      </c>
      <c r="AP18" s="21"/>
      <c r="AQ18" s="21"/>
      <c r="AR18" s="21"/>
      <c r="AS18" s="33" t="s">
        <v>110</v>
      </c>
      <c r="AT18" s="21">
        <v>1.349</v>
      </c>
      <c r="AU18" s="21">
        <v>88.679848000000007</v>
      </c>
      <c r="AV18" s="21">
        <v>65.737472999999994</v>
      </c>
      <c r="AW18" s="21">
        <v>29.714769</v>
      </c>
      <c r="AX18" s="21"/>
      <c r="AY18" s="21"/>
      <c r="AZ18" s="25">
        <v>0</v>
      </c>
      <c r="BA18" s="25">
        <v>121</v>
      </c>
      <c r="BB18" s="25">
        <v>46</v>
      </c>
      <c r="BC18" s="25">
        <v>0</v>
      </c>
      <c r="BD18" s="25" t="s">
        <v>111</v>
      </c>
      <c r="BE18" s="48">
        <v>372</v>
      </c>
      <c r="BF18" s="25">
        <v>30.299999</v>
      </c>
      <c r="BG18" s="25" t="s">
        <v>111</v>
      </c>
    </row>
    <row r="19" spans="1:59" x14ac:dyDescent="0.25">
      <c r="A19" s="23">
        <v>2220101</v>
      </c>
      <c r="B19" s="24">
        <v>44762.75</v>
      </c>
      <c r="C19" s="26">
        <v>2.2833332999999998</v>
      </c>
      <c r="D19" s="23"/>
      <c r="E19" s="23">
        <v>420</v>
      </c>
      <c r="F19" s="27">
        <v>0.51906936999999997</v>
      </c>
      <c r="G19" s="23"/>
      <c r="H19" s="26" t="s">
        <v>111</v>
      </c>
      <c r="I19" s="25">
        <v>242.37038000000001</v>
      </c>
      <c r="J19" s="23" t="str">
        <f>CHOOSE(1+ABS(ROUND(Table_Query_from_chem3[[#This Row],[WINDDIR_AVG °AZ]]/45,0)),"N","NE","E","SE","S","SW","W","NW","N")</f>
        <v>SW</v>
      </c>
      <c r="K19" s="26">
        <v>12.625057</v>
      </c>
      <c r="L19" s="23">
        <v>5.3569998999999999</v>
      </c>
      <c r="M19" s="23"/>
      <c r="N19" s="26">
        <v>13.874000000000001</v>
      </c>
      <c r="O19" s="23"/>
      <c r="P19" s="21">
        <f>10^(-Table_Query_from_chem3[[#This Row],[LABPH]]) * 1000000</f>
        <v>4.3954171664603328</v>
      </c>
      <c r="Q19" s="21">
        <v>0.62599998999999995</v>
      </c>
      <c r="R19" s="21"/>
      <c r="S19" s="21">
        <v>31.239083999999998</v>
      </c>
      <c r="T19" s="21">
        <v>8.9000001999999995E-2</v>
      </c>
      <c r="U19" s="21"/>
      <c r="V19" s="21">
        <v>7.3235960000000002</v>
      </c>
      <c r="W19" s="21">
        <v>4.5000001999999997E-2</v>
      </c>
      <c r="X19" s="21"/>
      <c r="Y19" s="21">
        <v>1.9573898000000001</v>
      </c>
      <c r="Z19" s="21">
        <v>5.2000000999999997E-2</v>
      </c>
      <c r="AA19" s="21"/>
      <c r="AB19" s="21">
        <v>1.3299810999999999</v>
      </c>
      <c r="AC19" s="21">
        <v>0.76300000999999995</v>
      </c>
      <c r="AD19" s="21"/>
      <c r="AE19" s="21">
        <v>42.297244999999997</v>
      </c>
      <c r="AF19" s="21">
        <v>0.98599999999999999</v>
      </c>
      <c r="AG19" s="21"/>
      <c r="AH19" s="21">
        <v>20.964227999999999</v>
      </c>
      <c r="AI19" s="21">
        <v>1.5429999999999999</v>
      </c>
      <c r="AJ19" s="21"/>
      <c r="AK19" s="21">
        <v>24.88513</v>
      </c>
      <c r="AL19" s="21">
        <v>6.4999998000000003E-2</v>
      </c>
      <c r="AM19" s="21"/>
      <c r="AN19" s="21">
        <v>1.8334132000000001</v>
      </c>
      <c r="AO19" s="21">
        <v>924.83330999999998</v>
      </c>
      <c r="AP19" s="21"/>
      <c r="AQ19" s="21"/>
      <c r="AR19" s="21"/>
      <c r="AS19" s="33" t="s">
        <v>110</v>
      </c>
      <c r="AT19" s="21">
        <v>1.8562714</v>
      </c>
      <c r="AU19" s="21">
        <v>88.512161000000006</v>
      </c>
      <c r="AV19" s="21">
        <v>47.682769999999998</v>
      </c>
      <c r="AW19" s="21">
        <v>59.957287000000001</v>
      </c>
      <c r="AX19" s="21"/>
      <c r="AY19" s="21"/>
      <c r="AZ19" s="25">
        <v>0</v>
      </c>
      <c r="BA19" s="25">
        <v>687</v>
      </c>
      <c r="BB19" s="25">
        <v>869</v>
      </c>
      <c r="BC19" s="25">
        <v>101</v>
      </c>
      <c r="BD19" s="25" t="s">
        <v>111</v>
      </c>
      <c r="BE19" s="48">
        <v>205</v>
      </c>
      <c r="BF19" s="25">
        <v>42</v>
      </c>
      <c r="BG19" s="25" t="s">
        <v>111</v>
      </c>
    </row>
    <row r="20" spans="1:59" x14ac:dyDescent="0.25">
      <c r="A20" s="23">
        <v>2220601</v>
      </c>
      <c r="B20" s="24">
        <v>44767.75</v>
      </c>
      <c r="C20" s="26">
        <v>5.3000002000000004</v>
      </c>
      <c r="D20" s="23"/>
      <c r="E20" s="23">
        <v>522</v>
      </c>
      <c r="F20" s="27">
        <v>0.66632252999999997</v>
      </c>
      <c r="G20" s="23"/>
      <c r="H20" s="26" t="s">
        <v>111</v>
      </c>
      <c r="I20" s="25">
        <v>214.6302</v>
      </c>
      <c r="J20" s="23" t="str">
        <f>CHOOSE(1+ABS(ROUND(Table_Query_from_chem3[[#This Row],[WINDDIR_AVG °AZ]]/45,0)),"N","NE","E","SE","S","SW","W","NW","N")</f>
        <v>SW</v>
      </c>
      <c r="K20" s="26">
        <v>8.7865304999999996</v>
      </c>
      <c r="L20" s="23">
        <v>6.5289998000000002</v>
      </c>
      <c r="M20" s="23"/>
      <c r="N20" s="26">
        <v>13.419</v>
      </c>
      <c r="O20" s="23"/>
      <c r="P20" s="21">
        <f>10^(-Table_Query_from_chem3[[#This Row],[LABPH]]) * 1000000</f>
        <v>0.29580138287669377</v>
      </c>
      <c r="Q20" s="21">
        <v>0.47600000999999997</v>
      </c>
      <c r="R20" s="21"/>
      <c r="S20" s="21">
        <v>23.753681</v>
      </c>
      <c r="T20" s="21">
        <v>5.6000002E-2</v>
      </c>
      <c r="U20" s="21"/>
      <c r="V20" s="21">
        <v>4.6081051999999998</v>
      </c>
      <c r="W20" s="21">
        <v>4.6999998000000001E-2</v>
      </c>
      <c r="X20" s="21"/>
      <c r="Y20" s="21">
        <v>2.0443850000000001</v>
      </c>
      <c r="Z20" s="21">
        <v>5.7999997999999997E-2</v>
      </c>
      <c r="AA20" s="21"/>
      <c r="AB20" s="21">
        <v>1.4834404000000001</v>
      </c>
      <c r="AC20" s="21">
        <v>1.125</v>
      </c>
      <c r="AD20" s="21"/>
      <c r="AE20" s="21">
        <v>62.364876000000002</v>
      </c>
      <c r="AF20" s="21">
        <v>1.107</v>
      </c>
      <c r="AG20" s="21"/>
      <c r="AH20" s="21">
        <v>23.536916999999999</v>
      </c>
      <c r="AI20" s="21">
        <v>1.696</v>
      </c>
      <c r="AJ20" s="21"/>
      <c r="AK20" s="21">
        <v>27.352675999999999</v>
      </c>
      <c r="AL20" s="21">
        <v>6.7000002000000003E-2</v>
      </c>
      <c r="AM20" s="21"/>
      <c r="AN20" s="21">
        <v>1.8898258999999999</v>
      </c>
      <c r="AO20" s="21">
        <v>255.75</v>
      </c>
      <c r="AP20" s="21"/>
      <c r="AQ20" s="21"/>
      <c r="AR20" s="21"/>
      <c r="AS20" s="33" t="s">
        <v>110</v>
      </c>
      <c r="AT20" s="21">
        <v>1.7913844999999999</v>
      </c>
      <c r="AU20" s="21">
        <v>94.548232999999996</v>
      </c>
      <c r="AV20" s="21">
        <v>52.779418999999997</v>
      </c>
      <c r="AW20" s="21">
        <v>56.701934999999999</v>
      </c>
      <c r="AX20" s="21"/>
      <c r="AY20" s="21"/>
      <c r="AZ20" s="25">
        <v>0</v>
      </c>
      <c r="BA20" s="25">
        <v>204</v>
      </c>
      <c r="BB20" s="25">
        <v>89</v>
      </c>
      <c r="BC20" s="25">
        <v>24</v>
      </c>
      <c r="BD20" s="25" t="s">
        <v>111</v>
      </c>
      <c r="BE20" s="48">
        <v>57</v>
      </c>
      <c r="BF20" s="25">
        <v>0</v>
      </c>
      <c r="BG20" s="25" t="s">
        <v>111</v>
      </c>
    </row>
    <row r="21" spans="1:59" x14ac:dyDescent="0.25">
      <c r="A21" s="23">
        <v>2220702</v>
      </c>
      <c r="B21" s="24">
        <v>44768.25</v>
      </c>
      <c r="C21" s="26">
        <v>8.8833331999999992</v>
      </c>
      <c r="D21" s="23"/>
      <c r="E21" s="23">
        <v>652</v>
      </c>
      <c r="F21" s="27">
        <v>0.46299847999999999</v>
      </c>
      <c r="G21" s="23"/>
      <c r="H21" s="26" t="s">
        <v>111</v>
      </c>
      <c r="I21" s="25">
        <v>234.39565999999999</v>
      </c>
      <c r="J21" s="23" t="str">
        <f>CHOOSE(1+ABS(ROUND(Table_Query_from_chem3[[#This Row],[WINDDIR_AVG °AZ]]/45,0)),"N","NE","E","SE","S","SW","W","NW","N")</f>
        <v>SW</v>
      </c>
      <c r="K21" s="26">
        <v>13.378080000000001</v>
      </c>
      <c r="L21" s="23">
        <v>6.6469997999999997</v>
      </c>
      <c r="M21" s="23"/>
      <c r="N21" s="26">
        <v>9.5450000999999993</v>
      </c>
      <c r="O21" s="23"/>
      <c r="P21" s="21">
        <f>10^(-Table_Query_from_chem3[[#This Row],[LABPH]]) * 1000000</f>
        <v>0.22542402502681888</v>
      </c>
      <c r="Q21" s="21">
        <v>0.58999997000000004</v>
      </c>
      <c r="R21" s="21"/>
      <c r="S21" s="21">
        <v>29.442587</v>
      </c>
      <c r="T21" s="21">
        <v>6.3000001E-2</v>
      </c>
      <c r="U21" s="21"/>
      <c r="V21" s="21">
        <v>5.1841182999999997</v>
      </c>
      <c r="W21" s="21">
        <v>3.0999999E-2</v>
      </c>
      <c r="X21" s="21"/>
      <c r="Y21" s="21">
        <v>1.3484240999999999</v>
      </c>
      <c r="Z21" s="21">
        <v>5.8999999999999997E-2</v>
      </c>
      <c r="AA21" s="21"/>
      <c r="AB21" s="21">
        <v>1.5090170000000001</v>
      </c>
      <c r="AC21" s="21">
        <v>0.49000000999999999</v>
      </c>
      <c r="AD21" s="21"/>
      <c r="AE21" s="21">
        <v>27.163367999999998</v>
      </c>
      <c r="AF21" s="21">
        <v>0.40300000000000002</v>
      </c>
      <c r="AG21" s="21"/>
      <c r="AH21" s="21">
        <v>8.5685433999999994</v>
      </c>
      <c r="AI21" s="21">
        <v>0.74900001000000005</v>
      </c>
      <c r="AJ21" s="21"/>
      <c r="AK21" s="21">
        <v>12.079691</v>
      </c>
      <c r="AL21" s="21">
        <v>4.5000001999999997E-2</v>
      </c>
      <c r="AM21" s="21"/>
      <c r="AN21" s="21">
        <v>1.2692862</v>
      </c>
      <c r="AO21" s="21">
        <v>258.33334000000002</v>
      </c>
      <c r="AP21" s="21"/>
      <c r="AQ21" s="21"/>
      <c r="AR21" s="21"/>
      <c r="AS21" s="33" t="s">
        <v>110</v>
      </c>
      <c r="AT21" s="21">
        <v>2.9597950000000002</v>
      </c>
      <c r="AU21" s="21">
        <v>64.871368000000004</v>
      </c>
      <c r="AV21" s="21">
        <v>21.917521000000001</v>
      </c>
      <c r="AW21" s="21">
        <v>98.984673000000001</v>
      </c>
      <c r="AX21" s="21"/>
      <c r="AY21" s="21"/>
      <c r="AZ21" s="25">
        <v>0</v>
      </c>
      <c r="BA21" s="25">
        <v>216</v>
      </c>
      <c r="BB21" s="25">
        <v>33</v>
      </c>
      <c r="BC21" s="25">
        <v>24</v>
      </c>
      <c r="BD21" s="25" t="s">
        <v>111</v>
      </c>
      <c r="BE21" s="48">
        <v>38</v>
      </c>
      <c r="BF21" s="25">
        <v>0</v>
      </c>
      <c r="BG21" s="25" t="s">
        <v>111</v>
      </c>
    </row>
    <row r="22" spans="1:59" x14ac:dyDescent="0.25">
      <c r="A22" s="23">
        <v>2220701</v>
      </c>
      <c r="B22" s="24">
        <v>44768.75</v>
      </c>
      <c r="C22" s="26">
        <v>4.5833335000000002</v>
      </c>
      <c r="D22" s="23"/>
      <c r="E22" s="23">
        <v>269</v>
      </c>
      <c r="F22" s="27">
        <v>0.35056648000000001</v>
      </c>
      <c r="G22" s="23"/>
      <c r="H22" s="26" t="s">
        <v>111</v>
      </c>
      <c r="I22" s="25">
        <v>227.83707999999999</v>
      </c>
      <c r="J22" s="23" t="str">
        <f>CHOOSE(1+ABS(ROUND(Table_Query_from_chem3[[#This Row],[WINDDIR_AVG °AZ]]/45,0)),"N","NE","E","SE","S","SW","W","NW","N")</f>
        <v>SW</v>
      </c>
      <c r="K22" s="26">
        <v>7.5371351000000004</v>
      </c>
      <c r="L22" s="23">
        <v>6.4740000000000002</v>
      </c>
      <c r="M22" s="23"/>
      <c r="N22" s="26">
        <v>7.9109997999999999</v>
      </c>
      <c r="O22" s="23"/>
      <c r="P22" s="21">
        <f>10^(-Table_Query_from_chem3[[#This Row],[LABPH]]) * 1000000</f>
        <v>0.33573761424295417</v>
      </c>
      <c r="Q22" s="21">
        <v>0.44299999000000001</v>
      </c>
      <c r="R22" s="21"/>
      <c r="S22" s="21">
        <v>22.106891999999998</v>
      </c>
      <c r="T22" s="21">
        <v>4.8000000000000001E-2</v>
      </c>
      <c r="U22" s="21"/>
      <c r="V22" s="21">
        <v>3.9498044999999999</v>
      </c>
      <c r="W22" s="21">
        <v>4.1000001000000001E-2</v>
      </c>
      <c r="X22" s="21"/>
      <c r="Y22" s="21">
        <v>1.7833996000000001</v>
      </c>
      <c r="Z22" s="21">
        <v>5.0000001000000002E-2</v>
      </c>
      <c r="AA22" s="21"/>
      <c r="AB22" s="21">
        <v>1.2788280000000001</v>
      </c>
      <c r="AC22" s="21">
        <v>4.8000000000000001E-2</v>
      </c>
      <c r="AD22" s="21"/>
      <c r="AE22" s="21">
        <v>2.6609012999999999</v>
      </c>
      <c r="AF22" s="21">
        <v>0.27700001000000002</v>
      </c>
      <c r="AG22" s="21"/>
      <c r="AH22" s="21">
        <v>5.8895445000000004</v>
      </c>
      <c r="AI22" s="21">
        <v>0.47899999999999998</v>
      </c>
      <c r="AJ22" s="21"/>
      <c r="AK22" s="21">
        <v>7.7251959000000001</v>
      </c>
      <c r="AL22" s="21">
        <v>3.9000000999999999E-2</v>
      </c>
      <c r="AM22" s="21"/>
      <c r="AN22" s="21">
        <v>1.1000479000000001</v>
      </c>
      <c r="AO22" s="21">
        <v>227.25</v>
      </c>
      <c r="AP22" s="21"/>
      <c r="AQ22" s="21"/>
      <c r="AR22" s="21"/>
      <c r="AS22" s="33" t="s">
        <v>110</v>
      </c>
      <c r="AT22" s="21">
        <v>2.1823777999999998</v>
      </c>
      <c r="AU22" s="21">
        <v>32.113227999999999</v>
      </c>
      <c r="AV22" s="21">
        <v>14.714788</v>
      </c>
      <c r="AW22" s="21">
        <v>74.307822999999999</v>
      </c>
      <c r="AX22" s="21"/>
      <c r="AY22" s="21"/>
      <c r="AZ22" s="25">
        <v>0</v>
      </c>
      <c r="BA22" s="25">
        <v>46</v>
      </c>
      <c r="BB22" s="25">
        <v>20</v>
      </c>
      <c r="BC22" s="25">
        <v>0</v>
      </c>
      <c r="BD22" s="25" t="s">
        <v>111</v>
      </c>
      <c r="BE22" s="48">
        <v>0</v>
      </c>
      <c r="BF22" s="25">
        <v>0</v>
      </c>
      <c r="BG22" s="25" t="s">
        <v>111</v>
      </c>
    </row>
    <row r="23" spans="1:59" x14ac:dyDescent="0.25">
      <c r="A23" s="23">
        <v>2221103</v>
      </c>
      <c r="B23" s="24">
        <v>44772.75</v>
      </c>
      <c r="C23" s="26">
        <v>11.983333999999999</v>
      </c>
      <c r="D23" s="23"/>
      <c r="E23" s="23">
        <v>3590</v>
      </c>
      <c r="F23" s="27">
        <v>0.56901473000000002</v>
      </c>
      <c r="G23" s="23"/>
      <c r="H23" s="26" t="s">
        <v>111</v>
      </c>
      <c r="I23" s="25">
        <v>241.41296</v>
      </c>
      <c r="J23" s="23" t="str">
        <f>CHOOSE(1+ABS(ROUND(Table_Query_from_chem3[[#This Row],[WINDDIR_AVG °AZ]]/45,0)),"N","NE","E","SE","S","SW","W","NW","N")</f>
        <v>SW</v>
      </c>
      <c r="K23" s="26">
        <v>14.776723</v>
      </c>
      <c r="L23" s="23">
        <v>6.3299998999999998</v>
      </c>
      <c r="M23" s="23"/>
      <c r="N23" s="26">
        <v>4.5489997999999998</v>
      </c>
      <c r="O23" s="23"/>
      <c r="P23" s="21">
        <f>10^(-Table_Query_from_chem3[[#This Row],[LABPH]]) * 1000000</f>
        <v>0.46773524898720692</v>
      </c>
      <c r="Q23" s="21">
        <v>0.192</v>
      </c>
      <c r="R23" s="21"/>
      <c r="S23" s="21">
        <v>9.5813159999999993</v>
      </c>
      <c r="T23" s="21">
        <v>5.0000001000000002E-2</v>
      </c>
      <c r="U23" s="21"/>
      <c r="V23" s="21">
        <v>4.1143799000000003</v>
      </c>
      <c r="W23" s="21">
        <v>3.4000002000000001E-2</v>
      </c>
      <c r="X23" s="21"/>
      <c r="Y23" s="21">
        <v>1.4789167999999999</v>
      </c>
      <c r="Z23" s="21">
        <v>2.3E-2</v>
      </c>
      <c r="AA23" s="21"/>
      <c r="AB23" s="21">
        <v>0.58826089000000004</v>
      </c>
      <c r="AC23" s="21">
        <v>6.1999999E-2</v>
      </c>
      <c r="AD23" s="21"/>
      <c r="AE23" s="21">
        <v>3.4369977</v>
      </c>
      <c r="AF23" s="21">
        <v>0.20599999999999999</v>
      </c>
      <c r="AG23" s="21"/>
      <c r="AH23" s="21">
        <v>4.37995</v>
      </c>
      <c r="AI23" s="21">
        <v>0.27399999000000003</v>
      </c>
      <c r="AJ23" s="21"/>
      <c r="AK23" s="21">
        <v>4.4190053999999996</v>
      </c>
      <c r="AL23" s="21">
        <v>1.2E-2</v>
      </c>
      <c r="AM23" s="21"/>
      <c r="AN23" s="21">
        <v>0.33847630000000001</v>
      </c>
      <c r="AO23" s="21">
        <v>191.33332999999999</v>
      </c>
      <c r="AP23" s="21"/>
      <c r="AQ23" s="21"/>
      <c r="AR23" s="21"/>
      <c r="AS23" s="33" t="s">
        <v>110</v>
      </c>
      <c r="AT23" s="21">
        <v>2.1520657999999999</v>
      </c>
      <c r="AU23" s="21">
        <v>19.664353999999999</v>
      </c>
      <c r="AV23" s="21">
        <v>9.1374320999999998</v>
      </c>
      <c r="AW23" s="21">
        <v>73.099091000000001</v>
      </c>
      <c r="AX23" s="21"/>
      <c r="AY23" s="21"/>
      <c r="AZ23" s="25">
        <v>0</v>
      </c>
      <c r="BA23" s="25">
        <v>103</v>
      </c>
      <c r="BB23" s="25">
        <v>49</v>
      </c>
      <c r="BC23" s="25">
        <v>122</v>
      </c>
      <c r="BD23" s="25" t="s">
        <v>111</v>
      </c>
      <c r="BE23" s="48">
        <v>33</v>
      </c>
      <c r="BF23" s="25">
        <v>0</v>
      </c>
      <c r="BG23" s="25" t="s">
        <v>111</v>
      </c>
    </row>
    <row r="24" spans="1:59" x14ac:dyDescent="0.25">
      <c r="A24" s="23">
        <v>2221204</v>
      </c>
      <c r="B24" s="24">
        <v>44773.25</v>
      </c>
      <c r="C24" s="26">
        <v>11.933332999999999</v>
      </c>
      <c r="D24" s="23"/>
      <c r="E24" s="23">
        <v>3913</v>
      </c>
      <c r="F24" s="27">
        <v>0.43800843</v>
      </c>
      <c r="G24" s="23"/>
      <c r="H24" s="26" t="s">
        <v>111</v>
      </c>
      <c r="I24" s="25">
        <v>241.82910000000001</v>
      </c>
      <c r="J24" s="23" t="str">
        <f>CHOOSE(1+ABS(ROUND(Table_Query_from_chem3[[#This Row],[WINDDIR_AVG °AZ]]/45,0)),"N","NE","E","SE","S","SW","W","NW","N")</f>
        <v>SW</v>
      </c>
      <c r="K24" s="26">
        <v>15.033462999999999</v>
      </c>
      <c r="L24" s="23">
        <v>6.2039999999999997</v>
      </c>
      <c r="M24" s="23"/>
      <c r="N24" s="26">
        <v>9.0530004999999996</v>
      </c>
      <c r="O24" s="23"/>
      <c r="P24" s="21">
        <f>10^(-Table_Query_from_chem3[[#This Row],[LABPH]]) * 1000000</f>
        <v>0.62517269277568555</v>
      </c>
      <c r="Q24" s="21">
        <v>0.36399999</v>
      </c>
      <c r="R24" s="21"/>
      <c r="S24" s="21">
        <v>18.164579</v>
      </c>
      <c r="T24" s="21">
        <v>6.1999999E-2</v>
      </c>
      <c r="U24" s="21"/>
      <c r="V24" s="21">
        <v>5.1018309999999998</v>
      </c>
      <c r="W24" s="21">
        <v>2.1000000000000001E-2</v>
      </c>
      <c r="X24" s="21"/>
      <c r="Y24" s="21">
        <v>0.91344857000000002</v>
      </c>
      <c r="Z24" s="21">
        <v>3.5000000000000003E-2</v>
      </c>
      <c r="AA24" s="21"/>
      <c r="AB24" s="21">
        <v>0.89517957000000004</v>
      </c>
      <c r="AC24" s="21">
        <v>0.54100000999999998</v>
      </c>
      <c r="AD24" s="21"/>
      <c r="AE24" s="21">
        <v>29.990576000000001</v>
      </c>
      <c r="AF24" s="21">
        <v>0.73299998</v>
      </c>
      <c r="AG24" s="21"/>
      <c r="AH24" s="21">
        <v>15.584968</v>
      </c>
      <c r="AI24" s="21">
        <v>0.87900001000000005</v>
      </c>
      <c r="AJ24" s="21"/>
      <c r="AK24" s="21">
        <v>14.176299</v>
      </c>
      <c r="AL24" s="21">
        <v>3.7999999E-2</v>
      </c>
      <c r="AM24" s="21"/>
      <c r="AN24" s="21">
        <v>1.0718415999999999</v>
      </c>
      <c r="AO24" s="21">
        <v>370.25</v>
      </c>
      <c r="AP24" s="21"/>
      <c r="AQ24" s="21"/>
      <c r="AR24" s="21"/>
      <c r="AS24" s="33" t="s">
        <v>110</v>
      </c>
      <c r="AT24" s="21">
        <v>1.8060598000000001</v>
      </c>
      <c r="AU24" s="21">
        <v>55.686439999999997</v>
      </c>
      <c r="AV24" s="21">
        <v>30.833109</v>
      </c>
      <c r="AW24" s="21">
        <v>57.451366</v>
      </c>
      <c r="AX24" s="21"/>
      <c r="AY24" s="21"/>
      <c r="AZ24" s="25">
        <v>0</v>
      </c>
      <c r="BA24" s="25">
        <v>59</v>
      </c>
      <c r="BB24" s="25">
        <v>37</v>
      </c>
      <c r="BC24" s="25">
        <v>0</v>
      </c>
      <c r="BD24" s="25" t="s">
        <v>111</v>
      </c>
      <c r="BE24" s="48">
        <v>55</v>
      </c>
      <c r="BF24" s="25">
        <v>0</v>
      </c>
      <c r="BG24" s="25" t="s">
        <v>111</v>
      </c>
    </row>
    <row r="25" spans="1:59" x14ac:dyDescent="0.25">
      <c r="A25" s="23">
        <v>2221504</v>
      </c>
      <c r="B25" s="24">
        <v>44776.25</v>
      </c>
      <c r="C25" s="26">
        <v>5.5833335000000002</v>
      </c>
      <c r="D25" s="23"/>
      <c r="E25" s="23">
        <v>310</v>
      </c>
      <c r="F25" s="27">
        <v>0.49290112000000003</v>
      </c>
      <c r="G25" s="23"/>
      <c r="H25" s="26" t="s">
        <v>111</v>
      </c>
      <c r="I25" s="25">
        <v>273.77722</v>
      </c>
      <c r="J25" s="23" t="str">
        <f>CHOOSE(1+ABS(ROUND(Table_Query_from_chem3[[#This Row],[WINDDIR_AVG °AZ]]/45,0)),"N","NE","E","SE","S","SW","W","NW","N")</f>
        <v>W</v>
      </c>
      <c r="K25" s="26">
        <v>9.6002855</v>
      </c>
      <c r="L25" s="23">
        <v>6.6240000999999999</v>
      </c>
      <c r="M25" s="23"/>
      <c r="N25" s="26">
        <v>10.433</v>
      </c>
      <c r="O25" s="23"/>
      <c r="P25" s="21">
        <f>10^(-Table_Query_from_chem3[[#This Row],[LABPH]]) * 1000000</f>
        <v>0.23768397393372345</v>
      </c>
      <c r="Q25" s="21">
        <v>0.34900001000000003</v>
      </c>
      <c r="R25" s="21"/>
      <c r="S25" s="21">
        <v>17.416039000000001</v>
      </c>
      <c r="T25" s="21">
        <v>7.1999996999999996E-2</v>
      </c>
      <c r="U25" s="21"/>
      <c r="V25" s="21">
        <v>5.9247069000000003</v>
      </c>
      <c r="W25" s="21">
        <v>3.3000000000000002E-2</v>
      </c>
      <c r="X25" s="21"/>
      <c r="Y25" s="21">
        <v>1.4354191999999999</v>
      </c>
      <c r="Z25" s="21">
        <v>3.5000000000000003E-2</v>
      </c>
      <c r="AA25" s="21"/>
      <c r="AB25" s="21">
        <v>0.89517957000000004</v>
      </c>
      <c r="AC25" s="21">
        <v>0.67500000999999998</v>
      </c>
      <c r="AD25" s="21"/>
      <c r="AE25" s="21">
        <v>37.418925999999999</v>
      </c>
      <c r="AF25" s="21">
        <v>0.46300000000000002</v>
      </c>
      <c r="AG25" s="21"/>
      <c r="AH25" s="21">
        <v>9.8442564000000008</v>
      </c>
      <c r="AI25" s="21">
        <v>0.88499998999999996</v>
      </c>
      <c r="AJ25" s="21"/>
      <c r="AK25" s="21">
        <v>14.273066</v>
      </c>
      <c r="AL25" s="21">
        <v>5.6000002E-2</v>
      </c>
      <c r="AM25" s="21"/>
      <c r="AN25" s="21">
        <v>1.579556</v>
      </c>
      <c r="AO25" s="21">
        <v>209.58332999999999</v>
      </c>
      <c r="AP25" s="21"/>
      <c r="AQ25" s="21"/>
      <c r="AR25" s="21"/>
      <c r="AS25" s="33" t="s">
        <v>110</v>
      </c>
      <c r="AT25" s="21">
        <v>2.4643579</v>
      </c>
      <c r="AU25" s="21">
        <v>63.326301999999998</v>
      </c>
      <c r="AV25" s="21">
        <v>25.696878000000002</v>
      </c>
      <c r="AW25" s="21">
        <v>84.538482999999999</v>
      </c>
      <c r="AX25" s="21"/>
      <c r="AY25" s="21"/>
      <c r="AZ25" s="25">
        <v>0</v>
      </c>
      <c r="BA25" s="25">
        <v>204</v>
      </c>
      <c r="BB25" s="25">
        <v>81</v>
      </c>
      <c r="BC25" s="25">
        <v>171</v>
      </c>
      <c r="BD25" s="25" t="s">
        <v>111</v>
      </c>
      <c r="BE25" s="48" t="s">
        <v>172</v>
      </c>
      <c r="BF25" s="25">
        <v>0</v>
      </c>
      <c r="BG25" s="25" t="s">
        <v>111</v>
      </c>
    </row>
    <row r="26" spans="1:59" x14ac:dyDescent="0.25">
      <c r="A26" s="23">
        <v>2222102</v>
      </c>
      <c r="B26" s="24">
        <v>44782.25</v>
      </c>
      <c r="C26" s="26">
        <v>11.883333</v>
      </c>
      <c r="D26" s="23"/>
      <c r="E26" s="23">
        <v>466</v>
      </c>
      <c r="F26" s="27">
        <v>0.81585419000000003</v>
      </c>
      <c r="G26" s="23"/>
      <c r="H26" s="26" t="s">
        <v>111</v>
      </c>
      <c r="I26" s="25">
        <v>216.93213</v>
      </c>
      <c r="J26" s="23" t="str">
        <f>CHOOSE(1+ABS(ROUND(Table_Query_from_chem3[[#This Row],[WINDDIR_AVG °AZ]]/45,0)),"N","NE","E","SE","S","SW","W","NW","N")</f>
        <v>SW</v>
      </c>
      <c r="K26" s="26">
        <v>11.099346000000001</v>
      </c>
      <c r="L26" s="23">
        <v>6.3140001000000003</v>
      </c>
      <c r="M26" s="23"/>
      <c r="N26" s="26">
        <v>14.183</v>
      </c>
      <c r="O26" s="23"/>
      <c r="P26" s="21">
        <f>10^(-Table_Query_from_chem3[[#This Row],[LABPH]]) * 1000000</f>
        <v>0.48528838842032596</v>
      </c>
      <c r="Q26" s="21">
        <v>0.36199998999999999</v>
      </c>
      <c r="R26" s="21"/>
      <c r="S26" s="21">
        <v>18.064774</v>
      </c>
      <c r="T26" s="21">
        <v>6.8000004000000003E-2</v>
      </c>
      <c r="U26" s="21"/>
      <c r="V26" s="21">
        <v>5.5955563000000001</v>
      </c>
      <c r="W26" s="21">
        <v>0.122</v>
      </c>
      <c r="X26" s="21"/>
      <c r="Y26" s="21">
        <v>5.3067012</v>
      </c>
      <c r="Z26" s="21">
        <v>0.104</v>
      </c>
      <c r="AA26" s="21"/>
      <c r="AB26" s="21">
        <v>2.6599621999999998</v>
      </c>
      <c r="AC26" s="21">
        <v>1.1539999999999999</v>
      </c>
      <c r="AD26" s="21"/>
      <c r="AE26" s="21">
        <v>63.972504000000001</v>
      </c>
      <c r="AF26" s="21">
        <v>1.6419999999999999</v>
      </c>
      <c r="AG26" s="21"/>
      <c r="AH26" s="21">
        <v>34.912028999999997</v>
      </c>
      <c r="AI26" s="21">
        <v>1.8890001000000001</v>
      </c>
      <c r="AJ26" s="21"/>
      <c r="AK26" s="21">
        <v>30.465333999999999</v>
      </c>
      <c r="AL26" s="21">
        <v>0.107</v>
      </c>
      <c r="AM26" s="21"/>
      <c r="AN26" s="21">
        <v>3.0180802</v>
      </c>
      <c r="AO26" s="21">
        <v>170.5</v>
      </c>
      <c r="AP26" s="21"/>
      <c r="AQ26" s="21"/>
      <c r="AR26" s="21"/>
      <c r="AS26" s="33" t="s">
        <v>110</v>
      </c>
      <c r="AT26" s="21">
        <v>1.4047925000000001</v>
      </c>
      <c r="AU26" s="21">
        <v>96.081412999999998</v>
      </c>
      <c r="AV26" s="21">
        <v>68.395447000000004</v>
      </c>
      <c r="AW26" s="21">
        <v>33.665484999999997</v>
      </c>
      <c r="AX26" s="21"/>
      <c r="AY26" s="21"/>
      <c r="AZ26" s="25">
        <v>0</v>
      </c>
      <c r="BA26" s="25">
        <v>76</v>
      </c>
      <c r="BB26" s="25">
        <v>25</v>
      </c>
      <c r="BC26" s="25">
        <v>76</v>
      </c>
      <c r="BD26" s="25" t="s">
        <v>111</v>
      </c>
      <c r="BE26" s="48">
        <v>36</v>
      </c>
      <c r="BF26" s="25">
        <v>0</v>
      </c>
      <c r="BG26" s="25" t="s">
        <v>111</v>
      </c>
    </row>
    <row r="27" spans="1:59" x14ac:dyDescent="0.25">
      <c r="A27" s="23">
        <v>2222204</v>
      </c>
      <c r="B27" s="24">
        <v>44783.25</v>
      </c>
      <c r="C27" s="26">
        <v>10.566667000000001</v>
      </c>
      <c r="D27" s="23"/>
      <c r="E27" s="23">
        <v>139</v>
      </c>
      <c r="F27" s="27">
        <v>0.25853180999999997</v>
      </c>
      <c r="G27" s="23"/>
      <c r="H27" s="26" t="s">
        <v>111</v>
      </c>
      <c r="I27" s="25">
        <v>244.19743</v>
      </c>
      <c r="J27" s="23" t="str">
        <f>CHOOSE(1+ABS(ROUND(Table_Query_from_chem3[[#This Row],[WINDDIR_AVG °AZ]]/45,0)),"N","NE","E","SE","S","SW","W","NW","N")</f>
        <v>SW</v>
      </c>
      <c r="K27" s="26">
        <v>5.5591663999999996</v>
      </c>
      <c r="L27" s="23">
        <v>6.3610001</v>
      </c>
      <c r="M27" s="23"/>
      <c r="N27" s="26">
        <v>3.927</v>
      </c>
      <c r="O27" s="23"/>
      <c r="P27" s="21">
        <f>10^(-Table_Query_from_chem3[[#This Row],[LABPH]]) * 1000000</f>
        <v>0.43551177340526448</v>
      </c>
      <c r="Q27" s="21">
        <v>0.17599999999999999</v>
      </c>
      <c r="R27" s="21"/>
      <c r="S27" s="21">
        <v>8.7828731999999992</v>
      </c>
      <c r="T27" s="21">
        <v>2.5000000000000001E-2</v>
      </c>
      <c r="U27" s="21"/>
      <c r="V27" s="21">
        <v>2.0571899</v>
      </c>
      <c r="W27" s="21">
        <v>1.2999999999999999E-2</v>
      </c>
      <c r="X27" s="21"/>
      <c r="Y27" s="21">
        <v>0.56546819000000004</v>
      </c>
      <c r="Z27" s="21">
        <v>5.0999998999999997E-2</v>
      </c>
      <c r="AA27" s="21"/>
      <c r="AB27" s="21">
        <v>1.3044045</v>
      </c>
      <c r="AC27" s="21">
        <v>0.15800001</v>
      </c>
      <c r="AD27" s="21"/>
      <c r="AE27" s="21">
        <v>8.7588004999999995</v>
      </c>
      <c r="AF27" s="21">
        <v>0.111</v>
      </c>
      <c r="AG27" s="21"/>
      <c r="AH27" s="21">
        <v>2.3600702</v>
      </c>
      <c r="AI27" s="21">
        <v>0.34499999999999997</v>
      </c>
      <c r="AJ27" s="21"/>
      <c r="AK27" s="21">
        <v>5.5640764000000003</v>
      </c>
      <c r="AL27" s="21">
        <v>2.6000000999999998E-2</v>
      </c>
      <c r="AM27" s="21"/>
      <c r="AN27" s="21">
        <v>0.7333653</v>
      </c>
      <c r="AO27" s="21">
        <v>61.833331999999999</v>
      </c>
      <c r="AP27" s="21"/>
      <c r="AQ27" s="21"/>
      <c r="AR27" s="21"/>
      <c r="AS27" s="33" t="s">
        <v>110</v>
      </c>
      <c r="AT27" s="21">
        <v>2.5297360000000002</v>
      </c>
      <c r="AU27" s="21">
        <v>21.901219999999999</v>
      </c>
      <c r="AV27" s="21">
        <v>8.6575117000000006</v>
      </c>
      <c r="AW27" s="21">
        <v>86.677077999999995</v>
      </c>
      <c r="AX27" s="21"/>
      <c r="AY27" s="21"/>
      <c r="AZ27" s="25">
        <v>0</v>
      </c>
      <c r="BA27" s="25">
        <v>190</v>
      </c>
      <c r="BB27" s="25">
        <v>71</v>
      </c>
      <c r="BC27" s="25">
        <v>0</v>
      </c>
      <c r="BD27" s="25" t="s">
        <v>111</v>
      </c>
      <c r="BE27" s="48" t="s">
        <v>172</v>
      </c>
      <c r="BF27" s="25">
        <v>0</v>
      </c>
      <c r="BG27" s="25" t="s">
        <v>111</v>
      </c>
    </row>
    <row r="28" spans="1:59" x14ac:dyDescent="0.25">
      <c r="A28" s="23">
        <v>2222302</v>
      </c>
      <c r="B28" s="24">
        <v>44784.25</v>
      </c>
      <c r="C28" s="26">
        <v>5.8833332</v>
      </c>
      <c r="D28" s="23"/>
      <c r="E28" s="23">
        <v>585</v>
      </c>
      <c r="F28" s="21">
        <v>0.30221029999999999</v>
      </c>
      <c r="G28" s="21"/>
      <c r="H28" s="26" t="s">
        <v>111</v>
      </c>
      <c r="I28" s="25">
        <v>227.45862</v>
      </c>
      <c r="J28" s="23" t="str">
        <f>CHOOSE(1+ABS(ROUND(Table_Query_from_chem3[[#This Row],[WINDDIR_AVG °AZ]]/45,0)),"N","NE","E","SE","S","SW","W","NW","N")</f>
        <v>SW</v>
      </c>
      <c r="K28" s="21">
        <v>9.7662048000000006</v>
      </c>
      <c r="L28" s="23">
        <v>6.2399997999999997</v>
      </c>
      <c r="M28" s="23"/>
      <c r="N28" s="26">
        <v>12.03</v>
      </c>
      <c r="O28" s="23"/>
      <c r="P28" s="21">
        <f>10^(-Table_Query_from_chem3[[#This Row],[LABPH]]) * 1000000</f>
        <v>0.57544020233710169</v>
      </c>
      <c r="Q28" s="21">
        <v>0.22800000000000001</v>
      </c>
      <c r="R28" s="21"/>
      <c r="S28" s="21">
        <v>11.377813</v>
      </c>
      <c r="T28" s="21">
        <v>2.7000000999999999E-2</v>
      </c>
      <c r="U28" s="21"/>
      <c r="V28" s="21">
        <v>2.221765</v>
      </c>
      <c r="W28" s="21">
        <v>3.9000000999999999E-2</v>
      </c>
      <c r="X28" s="21"/>
      <c r="Y28" s="21">
        <v>1.6964045000000001</v>
      </c>
      <c r="Z28" s="21">
        <v>5.8999999999999997E-2</v>
      </c>
      <c r="AA28" s="21"/>
      <c r="AB28" s="21">
        <v>1.5090170000000001</v>
      </c>
      <c r="AC28" s="21">
        <v>1.105</v>
      </c>
      <c r="AD28" s="21"/>
      <c r="AE28" s="21">
        <v>61.256168000000002</v>
      </c>
      <c r="AF28" s="21">
        <v>0.755</v>
      </c>
      <c r="AG28" s="21"/>
      <c r="AH28" s="21">
        <v>16.052728999999999</v>
      </c>
      <c r="AI28" s="21">
        <v>1.758</v>
      </c>
      <c r="AJ28" s="21"/>
      <c r="AK28" s="21">
        <v>28.352598</v>
      </c>
      <c r="AL28" s="21">
        <v>7.8000001999999999E-2</v>
      </c>
      <c r="AM28" s="21"/>
      <c r="AN28" s="21">
        <v>2.2000959</v>
      </c>
      <c r="AO28" s="21">
        <v>420.5</v>
      </c>
      <c r="AP28" s="21"/>
      <c r="AQ28" s="21"/>
      <c r="AR28" s="21"/>
      <c r="AS28" s="33" t="s">
        <v>110</v>
      </c>
      <c r="AT28" s="21">
        <v>1.6871986000000001</v>
      </c>
      <c r="AU28" s="21">
        <v>78.632606999999993</v>
      </c>
      <c r="AV28" s="21">
        <v>46.605423000000002</v>
      </c>
      <c r="AW28" s="21">
        <v>51.146099</v>
      </c>
      <c r="AX28" s="21"/>
      <c r="AY28" s="21"/>
      <c r="AZ28" s="25">
        <v>0</v>
      </c>
      <c r="BA28" s="25">
        <v>64</v>
      </c>
      <c r="BB28" s="25">
        <v>24</v>
      </c>
      <c r="BC28" s="25">
        <v>60</v>
      </c>
      <c r="BD28" s="25" t="s">
        <v>111</v>
      </c>
      <c r="BE28" s="48">
        <v>81</v>
      </c>
      <c r="BF28" s="25">
        <v>0</v>
      </c>
      <c r="BG28" s="25" t="s">
        <v>111</v>
      </c>
    </row>
    <row r="29" spans="1:59" x14ac:dyDescent="0.25">
      <c r="A29" s="23">
        <v>2223003</v>
      </c>
      <c r="B29" s="24">
        <v>44791.75</v>
      </c>
      <c r="C29" s="26">
        <v>6.4499997999999996</v>
      </c>
      <c r="D29" s="23"/>
      <c r="E29" s="23">
        <v>2589</v>
      </c>
      <c r="F29" s="27">
        <v>0.55606120999999997</v>
      </c>
      <c r="G29" s="23"/>
      <c r="H29" s="26" t="s">
        <v>111</v>
      </c>
      <c r="I29" s="25">
        <v>273.06903</v>
      </c>
      <c r="J29" s="23" t="str">
        <f>CHOOSE(1+ABS(ROUND(Table_Query_from_chem3[[#This Row],[WINDDIR_AVG °AZ]]/45,0)),"N","NE","E","SE","S","SW","W","NW","N")</f>
        <v>W</v>
      </c>
      <c r="K29" s="26">
        <v>11.950824000000001</v>
      </c>
      <c r="L29" s="23">
        <v>6.1789999</v>
      </c>
      <c r="M29" s="23"/>
      <c r="N29" s="26">
        <v>7.5619997999999997</v>
      </c>
      <c r="O29" s="23"/>
      <c r="P29" s="21">
        <f>10^(-Table_Query_from_chem3[[#This Row],[LABPH]]) * 1000000</f>
        <v>0.66221665618276393</v>
      </c>
      <c r="Q29" s="21">
        <v>0.62099998999999995</v>
      </c>
      <c r="R29" s="21"/>
      <c r="S29" s="21">
        <v>30.989571000000002</v>
      </c>
      <c r="T29" s="21">
        <v>4.3000001000000003E-2</v>
      </c>
      <c r="U29" s="21"/>
      <c r="V29" s="21">
        <v>3.5383665999999998</v>
      </c>
      <c r="W29" s="21">
        <v>0</v>
      </c>
      <c r="X29" s="21"/>
      <c r="Y29" s="21">
        <v>0</v>
      </c>
      <c r="Z29" s="21">
        <v>8.9999995999999992E-3</v>
      </c>
      <c r="AA29" s="21"/>
      <c r="AB29" s="21">
        <v>0.23018904000000001</v>
      </c>
      <c r="AC29" s="21">
        <v>0.33700001000000002</v>
      </c>
      <c r="AD29" s="21"/>
      <c r="AE29" s="21">
        <v>18.681746</v>
      </c>
      <c r="AF29" s="21">
        <v>0.377</v>
      </c>
      <c r="AG29" s="21"/>
      <c r="AH29" s="21">
        <v>8.0157337000000002</v>
      </c>
      <c r="AI29" s="21">
        <v>0.68099999</v>
      </c>
      <c r="AJ29" s="21"/>
      <c r="AK29" s="21">
        <v>10.983003</v>
      </c>
      <c r="AL29" s="21">
        <v>3.2000002E-2</v>
      </c>
      <c r="AM29" s="21"/>
      <c r="AN29" s="21">
        <v>0.90260344999999997</v>
      </c>
      <c r="AO29" s="21">
        <v>364.5</v>
      </c>
      <c r="AP29" s="21"/>
      <c r="AQ29" s="21"/>
      <c r="AR29" s="21"/>
      <c r="AS29" s="33" t="s">
        <v>110</v>
      </c>
      <c r="AT29" s="21">
        <v>2.7182833999999998</v>
      </c>
      <c r="AU29" s="21">
        <v>54.097484999999999</v>
      </c>
      <c r="AV29" s="21">
        <v>19.901340000000001</v>
      </c>
      <c r="AW29" s="21">
        <v>92.423477000000005</v>
      </c>
      <c r="AX29" s="21"/>
      <c r="AY29" s="21"/>
      <c r="AZ29" s="25">
        <v>90</v>
      </c>
      <c r="BA29" s="25">
        <v>188</v>
      </c>
      <c r="BB29" s="25">
        <v>138</v>
      </c>
      <c r="BC29" s="25">
        <v>158</v>
      </c>
      <c r="BD29" s="25" t="s">
        <v>111</v>
      </c>
      <c r="BE29" s="48">
        <v>103</v>
      </c>
      <c r="BF29" s="25">
        <v>27.1</v>
      </c>
      <c r="BG29" s="25" t="s">
        <v>111</v>
      </c>
    </row>
    <row r="30" spans="1:59" x14ac:dyDescent="0.25">
      <c r="A30" s="23">
        <v>2223502</v>
      </c>
      <c r="B30" s="24">
        <v>44796.25</v>
      </c>
      <c r="C30" s="26">
        <v>6.3666668</v>
      </c>
      <c r="D30" s="23"/>
      <c r="E30" s="23">
        <v>327</v>
      </c>
      <c r="F30" s="27">
        <v>0.22370060999999999</v>
      </c>
      <c r="G30" s="23"/>
      <c r="H30" s="26" t="s">
        <v>111</v>
      </c>
      <c r="I30" s="25">
        <v>129.21939</v>
      </c>
      <c r="J30" s="23" t="str">
        <f>CHOOSE(1+ABS(ROUND(Table_Query_from_chem3[[#This Row],[WINDDIR_AVG °AZ]]/45,0)),"N","NE","E","SE","S","SW","W","NW","N")</f>
        <v>SE</v>
      </c>
      <c r="K30" s="26">
        <v>6.8760203999999998</v>
      </c>
      <c r="L30" s="23">
        <v>6.2589997999999998</v>
      </c>
      <c r="M30" s="23"/>
      <c r="N30" s="26">
        <v>34.069000000000003</v>
      </c>
      <c r="O30" s="23"/>
      <c r="P30" s="21">
        <f>10^(-Table_Query_from_chem3[[#This Row],[LABPH]]) * 1000000</f>
        <v>0.55080795006177985</v>
      </c>
      <c r="Q30" s="21">
        <v>1.077</v>
      </c>
      <c r="R30" s="21"/>
      <c r="S30" s="21">
        <v>53.745196999999997</v>
      </c>
      <c r="T30" s="21">
        <v>0.255</v>
      </c>
      <c r="U30" s="21"/>
      <c r="V30" s="21">
        <v>20.983336999999999</v>
      </c>
      <c r="W30" s="21">
        <v>0.94999999000000002</v>
      </c>
      <c r="X30" s="21"/>
      <c r="Y30" s="21">
        <v>41.322673999999999</v>
      </c>
      <c r="Z30" s="21">
        <v>8.7999999999999995E-2</v>
      </c>
      <c r="AA30" s="21"/>
      <c r="AB30" s="21">
        <v>2.2507372000000001</v>
      </c>
      <c r="AC30" s="21">
        <v>2.1190000000000002</v>
      </c>
      <c r="AD30" s="21"/>
      <c r="AE30" s="21">
        <v>117.46771</v>
      </c>
      <c r="AF30" s="21">
        <v>2.766</v>
      </c>
      <c r="AG30" s="21"/>
      <c r="AH30" s="21">
        <v>58.810397999999999</v>
      </c>
      <c r="AI30" s="21">
        <v>6.5190001000000004</v>
      </c>
      <c r="AJ30" s="21"/>
      <c r="AK30" s="21">
        <v>105.13685</v>
      </c>
      <c r="AL30" s="21">
        <v>1.1399999999999999</v>
      </c>
      <c r="AM30" s="21"/>
      <c r="AN30" s="21">
        <v>32.155247000000003</v>
      </c>
      <c r="AO30" s="21">
        <v>554.91669000000002</v>
      </c>
      <c r="AP30" s="21"/>
      <c r="AQ30" s="21"/>
      <c r="AR30" s="21"/>
      <c r="AS30" s="33" t="s">
        <v>110</v>
      </c>
      <c r="AT30" s="21">
        <v>1.2050669000000001</v>
      </c>
      <c r="AU30" s="21">
        <v>236.31664000000001</v>
      </c>
      <c r="AV30" s="21">
        <v>196.10248999999999</v>
      </c>
      <c r="AW30" s="21">
        <v>18.599613000000002</v>
      </c>
      <c r="AX30" s="21"/>
      <c r="AY30" s="21"/>
      <c r="AZ30" s="25" t="s">
        <v>111</v>
      </c>
      <c r="BA30" s="25" t="s">
        <v>111</v>
      </c>
      <c r="BB30" s="25" t="s">
        <v>111</v>
      </c>
      <c r="BC30" s="25" t="s">
        <v>111</v>
      </c>
      <c r="BD30" s="25" t="s">
        <v>111</v>
      </c>
      <c r="BE30" s="48" t="s">
        <v>111</v>
      </c>
      <c r="BF30" s="25" t="s">
        <v>111</v>
      </c>
      <c r="BG30" s="25" t="s">
        <v>111</v>
      </c>
    </row>
    <row r="31" spans="1:59" x14ac:dyDescent="0.25">
      <c r="A31" s="23">
        <v>2223503</v>
      </c>
      <c r="B31" s="24">
        <v>44796.75</v>
      </c>
      <c r="C31" s="26">
        <v>3.1833334</v>
      </c>
      <c r="D31" s="23"/>
      <c r="E31" s="23">
        <v>150</v>
      </c>
      <c r="F31" s="27">
        <v>0.46674863</v>
      </c>
      <c r="G31" s="23"/>
      <c r="H31" s="26" t="s">
        <v>111</v>
      </c>
      <c r="I31" s="25">
        <v>172.63342</v>
      </c>
      <c r="J31" s="23" t="str">
        <f>CHOOSE(1+ABS(ROUND(Table_Query_from_chem3[[#This Row],[WINDDIR_AVG °AZ]]/45,0)),"N","NE","E","SE","S","SW","W","NW","N")</f>
        <v>S</v>
      </c>
      <c r="K31" s="26">
        <v>7.3344497999999998</v>
      </c>
      <c r="L31" s="23">
        <v>6.3150000999999998</v>
      </c>
      <c r="M31" s="23"/>
      <c r="N31" s="26">
        <v>10.135</v>
      </c>
      <c r="O31" s="23"/>
      <c r="P31" s="21">
        <f>10^(-Table_Query_from_chem3[[#This Row],[LABPH]]) * 1000000</f>
        <v>0.48417225609930381</v>
      </c>
      <c r="Q31" s="21">
        <v>0.17599999999999999</v>
      </c>
      <c r="R31" s="21"/>
      <c r="S31" s="21">
        <v>8.7828731999999992</v>
      </c>
      <c r="T31" s="21">
        <v>7.6999999999999999E-2</v>
      </c>
      <c r="U31" s="21"/>
      <c r="V31" s="21">
        <v>6.3361448999999999</v>
      </c>
      <c r="W31" s="21">
        <v>0.122</v>
      </c>
      <c r="X31" s="21"/>
      <c r="Y31" s="21">
        <v>5.3067012</v>
      </c>
      <c r="Z31" s="21">
        <v>5.9999998999999998E-2</v>
      </c>
      <c r="AA31" s="21"/>
      <c r="AB31" s="21">
        <v>1.5345936</v>
      </c>
      <c r="AC31" s="21">
        <v>0.35399999999999998</v>
      </c>
      <c r="AD31" s="21"/>
      <c r="AE31" s="21">
        <v>19.624147000000001</v>
      </c>
      <c r="AF31" s="21">
        <v>0.61199999000000005</v>
      </c>
      <c r="AG31" s="21"/>
      <c r="AH31" s="21">
        <v>13.012278999999999</v>
      </c>
      <c r="AI31" s="21">
        <v>1.365</v>
      </c>
      <c r="AJ31" s="21"/>
      <c r="AK31" s="21">
        <v>22.014389000000001</v>
      </c>
      <c r="AL31" s="21">
        <v>0.14099999999999999</v>
      </c>
      <c r="AM31" s="21"/>
      <c r="AN31" s="21">
        <v>3.9770962999999999</v>
      </c>
      <c r="AO31" s="21">
        <v>149.5</v>
      </c>
      <c r="AP31" s="21"/>
      <c r="AQ31" s="21"/>
      <c r="AR31" s="21"/>
      <c r="AS31" s="33" t="s">
        <v>110</v>
      </c>
      <c r="AT31" s="21">
        <v>1.0784924</v>
      </c>
      <c r="AU31" s="21">
        <v>42.065266000000001</v>
      </c>
      <c r="AV31" s="21">
        <v>39.003765000000001</v>
      </c>
      <c r="AW31" s="21">
        <v>7.5528240000000002</v>
      </c>
      <c r="AX31" s="21"/>
      <c r="AY31" s="21"/>
      <c r="AZ31" s="25" t="s">
        <v>111</v>
      </c>
      <c r="BA31" s="25" t="s">
        <v>111</v>
      </c>
      <c r="BB31" s="25" t="s">
        <v>111</v>
      </c>
      <c r="BC31" s="25" t="s">
        <v>111</v>
      </c>
      <c r="BD31" s="25" t="s">
        <v>111</v>
      </c>
      <c r="BE31" s="48" t="s">
        <v>111</v>
      </c>
      <c r="BF31" s="25" t="s">
        <v>111</v>
      </c>
      <c r="BG31" s="25" t="s">
        <v>111</v>
      </c>
    </row>
    <row r="32" spans="1:59" x14ac:dyDescent="0.25">
      <c r="A32" s="23">
        <v>2223604</v>
      </c>
      <c r="B32" s="24">
        <v>44797.25</v>
      </c>
      <c r="C32" s="26">
        <v>9.1166668000000008</v>
      </c>
      <c r="D32" s="23"/>
      <c r="E32" s="23">
        <v>95</v>
      </c>
      <c r="F32" s="27">
        <v>0.56774407999999998</v>
      </c>
      <c r="G32" s="23"/>
      <c r="H32" s="26" t="s">
        <v>111</v>
      </c>
      <c r="I32" s="25">
        <v>268.21881000000002</v>
      </c>
      <c r="J32" s="23" t="str">
        <f>CHOOSE(1+ABS(ROUND(Table_Query_from_chem3[[#This Row],[WINDDIR_AVG °AZ]]/45,0)),"N","NE","E","SE","S","SW","W","NW","N")</f>
        <v>W</v>
      </c>
      <c r="K32" s="26">
        <v>7.7116838000000003</v>
      </c>
      <c r="L32" s="23">
        <v>6.5469999000000003</v>
      </c>
      <c r="M32" s="23"/>
      <c r="N32" s="26">
        <v>11.218</v>
      </c>
      <c r="O32" s="23"/>
      <c r="P32" s="21">
        <f>10^(-Table_Query_from_chem3[[#This Row],[LABPH]]) * 1000000</f>
        <v>0.28379196818966279</v>
      </c>
      <c r="Q32" s="21">
        <v>0.58200001999999995</v>
      </c>
      <c r="R32" s="21"/>
      <c r="S32" s="21">
        <v>29.043365000000001</v>
      </c>
      <c r="T32" s="21">
        <v>7.1000002000000006E-2</v>
      </c>
      <c r="U32" s="21"/>
      <c r="V32" s="21">
        <v>5.8424190999999999</v>
      </c>
      <c r="W32" s="21">
        <v>2.4E-2</v>
      </c>
      <c r="X32" s="21"/>
      <c r="Y32" s="21">
        <v>1.0439413</v>
      </c>
      <c r="Z32" s="21">
        <v>0.106</v>
      </c>
      <c r="AA32" s="21"/>
      <c r="AB32" s="21">
        <v>2.7111154000000002</v>
      </c>
      <c r="AC32" s="21">
        <v>0.49700000999999999</v>
      </c>
      <c r="AD32" s="21"/>
      <c r="AE32" s="21">
        <v>27.551416</v>
      </c>
      <c r="AF32" s="21">
        <v>0.52800000000000002</v>
      </c>
      <c r="AG32" s="21"/>
      <c r="AH32" s="21">
        <v>11.226279</v>
      </c>
      <c r="AI32" s="21">
        <v>1.4690000000000001</v>
      </c>
      <c r="AJ32" s="21"/>
      <c r="AK32" s="21">
        <v>23.691675</v>
      </c>
      <c r="AL32" s="21">
        <v>7.1999996999999996E-2</v>
      </c>
      <c r="AM32" s="21"/>
      <c r="AN32" s="21">
        <v>2.0308578000000002</v>
      </c>
      <c r="AO32" s="21"/>
      <c r="AP32" s="21"/>
      <c r="AQ32" s="21"/>
      <c r="AR32" s="21"/>
      <c r="AS32" s="33" t="s">
        <v>110</v>
      </c>
      <c r="AT32" s="21">
        <v>1.7990854999999999</v>
      </c>
      <c r="AU32" s="21">
        <v>66.474074999999999</v>
      </c>
      <c r="AV32" s="21">
        <v>36.948813999999999</v>
      </c>
      <c r="AW32" s="21">
        <v>57.096184000000001</v>
      </c>
      <c r="AX32" s="21"/>
      <c r="AY32" s="21"/>
      <c r="AZ32" s="25" t="s">
        <v>111</v>
      </c>
      <c r="BA32" s="25" t="s">
        <v>111</v>
      </c>
      <c r="BB32" s="25" t="s">
        <v>111</v>
      </c>
      <c r="BC32" s="25" t="s">
        <v>111</v>
      </c>
      <c r="BD32" s="25" t="s">
        <v>111</v>
      </c>
      <c r="BE32" s="48" t="s">
        <v>111</v>
      </c>
      <c r="BF32" s="25" t="s">
        <v>111</v>
      </c>
      <c r="BG32" s="25" t="s">
        <v>111</v>
      </c>
    </row>
    <row r="33" spans="1:59" x14ac:dyDescent="0.25">
      <c r="A33" s="23">
        <v>2223601</v>
      </c>
      <c r="B33" s="24">
        <v>44797.75</v>
      </c>
      <c r="C33" s="26">
        <v>6.4833331000000003</v>
      </c>
      <c r="D33" s="23"/>
      <c r="E33" s="23">
        <v>42</v>
      </c>
      <c r="F33" s="27">
        <v>0.52032827999999998</v>
      </c>
      <c r="G33" s="23"/>
      <c r="H33" s="26" t="s">
        <v>111</v>
      </c>
      <c r="I33" s="25">
        <v>270.38333</v>
      </c>
      <c r="J33" s="23" t="str">
        <f>CHOOSE(1+ABS(ROUND(Table_Query_from_chem3[[#This Row],[WINDDIR_AVG °AZ]]/45,0)),"N","NE","E","SE","S","SW","W","NW","N")</f>
        <v>W</v>
      </c>
      <c r="K33" s="26">
        <v>7.6965345999999997</v>
      </c>
      <c r="L33" s="23">
        <v>6.0489997999999998</v>
      </c>
      <c r="M33" s="23"/>
      <c r="N33" s="26"/>
      <c r="O33" s="23"/>
      <c r="P33" s="21">
        <f>10^(-Table_Query_from_chem3[[#This Row],[LABPH]]) * 1000000</f>
        <v>0.89330589511576763</v>
      </c>
      <c r="Q33" s="21">
        <v>4.9999998999999996E-3</v>
      </c>
      <c r="R33" s="21"/>
      <c r="S33" s="21">
        <v>0.24951345</v>
      </c>
      <c r="T33" s="21">
        <v>5.7999997999999997E-2</v>
      </c>
      <c r="U33" s="21"/>
      <c r="V33" s="21">
        <v>4.7726803000000002</v>
      </c>
      <c r="W33" s="21">
        <v>1.2E-2</v>
      </c>
      <c r="X33" s="21"/>
      <c r="Y33" s="21">
        <v>0.52197062999999999</v>
      </c>
      <c r="Z33" s="21">
        <v>6.4000003E-2</v>
      </c>
      <c r="AA33" s="21"/>
      <c r="AB33" s="21">
        <v>1.6368997999999999</v>
      </c>
      <c r="AC33" s="21">
        <v>0.46799998999999998</v>
      </c>
      <c r="AD33" s="21"/>
      <c r="AE33" s="21">
        <v>25.943788999999999</v>
      </c>
      <c r="AF33" s="21">
        <v>0.60199999999999998</v>
      </c>
      <c r="AG33" s="21"/>
      <c r="AH33" s="21">
        <v>12.799659999999999</v>
      </c>
      <c r="AI33" s="21">
        <v>1.427</v>
      </c>
      <c r="AJ33" s="21"/>
      <c r="AK33" s="21">
        <v>23.014310999999999</v>
      </c>
      <c r="AL33" s="21">
        <v>0.113</v>
      </c>
      <c r="AM33" s="21"/>
      <c r="AN33" s="21">
        <v>3.1873182999999998</v>
      </c>
      <c r="AO33" s="21"/>
      <c r="AP33" s="21"/>
      <c r="AQ33" s="21"/>
      <c r="AR33" s="21"/>
      <c r="AS33" s="33" t="s">
        <v>110</v>
      </c>
      <c r="AT33" s="21">
        <v>0.87207239999999997</v>
      </c>
      <c r="AU33" s="21">
        <v>34.011947999999997</v>
      </c>
      <c r="AV33" s="21">
        <v>39.001289</v>
      </c>
      <c r="AW33" s="21">
        <v>-13.666950999999999</v>
      </c>
      <c r="AX33" s="21"/>
      <c r="AY33" s="21"/>
      <c r="AZ33" s="25" t="s">
        <v>111</v>
      </c>
      <c r="BA33" s="25" t="s">
        <v>111</v>
      </c>
      <c r="BB33" s="25" t="s">
        <v>111</v>
      </c>
      <c r="BC33" s="25" t="s">
        <v>111</v>
      </c>
      <c r="BD33" s="25" t="s">
        <v>111</v>
      </c>
      <c r="BE33" s="48" t="s">
        <v>111</v>
      </c>
      <c r="BF33" s="25" t="s">
        <v>111</v>
      </c>
      <c r="BG33" s="25" t="s">
        <v>111</v>
      </c>
    </row>
    <row r="34" spans="1:59" x14ac:dyDescent="0.25">
      <c r="A34" s="23">
        <v>2223702</v>
      </c>
      <c r="B34" s="24">
        <v>44798.25</v>
      </c>
      <c r="C34" s="26">
        <v>7.1333332</v>
      </c>
      <c r="D34" s="23"/>
      <c r="E34" s="23">
        <v>175</v>
      </c>
      <c r="F34" s="27">
        <v>0.26901478000000001</v>
      </c>
      <c r="G34" s="23"/>
      <c r="H34" s="26" t="s">
        <v>111</v>
      </c>
      <c r="I34" s="25">
        <v>238.70721</v>
      </c>
      <c r="J34" s="23" t="str">
        <f>CHOOSE(1+ABS(ROUND(Table_Query_from_chem3[[#This Row],[WINDDIR_AVG °AZ]]/45,0)),"N","NE","E","SE","S","SW","W","NW","N")</f>
        <v>SW</v>
      </c>
      <c r="K34" s="26">
        <v>13.024302</v>
      </c>
      <c r="L34" s="23">
        <v>6.1620001999999996</v>
      </c>
      <c r="M34" s="23"/>
      <c r="N34" s="26">
        <v>12.974</v>
      </c>
      <c r="O34" s="23"/>
      <c r="P34" s="21">
        <f>10^(-Table_Query_from_chem3[[#This Row],[LABPH]]) * 1000000</f>
        <v>0.68865197920824617</v>
      </c>
      <c r="Q34" s="21">
        <v>0.46300000000000002</v>
      </c>
      <c r="R34" s="21"/>
      <c r="S34" s="21">
        <v>23.104946000000002</v>
      </c>
      <c r="T34" s="21">
        <v>6.4999998000000003E-2</v>
      </c>
      <c r="U34" s="21"/>
      <c r="V34" s="21">
        <v>5.3486938000000004</v>
      </c>
      <c r="W34" s="21">
        <v>7.0000002000000002E-3</v>
      </c>
      <c r="X34" s="21"/>
      <c r="Y34" s="21">
        <v>0.30448285000000003</v>
      </c>
      <c r="Z34" s="21">
        <v>2.9999998999999999E-2</v>
      </c>
      <c r="AA34" s="21"/>
      <c r="AB34" s="21">
        <v>0.76729678999999995</v>
      </c>
      <c r="AC34" s="21">
        <v>1.0960000000000001</v>
      </c>
      <c r="AD34" s="21"/>
      <c r="AE34" s="21">
        <v>60.757247999999997</v>
      </c>
      <c r="AF34" s="21">
        <v>0.86599999999999999</v>
      </c>
      <c r="AG34" s="21"/>
      <c r="AH34" s="21">
        <v>18.412800000000001</v>
      </c>
      <c r="AI34" s="21">
        <v>1.3320000000000001</v>
      </c>
      <c r="AJ34" s="21"/>
      <c r="AK34" s="21">
        <v>21.482174000000001</v>
      </c>
      <c r="AL34" s="21">
        <v>5.7999997999999997E-2</v>
      </c>
      <c r="AM34" s="21"/>
      <c r="AN34" s="21">
        <v>1.6359687999999999</v>
      </c>
      <c r="AO34" s="21">
        <v>602.33330999999998</v>
      </c>
      <c r="AP34" s="21"/>
      <c r="AQ34" s="21"/>
      <c r="AR34" s="21"/>
      <c r="AS34" s="33" t="s">
        <v>110</v>
      </c>
      <c r="AT34" s="21">
        <v>2.1903315000000001</v>
      </c>
      <c r="AU34" s="21">
        <v>90.966530000000006</v>
      </c>
      <c r="AV34" s="21">
        <v>41.530940999999999</v>
      </c>
      <c r="AW34" s="21">
        <v>74.621178</v>
      </c>
      <c r="AX34" s="21"/>
      <c r="AY34" s="21"/>
      <c r="AZ34" s="25">
        <v>106</v>
      </c>
      <c r="BA34" s="25">
        <v>227</v>
      </c>
      <c r="BB34" s="25">
        <v>164</v>
      </c>
      <c r="BC34" s="25">
        <v>236</v>
      </c>
      <c r="BD34" s="25" t="s">
        <v>111</v>
      </c>
      <c r="BE34" s="48">
        <v>128</v>
      </c>
      <c r="BF34" s="25">
        <v>27.700001</v>
      </c>
      <c r="BG34" s="25" t="s">
        <v>111</v>
      </c>
    </row>
    <row r="35" spans="1:59" x14ac:dyDescent="0.25">
      <c r="A35" s="23">
        <v>2224101</v>
      </c>
      <c r="B35" s="24">
        <v>44802.75</v>
      </c>
      <c r="C35" s="26">
        <v>5.2833332999999998</v>
      </c>
      <c r="D35" s="23"/>
      <c r="E35" s="23">
        <v>153</v>
      </c>
      <c r="F35" s="27">
        <v>0.76984054000000002</v>
      </c>
      <c r="G35" s="23"/>
      <c r="H35" s="26" t="s">
        <v>111</v>
      </c>
      <c r="I35" s="25">
        <v>210.26373000000001</v>
      </c>
      <c r="J35" s="23" t="str">
        <f>CHOOSE(1+ABS(ROUND(Table_Query_from_chem3[[#This Row],[WINDDIR_AVG °AZ]]/45,0)),"N","NE","E","SE","S","SW","W","NW","N")</f>
        <v>SW</v>
      </c>
      <c r="K35" s="26">
        <v>7.3493423</v>
      </c>
      <c r="L35" s="23">
        <v>5.5419998000000001</v>
      </c>
      <c r="M35" s="23"/>
      <c r="N35" s="26">
        <v>27.304001</v>
      </c>
      <c r="O35" s="23"/>
      <c r="P35" s="21">
        <f>10^(-Table_Query_from_chem3[[#This Row],[LABPH]]) * 1000000</f>
        <v>2.8707819040683038</v>
      </c>
      <c r="Q35" s="21">
        <v>0.35600000999999998</v>
      </c>
      <c r="R35" s="21"/>
      <c r="S35" s="21">
        <v>17.765357999999999</v>
      </c>
      <c r="T35" s="21">
        <v>8.6000003000000005E-2</v>
      </c>
      <c r="U35" s="21"/>
      <c r="V35" s="21">
        <v>7.0767331000000002</v>
      </c>
      <c r="W35" s="21">
        <v>0.161</v>
      </c>
      <c r="X35" s="21"/>
      <c r="Y35" s="21">
        <v>7.0031055999999996</v>
      </c>
      <c r="Z35" s="21">
        <v>0.13600001</v>
      </c>
      <c r="AA35" s="21"/>
      <c r="AB35" s="21">
        <v>3.4784122000000002</v>
      </c>
      <c r="AC35" s="21">
        <v>2.569</v>
      </c>
      <c r="AD35" s="21"/>
      <c r="AE35" s="21">
        <v>142.41367</v>
      </c>
      <c r="AF35" s="21">
        <v>3.8770001000000001</v>
      </c>
      <c r="AG35" s="21"/>
      <c r="AH35" s="21">
        <v>82.432357999999994</v>
      </c>
      <c r="AI35" s="21">
        <v>3.3499998999999998</v>
      </c>
      <c r="AJ35" s="21"/>
      <c r="AK35" s="21">
        <v>54.027988000000001</v>
      </c>
      <c r="AL35" s="21">
        <v>0.192</v>
      </c>
      <c r="AM35" s="21"/>
      <c r="AN35" s="21">
        <v>5.4156208000000001</v>
      </c>
      <c r="AO35" s="21">
        <v>562.16669000000002</v>
      </c>
      <c r="AP35" s="21"/>
      <c r="AQ35" s="21"/>
      <c r="AR35" s="21"/>
      <c r="AS35" s="33" t="s">
        <v>110</v>
      </c>
      <c r="AT35" s="21">
        <v>1.2728588999999999</v>
      </c>
      <c r="AU35" s="21">
        <v>180.58808999999999</v>
      </c>
      <c r="AV35" s="21">
        <v>141.87598</v>
      </c>
      <c r="AW35" s="21">
        <v>24.010186999999998</v>
      </c>
      <c r="AX35" s="21"/>
      <c r="AY35" s="21"/>
      <c r="AZ35" s="25">
        <v>129</v>
      </c>
      <c r="BA35" s="25">
        <v>81</v>
      </c>
      <c r="BB35" s="25">
        <v>141</v>
      </c>
      <c r="BC35" s="25">
        <v>116</v>
      </c>
      <c r="BD35" s="25" t="s">
        <v>111</v>
      </c>
      <c r="BE35" s="48">
        <v>133</v>
      </c>
      <c r="BF35" s="25">
        <v>25.799999</v>
      </c>
      <c r="BG35" s="25" t="s">
        <v>111</v>
      </c>
    </row>
    <row r="36" spans="1:59" x14ac:dyDescent="0.25">
      <c r="A36" s="23">
        <v>2224301</v>
      </c>
      <c r="B36" s="24">
        <v>44804.75</v>
      </c>
      <c r="C36" s="26">
        <v>6.3333335000000002</v>
      </c>
      <c r="D36" s="23"/>
      <c r="E36" s="23">
        <v>114</v>
      </c>
      <c r="F36" s="27">
        <v>0.4406679</v>
      </c>
      <c r="G36" s="23"/>
      <c r="H36" s="26" t="s">
        <v>111</v>
      </c>
      <c r="I36" s="25">
        <v>221.66150999999999</v>
      </c>
      <c r="J36" s="23" t="str">
        <f>CHOOSE(1+ABS(ROUND(Table_Query_from_chem3[[#This Row],[WINDDIR_AVG °AZ]]/45,0)),"N","NE","E","SE","S","SW","W","NW","N")</f>
        <v>SW</v>
      </c>
      <c r="K36" s="26">
        <v>12.241854999999999</v>
      </c>
      <c r="L36" s="23">
        <v>5.9720000999999998</v>
      </c>
      <c r="M36" s="23"/>
      <c r="N36" s="26">
        <v>11.808</v>
      </c>
      <c r="O36" s="23"/>
      <c r="P36" s="21">
        <f>10^(-Table_Query_from_chem3[[#This Row],[LABPH]]) * 1000000</f>
        <v>1.0665958756374521</v>
      </c>
      <c r="Q36" s="21">
        <v>0.20499999999999999</v>
      </c>
      <c r="R36" s="21"/>
      <c r="S36" s="21">
        <v>10.230051</v>
      </c>
      <c r="T36" s="21">
        <v>6.7000002000000003E-2</v>
      </c>
      <c r="U36" s="21"/>
      <c r="V36" s="21">
        <v>5.5132688999999999</v>
      </c>
      <c r="W36" s="21">
        <v>3.6999999999999998E-2</v>
      </c>
      <c r="X36" s="21"/>
      <c r="Y36" s="21">
        <v>1.6094093</v>
      </c>
      <c r="Z36" s="21">
        <v>8.1000000000000003E-2</v>
      </c>
      <c r="AA36" s="21"/>
      <c r="AB36" s="21">
        <v>2.0717013</v>
      </c>
      <c r="AC36" s="21">
        <v>0.92699999</v>
      </c>
      <c r="AD36" s="21"/>
      <c r="AE36" s="21">
        <v>51.388657000000002</v>
      </c>
      <c r="AF36" s="21">
        <v>1.2609999999999999</v>
      </c>
      <c r="AG36" s="21"/>
      <c r="AH36" s="21">
        <v>26.811247000000002</v>
      </c>
      <c r="AI36" s="21">
        <v>1.1279999999999999</v>
      </c>
      <c r="AJ36" s="21"/>
      <c r="AK36" s="21">
        <v>18.19211</v>
      </c>
      <c r="AL36" s="21">
        <v>9.0000003999999995E-2</v>
      </c>
      <c r="AM36" s="21"/>
      <c r="AN36" s="21">
        <v>2.5385722999999998</v>
      </c>
      <c r="AO36" s="21">
        <v>369.58334000000002</v>
      </c>
      <c r="AP36" s="21"/>
      <c r="AQ36" s="21"/>
      <c r="AR36" s="21"/>
      <c r="AS36" s="33" t="s">
        <v>110</v>
      </c>
      <c r="AT36" s="21">
        <v>1.5117658</v>
      </c>
      <c r="AU36" s="21">
        <v>71.872269000000003</v>
      </c>
      <c r="AV36" s="21">
        <v>47.541930999999998</v>
      </c>
      <c r="AW36" s="21">
        <v>40.749488999999997</v>
      </c>
      <c r="AX36" s="21"/>
      <c r="AY36" s="21"/>
      <c r="AZ36" s="25" t="s">
        <v>111</v>
      </c>
      <c r="BA36" s="25" t="s">
        <v>111</v>
      </c>
      <c r="BB36" s="25" t="s">
        <v>111</v>
      </c>
      <c r="BC36" s="25" t="s">
        <v>111</v>
      </c>
      <c r="BD36" s="25" t="s">
        <v>111</v>
      </c>
      <c r="BE36" s="48">
        <v>56</v>
      </c>
      <c r="BF36" s="25" t="s">
        <v>111</v>
      </c>
      <c r="BG36" s="25" t="s">
        <v>111</v>
      </c>
    </row>
    <row r="37" spans="1:59" x14ac:dyDescent="0.25">
      <c r="A37" s="23">
        <v>2224403</v>
      </c>
      <c r="B37" s="24">
        <v>44805.75</v>
      </c>
      <c r="C37" s="26">
        <v>6.0166668999999997</v>
      </c>
      <c r="D37" s="23"/>
      <c r="E37" s="23">
        <v>163</v>
      </c>
      <c r="F37" s="27">
        <v>0.44840151</v>
      </c>
      <c r="G37" s="23"/>
      <c r="H37" s="26" t="s">
        <v>111</v>
      </c>
      <c r="I37" s="25">
        <v>238.15221</v>
      </c>
      <c r="J37" s="23" t="str">
        <f>CHOOSE(1+ABS(ROUND(Table_Query_from_chem3[[#This Row],[WINDDIR_AVG °AZ]]/45,0)),"N","NE","E","SE","S","SW","W","NW","N")</f>
        <v>SW</v>
      </c>
      <c r="K37" s="26">
        <v>13.283740999999999</v>
      </c>
      <c r="L37" s="23">
        <v>6.2880000999999996</v>
      </c>
      <c r="M37" s="23"/>
      <c r="N37" s="26">
        <v>5.6440001000000004</v>
      </c>
      <c r="O37" s="23"/>
      <c r="P37" s="21">
        <f>10^(-Table_Query_from_chem3[[#This Row],[LABPH]]) * 1000000</f>
        <v>0.51522852594599022</v>
      </c>
      <c r="Q37" s="21">
        <v>-2.1999999999999999E-2</v>
      </c>
      <c r="R37" s="21"/>
      <c r="S37" s="21">
        <v>-1.0978591</v>
      </c>
      <c r="T37" s="21">
        <v>2.8999998999999999E-2</v>
      </c>
      <c r="U37" s="21"/>
      <c r="V37" s="21">
        <v>2.3863401</v>
      </c>
      <c r="W37" s="21">
        <v>6.0000000999999997E-3</v>
      </c>
      <c r="X37" s="21"/>
      <c r="Y37" s="21">
        <v>0.26098531000000003</v>
      </c>
      <c r="Z37" s="21">
        <v>0.114</v>
      </c>
      <c r="AA37" s="21"/>
      <c r="AB37" s="21">
        <v>2.9157278999999998</v>
      </c>
      <c r="AC37" s="21">
        <v>0.46100000000000002</v>
      </c>
      <c r="AD37" s="21"/>
      <c r="AE37" s="21">
        <v>25.55574</v>
      </c>
      <c r="AF37" s="21">
        <v>0.28200001000000002</v>
      </c>
      <c r="AG37" s="21"/>
      <c r="AH37" s="21">
        <v>5.9958539000000002</v>
      </c>
      <c r="AI37" s="21">
        <v>0.29399999999999998</v>
      </c>
      <c r="AJ37" s="21"/>
      <c r="AK37" s="21">
        <v>4.7415608999999996</v>
      </c>
      <c r="AL37" s="21">
        <v>5.2999998999999999E-2</v>
      </c>
      <c r="AM37" s="21"/>
      <c r="AN37" s="21">
        <v>1.4949368999999999</v>
      </c>
      <c r="AO37" s="21">
        <v>227.16667000000001</v>
      </c>
      <c r="AP37" s="21"/>
      <c r="AQ37" s="21"/>
      <c r="AR37" s="21"/>
      <c r="AS37" s="33" t="s">
        <v>110</v>
      </c>
      <c r="AT37" s="21">
        <v>2.4960518</v>
      </c>
      <c r="AU37" s="21">
        <v>30.532581</v>
      </c>
      <c r="AV37" s="21">
        <v>12.232351</v>
      </c>
      <c r="AW37" s="21">
        <v>85.585212999999996</v>
      </c>
      <c r="AX37" s="21"/>
      <c r="AY37" s="21"/>
      <c r="AZ37" s="25">
        <v>107</v>
      </c>
      <c r="BA37" s="25">
        <v>45</v>
      </c>
      <c r="BB37" s="25">
        <v>86</v>
      </c>
      <c r="BC37" s="25">
        <v>17</v>
      </c>
      <c r="BD37" s="25" t="s">
        <v>111</v>
      </c>
      <c r="BE37" s="48" t="s">
        <v>172</v>
      </c>
      <c r="BF37" s="25">
        <v>24.1</v>
      </c>
      <c r="BG37" s="25" t="s">
        <v>111</v>
      </c>
    </row>
    <row r="38" spans="1:59" x14ac:dyDescent="0.25">
      <c r="A38" s="23">
        <v>2224704</v>
      </c>
      <c r="B38" s="24">
        <v>44808.25</v>
      </c>
      <c r="C38" s="26">
        <v>9.7666664000000001</v>
      </c>
      <c r="D38" s="23"/>
      <c r="E38" s="23">
        <v>488</v>
      </c>
      <c r="F38" s="27">
        <v>0.50572103000000002</v>
      </c>
      <c r="G38" s="23"/>
      <c r="H38" s="26" t="s">
        <v>111</v>
      </c>
      <c r="I38" s="25">
        <v>225.14914999999999</v>
      </c>
      <c r="J38" s="23" t="str">
        <f>CHOOSE(1+ABS(ROUND(Table_Query_from_chem3[[#This Row],[WINDDIR_AVG °AZ]]/45,0)),"N","NE","E","SE","S","SW","W","NW","N")</f>
        <v>SW</v>
      </c>
      <c r="K38" s="26">
        <v>10.22767</v>
      </c>
      <c r="L38" s="23">
        <v>6.0289998000000002</v>
      </c>
      <c r="M38" s="23"/>
      <c r="N38" s="26">
        <v>8.3660002000000002</v>
      </c>
      <c r="O38" s="23"/>
      <c r="P38" s="21">
        <f>10^(-Table_Query_from_chem3[[#This Row],[LABPH]]) * 1000000</f>
        <v>0.93540610491788101</v>
      </c>
      <c r="Q38" s="21">
        <v>2.5000000000000001E-2</v>
      </c>
      <c r="R38" s="21"/>
      <c r="S38" s="21">
        <v>1.2475673</v>
      </c>
      <c r="T38" s="21">
        <v>3.7999999E-2</v>
      </c>
      <c r="U38" s="21"/>
      <c r="V38" s="21">
        <v>3.1269285999999998</v>
      </c>
      <c r="W38" s="21">
        <v>0.104</v>
      </c>
      <c r="X38" s="21"/>
      <c r="Y38" s="21">
        <v>4.5237455000000004</v>
      </c>
      <c r="Z38" s="21">
        <v>0.11600000000000001</v>
      </c>
      <c r="AA38" s="21"/>
      <c r="AB38" s="21">
        <v>2.9668808000000002</v>
      </c>
      <c r="AC38" s="21">
        <v>0.55299997000000001</v>
      </c>
      <c r="AD38" s="21"/>
      <c r="AE38" s="21">
        <v>30.655802000000001</v>
      </c>
      <c r="AF38" s="21">
        <v>0.61199999000000005</v>
      </c>
      <c r="AG38" s="21"/>
      <c r="AH38" s="21">
        <v>13.012278999999999</v>
      </c>
      <c r="AI38" s="21">
        <v>1.117</v>
      </c>
      <c r="AJ38" s="21"/>
      <c r="AK38" s="21">
        <v>18.014706</v>
      </c>
      <c r="AL38" s="21">
        <v>0.10199999999999999</v>
      </c>
      <c r="AM38" s="21"/>
      <c r="AN38" s="21">
        <v>2.8770484999999999</v>
      </c>
      <c r="AO38" s="21">
        <v>220.75</v>
      </c>
      <c r="AP38" s="21"/>
      <c r="AQ38" s="21"/>
      <c r="AR38" s="21"/>
      <c r="AS38" s="33" t="s">
        <v>110</v>
      </c>
      <c r="AT38" s="21">
        <v>1.2815532999999999</v>
      </c>
      <c r="AU38" s="21">
        <v>43.449824999999997</v>
      </c>
      <c r="AV38" s="21">
        <v>33.904034000000003</v>
      </c>
      <c r="AW38" s="21">
        <v>24.680841000000001</v>
      </c>
      <c r="AX38" s="21"/>
      <c r="AY38" s="21"/>
      <c r="AZ38" s="25">
        <v>0</v>
      </c>
      <c r="BA38" s="25">
        <v>49</v>
      </c>
      <c r="BB38" s="25">
        <v>19</v>
      </c>
      <c r="BC38" s="25">
        <v>0</v>
      </c>
      <c r="BD38" s="25" t="s">
        <v>111</v>
      </c>
      <c r="BE38" s="48">
        <v>39</v>
      </c>
      <c r="BF38" s="25">
        <v>0</v>
      </c>
      <c r="BG38" s="25" t="s">
        <v>111</v>
      </c>
    </row>
    <row r="39" spans="1:59" x14ac:dyDescent="0.25">
      <c r="A39" s="23">
        <v>2224806</v>
      </c>
      <c r="B39" s="24">
        <v>44809.25</v>
      </c>
      <c r="C39" s="26">
        <v>7.0500002000000004</v>
      </c>
      <c r="D39" s="23"/>
      <c r="E39" s="23">
        <v>478</v>
      </c>
      <c r="F39" s="27">
        <v>0.54531622000000002</v>
      </c>
      <c r="G39" s="23"/>
      <c r="H39" s="26" t="s">
        <v>111</v>
      </c>
      <c r="I39" s="25">
        <v>210.84270000000001</v>
      </c>
      <c r="J39" s="23" t="str">
        <f>CHOOSE(1+ABS(ROUND(Table_Query_from_chem3[[#This Row],[WINDDIR_AVG °AZ]]/45,0)),"N","NE","E","SE","S","SW","W","NW","N")</f>
        <v>SW</v>
      </c>
      <c r="K39" s="26">
        <v>5.2719525999999997</v>
      </c>
      <c r="L39" s="23">
        <v>5.2800001999999999</v>
      </c>
      <c r="M39" s="23"/>
      <c r="N39" s="26">
        <v>30.912001</v>
      </c>
      <c r="O39" s="23"/>
      <c r="P39" s="21">
        <f>10^(-Table_Query_from_chem3[[#This Row],[LABPH]]) * 1000000</f>
        <v>5.2480721856706083</v>
      </c>
      <c r="Q39" s="21">
        <v>0.83099997000000003</v>
      </c>
      <c r="R39" s="21"/>
      <c r="S39" s="21">
        <v>41.469135000000001</v>
      </c>
      <c r="T39" s="21">
        <v>0.16200000000000001</v>
      </c>
      <c r="U39" s="21"/>
      <c r="V39" s="21">
        <v>13.330590000000001</v>
      </c>
      <c r="W39" s="21">
        <v>0.13600001</v>
      </c>
      <c r="X39" s="21"/>
      <c r="Y39" s="21">
        <v>5.9156671000000003</v>
      </c>
      <c r="Z39" s="21">
        <v>8.5000001000000006E-2</v>
      </c>
      <c r="AA39" s="21"/>
      <c r="AB39" s="21">
        <v>2.1740077000000002</v>
      </c>
      <c r="AC39" s="21">
        <v>2.9649999</v>
      </c>
      <c r="AD39" s="21"/>
      <c r="AE39" s="21">
        <v>164.36609000000001</v>
      </c>
      <c r="AF39" s="21">
        <v>3.895</v>
      </c>
      <c r="AG39" s="21"/>
      <c r="AH39" s="21">
        <v>82.815071000000003</v>
      </c>
      <c r="AI39" s="21">
        <v>5.7039999999999997</v>
      </c>
      <c r="AJ39" s="21"/>
      <c r="AK39" s="21">
        <v>91.992728999999997</v>
      </c>
      <c r="AL39" s="21">
        <v>0.21699999</v>
      </c>
      <c r="AM39" s="21"/>
      <c r="AN39" s="21">
        <v>6.1207795000000003</v>
      </c>
      <c r="AO39" s="21">
        <v>379.75</v>
      </c>
      <c r="AP39" s="21"/>
      <c r="AQ39" s="21"/>
      <c r="AR39" s="21"/>
      <c r="AS39" s="33" t="s">
        <v>110</v>
      </c>
      <c r="AT39" s="21">
        <v>1.2848554999999999</v>
      </c>
      <c r="AU39" s="21">
        <v>232.46709000000001</v>
      </c>
      <c r="AV39" s="21">
        <v>180.92859000000001</v>
      </c>
      <c r="AW39" s="21">
        <v>24.934221000000001</v>
      </c>
      <c r="AX39" s="21"/>
      <c r="AY39" s="21"/>
      <c r="AZ39" s="25">
        <v>91</v>
      </c>
      <c r="BA39" s="25">
        <v>267</v>
      </c>
      <c r="BB39" s="25">
        <v>117</v>
      </c>
      <c r="BC39" s="25">
        <v>96</v>
      </c>
      <c r="BD39" s="25" t="s">
        <v>111</v>
      </c>
      <c r="BE39" s="48">
        <v>90</v>
      </c>
      <c r="BF39" s="25">
        <v>30.799999</v>
      </c>
      <c r="BG39" s="25" t="s">
        <v>111</v>
      </c>
    </row>
    <row r="40" spans="1:59" x14ac:dyDescent="0.25">
      <c r="A40" s="23">
        <v>2224807</v>
      </c>
      <c r="B40" s="24">
        <v>44809.75</v>
      </c>
      <c r="C40" s="26">
        <v>9.5</v>
      </c>
      <c r="D40" s="23"/>
      <c r="E40" s="23">
        <v>488</v>
      </c>
      <c r="F40" s="27">
        <v>0.68742382999999996</v>
      </c>
      <c r="G40" s="23"/>
      <c r="H40" s="26" t="s">
        <v>111</v>
      </c>
      <c r="I40" s="25">
        <v>174.45760000000001</v>
      </c>
      <c r="J40" s="23" t="str">
        <f>CHOOSE(1+ABS(ROUND(Table_Query_from_chem3[[#This Row],[WINDDIR_AVG °AZ]]/45,0)),"N","NE","E","SE","S","SW","W","NW","N")</f>
        <v>S</v>
      </c>
      <c r="K40" s="26">
        <v>3.3385582</v>
      </c>
      <c r="L40" s="23">
        <v>5.3080001000000001</v>
      </c>
      <c r="M40" s="23"/>
      <c r="N40" s="26">
        <v>19.030000999999999</v>
      </c>
      <c r="O40" s="23"/>
      <c r="P40" s="21">
        <f>10^(-Table_Query_from_chem3[[#This Row],[LABPH]]) * 1000000</f>
        <v>4.9203942238517353</v>
      </c>
      <c r="Q40" s="21">
        <v>0.31400001</v>
      </c>
      <c r="R40" s="21"/>
      <c r="S40" s="21">
        <v>15.669445</v>
      </c>
      <c r="T40" s="21">
        <v>7.5999997999999999E-2</v>
      </c>
      <c r="U40" s="21"/>
      <c r="V40" s="21">
        <v>6.2538571000000003</v>
      </c>
      <c r="W40" s="21">
        <v>4.1000001000000001E-2</v>
      </c>
      <c r="X40" s="21"/>
      <c r="Y40" s="21">
        <v>1.7833996000000001</v>
      </c>
      <c r="Z40" s="21">
        <v>7.0000000000000007E-2</v>
      </c>
      <c r="AA40" s="21"/>
      <c r="AB40" s="21">
        <v>1.7903591000000001</v>
      </c>
      <c r="AC40" s="21">
        <v>1.5149999999999999</v>
      </c>
      <c r="AD40" s="21"/>
      <c r="AE40" s="21">
        <v>83.984702999999996</v>
      </c>
      <c r="AF40" s="21">
        <v>2.4530001000000001</v>
      </c>
      <c r="AG40" s="21"/>
      <c r="AH40" s="21">
        <v>52.155425999999999</v>
      </c>
      <c r="AI40" s="21">
        <v>3.0190001</v>
      </c>
      <c r="AJ40" s="21"/>
      <c r="AK40" s="21">
        <v>48.689700999999999</v>
      </c>
      <c r="AL40" s="21">
        <v>9.7000003000000001E-2</v>
      </c>
      <c r="AM40" s="21"/>
      <c r="AN40" s="21">
        <v>2.7360167999999998</v>
      </c>
      <c r="AO40" s="21">
        <v>238.66667000000001</v>
      </c>
      <c r="AP40" s="21"/>
      <c r="AQ40" s="21"/>
      <c r="AR40" s="21"/>
      <c r="AS40" s="33" t="s">
        <v>110</v>
      </c>
      <c r="AT40" s="21">
        <v>1.1041387</v>
      </c>
      <c r="AU40" s="21">
        <v>114.36794999999999</v>
      </c>
      <c r="AV40" s="21">
        <v>103.58114</v>
      </c>
      <c r="AW40" s="21">
        <v>9.8984690000000004</v>
      </c>
      <c r="AX40" s="21"/>
      <c r="AY40" s="21"/>
      <c r="AZ40" s="25">
        <v>0</v>
      </c>
      <c r="BA40" s="25">
        <v>55</v>
      </c>
      <c r="BB40" s="25">
        <v>59</v>
      </c>
      <c r="BC40" s="25">
        <v>0</v>
      </c>
      <c r="BD40" s="25" t="s">
        <v>111</v>
      </c>
      <c r="BE40" s="48">
        <v>54</v>
      </c>
      <c r="BF40" s="25">
        <v>0</v>
      </c>
      <c r="BG40" s="25" t="s">
        <v>111</v>
      </c>
    </row>
    <row r="41" spans="1:59" x14ac:dyDescent="0.25">
      <c r="A41" s="23">
        <v>2225501</v>
      </c>
      <c r="B41" s="24">
        <v>44816.75</v>
      </c>
      <c r="C41" s="26">
        <v>1.4833333</v>
      </c>
      <c r="D41" s="23"/>
      <c r="E41" s="23">
        <v>244</v>
      </c>
      <c r="F41" s="27">
        <v>0.11854961999999999</v>
      </c>
      <c r="G41" s="23"/>
      <c r="H41" s="26" t="s">
        <v>111</v>
      </c>
      <c r="I41" s="25">
        <v>77.103226000000006</v>
      </c>
      <c r="J41" s="23" t="str">
        <f>CHOOSE(1+ABS(ROUND(Table_Query_from_chem3[[#This Row],[WINDDIR_AVG °AZ]]/45,0)),"N","NE","E","SE","S","SW","W","NW","N")</f>
        <v>E</v>
      </c>
      <c r="K41" s="26">
        <v>5.7469248999999998</v>
      </c>
      <c r="L41" s="23">
        <v>5.8499999000000003</v>
      </c>
      <c r="M41" s="23"/>
      <c r="N41" s="26">
        <v>10.135</v>
      </c>
      <c r="O41" s="23"/>
      <c r="P41" s="21">
        <f>10^(-Table_Query_from_chem3[[#This Row],[LABPH]]) * 1000000</f>
        <v>1.4125378698715794</v>
      </c>
      <c r="Q41" s="21">
        <v>-3.0000000000000001E-3</v>
      </c>
      <c r="R41" s="21"/>
      <c r="S41" s="21">
        <v>-0.14970806</v>
      </c>
      <c r="T41" s="21">
        <v>4.3000001000000003E-2</v>
      </c>
      <c r="U41" s="21"/>
      <c r="V41" s="21">
        <v>3.5383665999999998</v>
      </c>
      <c r="W41" s="21">
        <v>0.21699999</v>
      </c>
      <c r="X41" s="21"/>
      <c r="Y41" s="21">
        <v>9.4389687000000002</v>
      </c>
      <c r="Z41" s="21">
        <v>9.4999999000000002E-2</v>
      </c>
      <c r="AA41" s="21"/>
      <c r="AB41" s="21">
        <v>2.4297730999999998</v>
      </c>
      <c r="AC41" s="21">
        <v>0.72299999000000004</v>
      </c>
      <c r="AD41" s="21"/>
      <c r="AE41" s="21">
        <v>40.079825999999997</v>
      </c>
      <c r="AF41" s="21">
        <v>0.78500002999999996</v>
      </c>
      <c r="AG41" s="21"/>
      <c r="AH41" s="21">
        <v>16.690586</v>
      </c>
      <c r="AI41" s="21">
        <v>1.694</v>
      </c>
      <c r="AJ41" s="21"/>
      <c r="AK41" s="21">
        <v>27.320421</v>
      </c>
      <c r="AL41" s="21">
        <v>0.17499999999999999</v>
      </c>
      <c r="AM41" s="21"/>
      <c r="AN41" s="21">
        <v>4.9361123999999998</v>
      </c>
      <c r="AO41" s="21">
        <v>234.16667000000001</v>
      </c>
      <c r="AP41" s="21"/>
      <c r="AQ41" s="21"/>
      <c r="AR41" s="21"/>
      <c r="AS41" s="33" t="s">
        <v>110</v>
      </c>
      <c r="AT41" s="21">
        <v>1.1592089999999999</v>
      </c>
      <c r="AU41" s="21">
        <v>56.739944000000001</v>
      </c>
      <c r="AV41" s="21">
        <v>48.947121000000003</v>
      </c>
      <c r="AW41" s="21">
        <v>14.746978</v>
      </c>
      <c r="AX41" s="21"/>
      <c r="AY41" s="21"/>
      <c r="AZ41" s="25">
        <v>0</v>
      </c>
      <c r="BA41" s="25">
        <v>50</v>
      </c>
      <c r="BB41" s="25">
        <v>17</v>
      </c>
      <c r="BC41" s="25">
        <v>0</v>
      </c>
      <c r="BD41" s="25" t="s">
        <v>111</v>
      </c>
      <c r="BE41" s="48">
        <v>70</v>
      </c>
      <c r="BF41" s="25">
        <v>0</v>
      </c>
      <c r="BG41" s="25" t="s">
        <v>111</v>
      </c>
    </row>
    <row r="42" spans="1:59" x14ac:dyDescent="0.25">
      <c r="A42" s="23">
        <v>2225603</v>
      </c>
      <c r="B42" s="24">
        <v>44817.75</v>
      </c>
      <c r="C42" s="26">
        <v>9.8500004000000008</v>
      </c>
      <c r="D42" s="23"/>
      <c r="E42" s="23">
        <v>649</v>
      </c>
      <c r="F42" s="27">
        <v>0.47866850999999999</v>
      </c>
      <c r="G42" s="23"/>
      <c r="H42" s="26" t="s">
        <v>111</v>
      </c>
      <c r="I42" s="25">
        <v>170.57561999999999</v>
      </c>
      <c r="J42" s="23" t="str">
        <f>CHOOSE(1+ABS(ROUND(Table_Query_from_chem3[[#This Row],[WINDDIR_AVG °AZ]]/45,0)),"N","NE","E","SE","S","SW","W","NW","N")</f>
        <v>S</v>
      </c>
      <c r="K42" s="26">
        <v>7.0388608000000001</v>
      </c>
      <c r="L42" s="23">
        <v>5.9299998</v>
      </c>
      <c r="M42" s="23"/>
      <c r="N42" s="26">
        <v>7.6459998999999996</v>
      </c>
      <c r="O42" s="23"/>
      <c r="P42" s="21">
        <f>10^(-Table_Query_from_chem3[[#This Row],[LABPH]]) * 1000000</f>
        <v>1.1748980959999706</v>
      </c>
      <c r="Q42" s="21">
        <v>7.5999997999999999E-2</v>
      </c>
      <c r="R42" s="21"/>
      <c r="S42" s="21">
        <v>3.7926044000000001</v>
      </c>
      <c r="T42" s="21">
        <v>4.1000001000000001E-2</v>
      </c>
      <c r="U42" s="21"/>
      <c r="V42" s="21">
        <v>3.3737914999999998</v>
      </c>
      <c r="W42" s="21">
        <v>6.0000000999999997E-3</v>
      </c>
      <c r="X42" s="21"/>
      <c r="Y42" s="21">
        <v>0.26098531000000003</v>
      </c>
      <c r="Z42" s="21">
        <v>4.3000001000000003E-2</v>
      </c>
      <c r="AA42" s="21"/>
      <c r="AB42" s="21">
        <v>1.0997920000000001</v>
      </c>
      <c r="AC42" s="21">
        <v>0.54699998999999999</v>
      </c>
      <c r="AD42" s="21"/>
      <c r="AE42" s="21">
        <v>30.323188999999999</v>
      </c>
      <c r="AF42" s="21">
        <v>0.94099997999999996</v>
      </c>
      <c r="AG42" s="21"/>
      <c r="AH42" s="21">
        <v>20.007442000000001</v>
      </c>
      <c r="AI42" s="21">
        <v>0.78799998999999998</v>
      </c>
      <c r="AJ42" s="21"/>
      <c r="AK42" s="21">
        <v>12.708672999999999</v>
      </c>
      <c r="AL42" s="21">
        <v>3.5999997999999998E-2</v>
      </c>
      <c r="AM42" s="21"/>
      <c r="AN42" s="21">
        <v>1.0154289000000001</v>
      </c>
      <c r="AO42" s="21">
        <v>214.16667000000001</v>
      </c>
      <c r="AP42" s="21"/>
      <c r="AQ42" s="21"/>
      <c r="AR42" s="21"/>
      <c r="AS42" s="33" t="s">
        <v>110</v>
      </c>
      <c r="AT42" s="21">
        <v>1.1863402999999999</v>
      </c>
      <c r="AU42" s="21">
        <v>40.017094</v>
      </c>
      <c r="AV42" s="21">
        <v>33.731544</v>
      </c>
      <c r="AW42" s="21">
        <v>17.045871999999999</v>
      </c>
      <c r="AX42" s="21"/>
      <c r="AY42" s="21"/>
      <c r="AZ42" s="25">
        <v>98</v>
      </c>
      <c r="BA42" s="25">
        <v>50</v>
      </c>
      <c r="BB42" s="25">
        <v>35</v>
      </c>
      <c r="BC42" s="25">
        <v>57</v>
      </c>
      <c r="BD42" s="25" t="s">
        <v>111</v>
      </c>
      <c r="BE42" s="48">
        <v>48</v>
      </c>
      <c r="BF42" s="25">
        <v>22.200001</v>
      </c>
      <c r="BG42" s="25" t="s">
        <v>111</v>
      </c>
    </row>
    <row r="43" spans="1:59" x14ac:dyDescent="0.25">
      <c r="A43" s="23">
        <v>2225801</v>
      </c>
      <c r="B43" s="24">
        <v>44819.75</v>
      </c>
      <c r="C43" s="26">
        <v>5.3833332</v>
      </c>
      <c r="D43" s="23"/>
      <c r="E43" s="23">
        <v>3954</v>
      </c>
      <c r="F43" s="27">
        <v>0.48398790000000003</v>
      </c>
      <c r="G43" s="23"/>
      <c r="H43" s="26" t="s">
        <v>111</v>
      </c>
      <c r="I43" s="25">
        <v>286.15863000000002</v>
      </c>
      <c r="J43" s="23" t="str">
        <f>CHOOSE(1+ABS(ROUND(Table_Query_from_chem3[[#This Row],[WINDDIR_AVG °AZ]]/45,0)),"N","NE","E","SE","S","SW","W","NW","N")</f>
        <v>W</v>
      </c>
      <c r="K43" s="26">
        <v>7.5699291000000004</v>
      </c>
      <c r="L43" s="23">
        <v>5.8189998000000003</v>
      </c>
      <c r="M43" s="23"/>
      <c r="N43" s="26">
        <v>3.3460000000000001</v>
      </c>
      <c r="O43" s="23"/>
      <c r="P43" s="21">
        <f>10^(-Table_Query_from_chem3[[#This Row],[LABPH]]) * 1000000</f>
        <v>1.5170510660870058</v>
      </c>
      <c r="Q43" s="21">
        <v>-8.0000004000000003E-3</v>
      </c>
      <c r="R43" s="21"/>
      <c r="S43" s="21">
        <v>-0.39922151</v>
      </c>
      <c r="T43" s="21">
        <v>2.4E-2</v>
      </c>
      <c r="U43" s="21"/>
      <c r="V43" s="21">
        <v>1.9749023000000001</v>
      </c>
      <c r="W43" s="21">
        <v>3.0000000000000001E-3</v>
      </c>
      <c r="X43" s="21"/>
      <c r="Y43" s="21">
        <v>0.13049266000000001</v>
      </c>
      <c r="Z43" s="21">
        <v>2.4E-2</v>
      </c>
      <c r="AA43" s="21"/>
      <c r="AB43" s="21">
        <v>0.61383741999999997</v>
      </c>
      <c r="AC43" s="21">
        <v>0.17299998999999999</v>
      </c>
      <c r="AD43" s="21"/>
      <c r="AE43" s="21">
        <v>9.5903320000000001</v>
      </c>
      <c r="AF43" s="21">
        <v>0.32900000000000001</v>
      </c>
      <c r="AG43" s="21"/>
      <c r="AH43" s="21">
        <v>6.9951629999999998</v>
      </c>
      <c r="AI43" s="21">
        <v>0.107</v>
      </c>
      <c r="AJ43" s="21"/>
      <c r="AK43" s="21">
        <v>1.7256701000000001</v>
      </c>
      <c r="AL43" s="21">
        <v>4.8000000000000001E-2</v>
      </c>
      <c r="AM43" s="21"/>
      <c r="AN43" s="21">
        <v>1.3539052</v>
      </c>
      <c r="AO43" s="21">
        <v>105.58334000000001</v>
      </c>
      <c r="AP43" s="21"/>
      <c r="AQ43" s="21"/>
      <c r="AR43" s="21"/>
      <c r="AS43" s="33" t="s">
        <v>110</v>
      </c>
      <c r="AT43" s="21">
        <v>1.3317317</v>
      </c>
      <c r="AU43" s="21">
        <v>13.416848</v>
      </c>
      <c r="AV43" s="21">
        <v>10.074738999999999</v>
      </c>
      <c r="AW43" s="21">
        <v>28.453673999999999</v>
      </c>
      <c r="AX43" s="21"/>
      <c r="AY43" s="21"/>
      <c r="AZ43" s="25">
        <v>0</v>
      </c>
      <c r="BA43" s="25">
        <v>44</v>
      </c>
      <c r="BB43" s="25">
        <v>111</v>
      </c>
      <c r="BC43" s="25">
        <v>0</v>
      </c>
      <c r="BD43" s="25" t="s">
        <v>111</v>
      </c>
      <c r="BE43" s="48" t="s">
        <v>172</v>
      </c>
      <c r="BF43" s="25">
        <v>32.700001</v>
      </c>
      <c r="BG43" s="25" t="s">
        <v>111</v>
      </c>
    </row>
    <row r="44" spans="1:59" x14ac:dyDescent="0.25">
      <c r="A44" s="23">
        <v>2225901</v>
      </c>
      <c r="B44" s="24">
        <v>44820.75</v>
      </c>
      <c r="C44" s="26" t="s">
        <v>111</v>
      </c>
      <c r="D44" s="23"/>
      <c r="E44" s="26" t="s">
        <v>111</v>
      </c>
      <c r="F44" s="26" t="s">
        <v>111</v>
      </c>
      <c r="G44" s="23"/>
      <c r="H44" s="26" t="s">
        <v>111</v>
      </c>
      <c r="I44" s="26" t="s">
        <v>111</v>
      </c>
      <c r="J44" s="26" t="s">
        <v>111</v>
      </c>
      <c r="K44" s="26" t="s">
        <v>111</v>
      </c>
      <c r="L44" s="23">
        <v>6.0679997999999999</v>
      </c>
      <c r="M44" s="23"/>
      <c r="N44" s="26">
        <v>2.8239999</v>
      </c>
      <c r="O44" s="23"/>
      <c r="P44" s="21">
        <f>10^(-Table_Query_from_chem3[[#This Row],[LABPH]]) * 1000000</f>
        <v>0.85506710665754626</v>
      </c>
      <c r="Q44" s="21">
        <v>3.5000000000000003E-2</v>
      </c>
      <c r="R44" s="21"/>
      <c r="S44" s="21">
        <v>1.7465942000000001</v>
      </c>
      <c r="T44" s="21">
        <v>4.6999998000000001E-2</v>
      </c>
      <c r="U44" s="21"/>
      <c r="V44" s="21">
        <v>3.8675169999999999</v>
      </c>
      <c r="W44" s="21">
        <v>4.9999998999999996E-3</v>
      </c>
      <c r="X44" s="21"/>
      <c r="Y44" s="21">
        <v>0.21748775000000001</v>
      </c>
      <c r="Z44" s="21">
        <v>5.2000000999999997E-2</v>
      </c>
      <c r="AA44" s="21"/>
      <c r="AB44" s="21">
        <v>1.3299810999999999</v>
      </c>
      <c r="AC44" s="21">
        <v>3.5000000000000003E-2</v>
      </c>
      <c r="AD44" s="21"/>
      <c r="AE44" s="21">
        <v>1.9402406000000001</v>
      </c>
      <c r="AF44" s="21">
        <v>0.14599999999999999</v>
      </c>
      <c r="AG44" s="21"/>
      <c r="AH44" s="21">
        <v>3.1042364</v>
      </c>
      <c r="AI44" s="21">
        <v>7.2999998999999996E-2</v>
      </c>
      <c r="AJ44" s="21"/>
      <c r="AK44" s="21">
        <v>1.1773263</v>
      </c>
      <c r="AL44" s="21">
        <v>5.6000002E-2</v>
      </c>
      <c r="AM44" s="21"/>
      <c r="AN44" s="21">
        <v>1.579556</v>
      </c>
      <c r="AO44" s="21">
        <v>57.666668000000001</v>
      </c>
      <c r="AP44" s="21"/>
      <c r="AQ44" s="21"/>
      <c r="AR44" s="21"/>
      <c r="AS44" s="33" t="s">
        <v>110</v>
      </c>
      <c r="AT44" s="21">
        <v>1.697789</v>
      </c>
      <c r="AU44" s="21">
        <v>9.9509430000000005</v>
      </c>
      <c r="AV44" s="21">
        <v>5.8611187999999999</v>
      </c>
      <c r="AW44" s="21">
        <v>51.730434000000002</v>
      </c>
      <c r="AX44" s="21"/>
      <c r="AY44" s="21"/>
      <c r="AZ44" s="25">
        <v>0</v>
      </c>
      <c r="BA44" s="25">
        <v>198</v>
      </c>
      <c r="BB44" s="25">
        <v>117</v>
      </c>
      <c r="BC44" s="25">
        <v>0</v>
      </c>
      <c r="BD44" s="25" t="s">
        <v>111</v>
      </c>
      <c r="BE44" s="48" t="s">
        <v>172</v>
      </c>
      <c r="BF44" s="25">
        <v>0</v>
      </c>
      <c r="BG44" s="25" t="s">
        <v>111</v>
      </c>
    </row>
    <row r="45" spans="1:59" x14ac:dyDescent="0.25">
      <c r="A45" s="23">
        <v>2226002</v>
      </c>
      <c r="B45" s="24">
        <v>44821.25</v>
      </c>
      <c r="C45" s="26" t="s">
        <v>111</v>
      </c>
      <c r="D45" s="23"/>
      <c r="E45" s="26" t="s">
        <v>111</v>
      </c>
      <c r="F45" s="26" t="s">
        <v>111</v>
      </c>
      <c r="G45" s="23"/>
      <c r="H45" s="26" t="s">
        <v>111</v>
      </c>
      <c r="I45" s="26" t="s">
        <v>111</v>
      </c>
      <c r="J45" s="26" t="s">
        <v>111</v>
      </c>
      <c r="K45" s="26" t="s">
        <v>111</v>
      </c>
      <c r="L45" s="23">
        <v>6.1020002</v>
      </c>
      <c r="M45" s="23"/>
      <c r="N45" s="26">
        <v>6.2880000999999996</v>
      </c>
      <c r="O45" s="23"/>
      <c r="P45" s="21">
        <f>10^(-Table_Query_from_chem3[[#This Row],[LABPH]]) * 1000000</f>
        <v>0.79067826387894335</v>
      </c>
      <c r="Q45" s="21">
        <v>0.12800001</v>
      </c>
      <c r="R45" s="21"/>
      <c r="S45" s="21">
        <v>6.3875441999999998</v>
      </c>
      <c r="T45" s="21">
        <v>7.2999998999999996E-2</v>
      </c>
      <c r="U45" s="21"/>
      <c r="V45" s="21">
        <v>6.0069942000000003</v>
      </c>
      <c r="W45" s="21">
        <v>0.14099999999999999</v>
      </c>
      <c r="X45" s="21"/>
      <c r="Y45" s="21">
        <v>6.1331549000000001</v>
      </c>
      <c r="Z45" s="21">
        <v>8.9000001999999995E-2</v>
      </c>
      <c r="AA45" s="21"/>
      <c r="AB45" s="21">
        <v>2.2763138000000001</v>
      </c>
      <c r="AC45" s="21">
        <v>0.18700000999999999</v>
      </c>
      <c r="AD45" s="21"/>
      <c r="AE45" s="21">
        <v>10.366428000000001</v>
      </c>
      <c r="AF45" s="21">
        <v>0.41399999999999998</v>
      </c>
      <c r="AG45" s="21"/>
      <c r="AH45" s="21">
        <v>8.8024234999999997</v>
      </c>
      <c r="AI45" s="21">
        <v>0.65700000999999997</v>
      </c>
      <c r="AJ45" s="21"/>
      <c r="AK45" s="21">
        <v>10.595936999999999</v>
      </c>
      <c r="AL45" s="21">
        <v>0.308</v>
      </c>
      <c r="AM45" s="21"/>
      <c r="AN45" s="21">
        <v>8.6875581999999998</v>
      </c>
      <c r="AO45" s="21">
        <v>124</v>
      </c>
      <c r="AP45" s="21"/>
      <c r="AQ45" s="21"/>
      <c r="AR45" s="21"/>
      <c r="AS45" s="33" t="s">
        <v>110</v>
      </c>
      <c r="AT45" s="21">
        <v>1.1377808</v>
      </c>
      <c r="AU45" s="21">
        <v>31.955618000000001</v>
      </c>
      <c r="AV45" s="21">
        <v>28.085917999999999</v>
      </c>
      <c r="AW45" s="21">
        <v>12.890075</v>
      </c>
      <c r="AX45" s="21"/>
      <c r="AY45" s="21"/>
      <c r="AZ45" s="25">
        <v>0</v>
      </c>
      <c r="BA45" s="25">
        <v>225</v>
      </c>
      <c r="BB45" s="25">
        <v>136</v>
      </c>
      <c r="BC45" s="25">
        <v>0</v>
      </c>
      <c r="BD45" s="25" t="s">
        <v>111</v>
      </c>
      <c r="BE45" s="48" t="s">
        <v>172</v>
      </c>
      <c r="BF45" s="25">
        <v>0</v>
      </c>
      <c r="BG45" s="25" t="s">
        <v>111</v>
      </c>
    </row>
    <row r="46" spans="1:59" x14ac:dyDescent="0.25">
      <c r="A46" s="23">
        <v>2226302</v>
      </c>
      <c r="B46" s="24">
        <v>44824.25</v>
      </c>
      <c r="C46" s="26" t="s">
        <v>111</v>
      </c>
      <c r="D46" s="23"/>
      <c r="E46" s="26" t="s">
        <v>111</v>
      </c>
      <c r="F46" s="26" t="s">
        <v>111</v>
      </c>
      <c r="G46" s="23"/>
      <c r="H46" s="26" t="s">
        <v>111</v>
      </c>
      <c r="I46" s="26" t="s">
        <v>111</v>
      </c>
      <c r="J46" s="26" t="s">
        <v>111</v>
      </c>
      <c r="K46" s="26" t="s">
        <v>111</v>
      </c>
      <c r="L46" s="23">
        <v>5.4959997999999999</v>
      </c>
      <c r="M46" s="23"/>
      <c r="N46" s="26">
        <v>6.9850000999999997</v>
      </c>
      <c r="O46" s="23"/>
      <c r="P46" s="21">
        <f>10^(-Table_Query_from_chem3[[#This Row],[LABPH]]) * 1000000</f>
        <v>3.1915393248585917</v>
      </c>
      <c r="Q46" s="21">
        <v>-3.0000000000000001E-3</v>
      </c>
      <c r="R46" s="21"/>
      <c r="S46" s="21">
        <v>-0.14970806</v>
      </c>
      <c r="T46" s="21">
        <v>2.1999999999999999E-2</v>
      </c>
      <c r="U46" s="21"/>
      <c r="V46" s="21">
        <v>1.8103271000000001</v>
      </c>
      <c r="W46" s="21">
        <v>4.9999998999999996E-3</v>
      </c>
      <c r="X46" s="21"/>
      <c r="Y46" s="21">
        <v>0.21748775000000001</v>
      </c>
      <c r="Z46" s="21">
        <v>4.8000000000000001E-2</v>
      </c>
      <c r="AA46" s="21"/>
      <c r="AB46" s="21">
        <v>1.2276748</v>
      </c>
      <c r="AC46" s="21">
        <v>0.31600001</v>
      </c>
      <c r="AD46" s="21"/>
      <c r="AE46" s="21">
        <v>17.517600999999999</v>
      </c>
      <c r="AF46" s="21">
        <v>0.81599997999999996</v>
      </c>
      <c r="AG46" s="21"/>
      <c r="AH46" s="21">
        <v>17.349705</v>
      </c>
      <c r="AI46" s="21">
        <v>1.04</v>
      </c>
      <c r="AJ46" s="21"/>
      <c r="AK46" s="21">
        <v>16.772867000000002</v>
      </c>
      <c r="AL46" s="21">
        <v>2.9999998999999999E-2</v>
      </c>
      <c r="AM46" s="21"/>
      <c r="AN46" s="21">
        <v>0.84619074999999999</v>
      </c>
      <c r="AO46" s="21">
        <v>119.75</v>
      </c>
      <c r="AP46" s="21"/>
      <c r="AQ46" s="21"/>
      <c r="AR46" s="21"/>
      <c r="AS46" s="33" t="s">
        <v>110</v>
      </c>
      <c r="AT46" s="21">
        <v>0.68039959999999999</v>
      </c>
      <c r="AU46" s="21">
        <v>23.792733999999999</v>
      </c>
      <c r="AV46" s="21">
        <v>34.968764999999998</v>
      </c>
      <c r="AW46" s="21">
        <v>-38.038615999999998</v>
      </c>
      <c r="AX46" s="21"/>
      <c r="AY46" s="21"/>
      <c r="AZ46" s="25">
        <v>0</v>
      </c>
      <c r="BA46" s="25">
        <v>52</v>
      </c>
      <c r="BB46" s="25">
        <v>27</v>
      </c>
      <c r="BC46" s="25">
        <v>0</v>
      </c>
      <c r="BD46" s="25" t="s">
        <v>111</v>
      </c>
      <c r="BE46" s="48" t="s">
        <v>111</v>
      </c>
      <c r="BF46" s="25">
        <v>0</v>
      </c>
      <c r="BG46" s="25" t="s">
        <v>111</v>
      </c>
    </row>
    <row r="47" spans="1:59" x14ac:dyDescent="0.25">
      <c r="A47" s="23">
        <v>2226503</v>
      </c>
      <c r="B47" s="24">
        <v>44826.333333333336</v>
      </c>
      <c r="C47" s="26" t="s">
        <v>111</v>
      </c>
      <c r="D47" s="23"/>
      <c r="E47" s="26" t="s">
        <v>111</v>
      </c>
      <c r="F47" s="26" t="s">
        <v>111</v>
      </c>
      <c r="G47" s="23"/>
      <c r="H47" s="26" t="s">
        <v>111</v>
      </c>
      <c r="I47" s="26" t="s">
        <v>111</v>
      </c>
      <c r="J47" s="26" t="s">
        <v>111</v>
      </c>
      <c r="K47" s="26" t="s">
        <v>111</v>
      </c>
      <c r="L47" s="23">
        <v>6.0789999999999997</v>
      </c>
      <c r="M47" s="23"/>
      <c r="N47" s="26">
        <v>7.4879999000000002</v>
      </c>
      <c r="O47" s="23"/>
      <c r="P47" s="21">
        <f>10^(-Table_Query_from_chem3[[#This Row],[LABPH]]) * 1000000</f>
        <v>0.83368118461963447</v>
      </c>
      <c r="Q47" s="21">
        <v>0.28799998999999998</v>
      </c>
      <c r="R47" s="21"/>
      <c r="S47" s="21">
        <v>14.371975000000001</v>
      </c>
      <c r="T47" s="21">
        <v>3.4000002000000001E-2</v>
      </c>
      <c r="U47" s="21"/>
      <c r="V47" s="21">
        <v>2.7977780999999999</v>
      </c>
      <c r="W47" s="21">
        <v>-4.0000002000000002E-3</v>
      </c>
      <c r="X47" s="21"/>
      <c r="Y47" s="21">
        <v>-0.17399020000000001</v>
      </c>
      <c r="Z47" s="21">
        <v>2.8999998999999999E-2</v>
      </c>
      <c r="AA47" s="21"/>
      <c r="AB47" s="21">
        <v>0.74172020000000005</v>
      </c>
      <c r="AC47" s="21">
        <v>0.47600000999999997</v>
      </c>
      <c r="AD47" s="21"/>
      <c r="AE47" s="21">
        <v>26.387271999999999</v>
      </c>
      <c r="AF47" s="21">
        <v>0.81400001</v>
      </c>
      <c r="AG47" s="21"/>
      <c r="AH47" s="21">
        <v>17.307179999999999</v>
      </c>
      <c r="AI47" s="21">
        <v>0.79600000000000004</v>
      </c>
      <c r="AJ47" s="21"/>
      <c r="AK47" s="21">
        <v>12.837695</v>
      </c>
      <c r="AL47" s="21">
        <v>3.9000000999999999E-2</v>
      </c>
      <c r="AM47" s="21"/>
      <c r="AN47" s="21">
        <v>1.1000479000000001</v>
      </c>
      <c r="AO47" s="21">
        <v>131.33332999999999</v>
      </c>
      <c r="AP47" s="21"/>
      <c r="AQ47" s="21"/>
      <c r="AR47" s="21"/>
      <c r="AS47" s="33" t="s">
        <v>110</v>
      </c>
      <c r="AT47" s="21">
        <v>1.4387182000000001</v>
      </c>
      <c r="AU47" s="21">
        <v>44.952641</v>
      </c>
      <c r="AV47" s="21">
        <v>31.244924999999999</v>
      </c>
      <c r="AW47" s="21">
        <v>35.979407999999999</v>
      </c>
      <c r="AX47" s="21"/>
      <c r="AY47" s="21"/>
      <c r="AZ47" s="25" t="s">
        <v>111</v>
      </c>
      <c r="BA47" s="25" t="s">
        <v>111</v>
      </c>
      <c r="BB47" s="25" t="s">
        <v>111</v>
      </c>
      <c r="BC47" s="25" t="s">
        <v>111</v>
      </c>
      <c r="BD47" s="25" t="s">
        <v>111</v>
      </c>
      <c r="BE47" s="48">
        <v>0</v>
      </c>
      <c r="BF47" s="25" t="s">
        <v>111</v>
      </c>
      <c r="BG47" s="25" t="s">
        <v>111</v>
      </c>
    </row>
    <row r="48" spans="1:59" x14ac:dyDescent="0.25">
      <c r="A48" s="23">
        <v>2226901</v>
      </c>
      <c r="B48" s="24">
        <v>44830.75</v>
      </c>
      <c r="C48" s="26" t="s">
        <v>111</v>
      </c>
      <c r="D48" s="23"/>
      <c r="E48" s="26" t="s">
        <v>111</v>
      </c>
      <c r="F48" s="26" t="s">
        <v>111</v>
      </c>
      <c r="G48" s="23"/>
      <c r="H48" s="26" t="s">
        <v>111</v>
      </c>
      <c r="I48" s="26" t="s">
        <v>111</v>
      </c>
      <c r="J48" s="26" t="s">
        <v>111</v>
      </c>
      <c r="K48" s="26" t="s">
        <v>111</v>
      </c>
      <c r="L48" s="23">
        <v>6.3530002000000003</v>
      </c>
      <c r="M48" s="23"/>
      <c r="N48" s="26">
        <v>9.9119997000000009</v>
      </c>
      <c r="O48" s="23"/>
      <c r="P48" s="21">
        <f>10^(-Table_Query_from_chem3[[#This Row],[LABPH]]) * 1000000</f>
        <v>0.44360843964214874</v>
      </c>
      <c r="Q48" s="21">
        <v>0.182</v>
      </c>
      <c r="R48" s="21"/>
      <c r="S48" s="21">
        <v>9.0822897000000005</v>
      </c>
      <c r="T48" s="21">
        <v>4.6999998000000001E-2</v>
      </c>
      <c r="U48" s="21"/>
      <c r="V48" s="21">
        <v>3.8675169999999999</v>
      </c>
      <c r="W48" s="21">
        <v>4.0000002000000002E-3</v>
      </c>
      <c r="X48" s="21"/>
      <c r="Y48" s="21">
        <v>0.17399020000000001</v>
      </c>
      <c r="Z48" s="21">
        <v>0.14399998999999999</v>
      </c>
      <c r="AA48" s="21"/>
      <c r="AB48" s="21">
        <v>3.6830246</v>
      </c>
      <c r="AC48" s="21">
        <v>0.85000001999999997</v>
      </c>
      <c r="AD48" s="21"/>
      <c r="AE48" s="21">
        <v>47.120128999999999</v>
      </c>
      <c r="AF48" s="21">
        <v>1.2029999</v>
      </c>
      <c r="AG48" s="21"/>
      <c r="AH48" s="21">
        <v>25.578057999999999</v>
      </c>
      <c r="AI48" s="21">
        <v>0.87699996999999996</v>
      </c>
      <c r="AJ48" s="21"/>
      <c r="AK48" s="21">
        <v>14.144043999999999</v>
      </c>
      <c r="AL48" s="21">
        <v>3.4000002000000001E-2</v>
      </c>
      <c r="AM48" s="21"/>
      <c r="AN48" s="21">
        <v>0.95901614000000002</v>
      </c>
      <c r="AO48" s="21">
        <v>167.58332999999999</v>
      </c>
      <c r="AP48" s="21"/>
      <c r="AQ48" s="21"/>
      <c r="AR48" s="21"/>
      <c r="AS48" s="33" t="s">
        <v>110</v>
      </c>
      <c r="AT48" s="21">
        <v>1.5822445000000001</v>
      </c>
      <c r="AU48" s="21">
        <v>64.367476999999994</v>
      </c>
      <c r="AV48" s="21">
        <v>40.681117999999998</v>
      </c>
      <c r="AW48" s="21">
        <v>45.096004000000001</v>
      </c>
      <c r="AX48" s="21"/>
      <c r="AY48" s="21"/>
      <c r="AZ48" s="25" t="s">
        <v>111</v>
      </c>
      <c r="BA48" s="25" t="s">
        <v>111</v>
      </c>
      <c r="BB48" s="25" t="s">
        <v>111</v>
      </c>
      <c r="BC48" s="25" t="s">
        <v>111</v>
      </c>
      <c r="BD48" s="25" t="s">
        <v>111</v>
      </c>
      <c r="BE48" s="48">
        <v>0</v>
      </c>
      <c r="BF48" s="25" t="s">
        <v>111</v>
      </c>
      <c r="BG48" s="25" t="s">
        <v>111</v>
      </c>
    </row>
    <row r="49" spans="1:59" x14ac:dyDescent="0.25">
      <c r="A49" s="23">
        <v>2227002</v>
      </c>
      <c r="B49" s="24">
        <v>44831.25</v>
      </c>
      <c r="C49" s="26" t="s">
        <v>111</v>
      </c>
      <c r="D49" s="23"/>
      <c r="E49" s="26" t="s">
        <v>111</v>
      </c>
      <c r="F49" s="26" t="s">
        <v>111</v>
      </c>
      <c r="G49" s="23"/>
      <c r="H49" s="26" t="s">
        <v>111</v>
      </c>
      <c r="I49" s="26" t="s">
        <v>111</v>
      </c>
      <c r="J49" s="26" t="s">
        <v>111</v>
      </c>
      <c r="K49" s="26" t="s">
        <v>111</v>
      </c>
      <c r="L49" s="23">
        <v>5.9229998999999998</v>
      </c>
      <c r="M49" s="23"/>
      <c r="N49" s="26">
        <v>3.9649999</v>
      </c>
      <c r="O49" s="23"/>
      <c r="P49" s="21">
        <f>10^(-Table_Query_from_chem3[[#This Row],[LABPH]]) * 1000000</f>
        <v>1.1939883793902248</v>
      </c>
      <c r="Q49" s="21">
        <v>9.9999997999999993E-3</v>
      </c>
      <c r="R49" s="21"/>
      <c r="S49" s="21">
        <v>0.49902689</v>
      </c>
      <c r="T49" s="21">
        <v>1.8999999E-2</v>
      </c>
      <c r="U49" s="21"/>
      <c r="V49" s="21">
        <v>1.5634642999999999</v>
      </c>
      <c r="W49" s="21">
        <v>-8.0000004000000003E-3</v>
      </c>
      <c r="X49" s="21"/>
      <c r="Y49" s="21">
        <v>-0.34798041000000002</v>
      </c>
      <c r="Z49" s="21">
        <v>0.02</v>
      </c>
      <c r="AA49" s="21"/>
      <c r="AB49" s="21">
        <v>0.51153117000000004</v>
      </c>
      <c r="AC49" s="21">
        <v>0.16300000000000001</v>
      </c>
      <c r="AD49" s="21"/>
      <c r="AE49" s="21">
        <v>9.0359774000000002</v>
      </c>
      <c r="AF49" s="21">
        <v>0.42399998999999999</v>
      </c>
      <c r="AG49" s="21"/>
      <c r="AH49" s="21">
        <v>9.0150433000000003</v>
      </c>
      <c r="AI49" s="21">
        <v>0.45800000000000002</v>
      </c>
      <c r="AJ49" s="21"/>
      <c r="AK49" s="21">
        <v>7.3865131999999996</v>
      </c>
      <c r="AL49" s="21">
        <v>1.2999999999999999E-2</v>
      </c>
      <c r="AM49" s="21"/>
      <c r="AN49" s="21">
        <v>0.36668265</v>
      </c>
      <c r="AO49" s="21">
        <v>68.416663999999997</v>
      </c>
      <c r="AP49" s="21"/>
      <c r="AQ49" s="21"/>
      <c r="AR49" s="21"/>
      <c r="AS49" s="33" t="s">
        <v>110</v>
      </c>
      <c r="AT49" s="21">
        <v>0.74233848000000002</v>
      </c>
      <c r="AU49" s="21">
        <v>12.447708</v>
      </c>
      <c r="AV49" s="21">
        <v>16.768238</v>
      </c>
      <c r="AW49" s="21">
        <v>-29.576519000000001</v>
      </c>
      <c r="AX49" s="21"/>
      <c r="AY49" s="21"/>
      <c r="AZ49" s="25" t="s">
        <v>111</v>
      </c>
      <c r="BA49" s="25" t="s">
        <v>111</v>
      </c>
      <c r="BB49" s="25" t="s">
        <v>111</v>
      </c>
      <c r="BC49" s="25" t="s">
        <v>111</v>
      </c>
      <c r="BD49" s="25" t="s">
        <v>111</v>
      </c>
      <c r="BE49" s="48" t="s">
        <v>172</v>
      </c>
      <c r="BF49" s="25" t="s">
        <v>111</v>
      </c>
      <c r="BG49" s="25" t="s">
        <v>111</v>
      </c>
    </row>
    <row r="50" spans="1:59" x14ac:dyDescent="0.25">
      <c r="A50" s="23"/>
      <c r="B50" s="24"/>
      <c r="C50" s="26"/>
      <c r="D50" s="23"/>
      <c r="E50" s="23"/>
      <c r="F50" s="27"/>
      <c r="G50" s="23"/>
      <c r="H50" s="26"/>
      <c r="I50" s="25"/>
      <c r="J50" s="23"/>
      <c r="K50" s="26"/>
      <c r="L50" s="23"/>
      <c r="M50" s="23"/>
      <c r="N50" s="26"/>
      <c r="O50" s="23"/>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33"/>
      <c r="AT50" s="21"/>
      <c r="AU50" s="21"/>
      <c r="AV50" s="21"/>
      <c r="AW50" s="21"/>
      <c r="AX50" s="21"/>
      <c r="AY50" s="21"/>
      <c r="AZ50" s="21"/>
      <c r="BA50" s="21"/>
      <c r="BB50" s="21"/>
      <c r="BC50" s="21"/>
      <c r="BD50" s="21"/>
      <c r="BE50" s="48"/>
      <c r="BF50" s="21"/>
      <c r="BG50" s="21"/>
    </row>
    <row r="51" spans="1:59" x14ac:dyDescent="0.25">
      <c r="A51" s="23"/>
      <c r="B51" s="24"/>
      <c r="C51" s="26"/>
      <c r="D51" s="23"/>
      <c r="E51" s="23"/>
      <c r="F51" s="27"/>
      <c r="G51" s="23"/>
      <c r="H51" s="26"/>
      <c r="I51" s="25"/>
      <c r="J51" s="23"/>
      <c r="K51" s="26"/>
      <c r="L51" s="23"/>
      <c r="M51" s="23"/>
      <c r="N51" s="26"/>
      <c r="O51" s="23"/>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33"/>
      <c r="AT51" s="21"/>
      <c r="AU51" s="21"/>
      <c r="AV51" s="21"/>
      <c r="AW51" s="21"/>
      <c r="AX51" s="21"/>
      <c r="AY51" s="21"/>
      <c r="AZ51" s="21"/>
      <c r="BA51" s="21"/>
      <c r="BB51" s="21"/>
      <c r="BC51" s="21"/>
      <c r="BD51" s="21"/>
      <c r="BE51" s="48"/>
      <c r="BF51" s="21"/>
      <c r="BG51" s="21"/>
    </row>
    <row r="52" spans="1:59" x14ac:dyDescent="0.25">
      <c r="A52" s="23"/>
      <c r="B52" s="24"/>
      <c r="C52" s="26"/>
      <c r="D52" s="23"/>
      <c r="E52" s="23"/>
      <c r="F52" s="27"/>
      <c r="G52" s="23"/>
      <c r="H52" s="26"/>
      <c r="I52" s="25"/>
      <c r="J52" s="23"/>
      <c r="K52" s="26"/>
      <c r="L52" s="23"/>
      <c r="M52" s="23"/>
      <c r="N52" s="26"/>
      <c r="O52" s="23"/>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33"/>
      <c r="AT52" s="21"/>
      <c r="AU52" s="21"/>
      <c r="AV52" s="21"/>
      <c r="AW52" s="21"/>
      <c r="AX52" s="21"/>
      <c r="AY52" s="21"/>
      <c r="AZ52" s="21"/>
      <c r="BA52" s="21"/>
      <c r="BB52" s="21"/>
      <c r="BC52" s="21"/>
      <c r="BD52" s="21"/>
      <c r="BE52" s="49"/>
      <c r="BF52" s="21"/>
      <c r="BG52" s="21"/>
    </row>
    <row r="53" spans="1:59" x14ac:dyDescent="0.25">
      <c r="A53" s="23"/>
      <c r="B53" s="24"/>
      <c r="C53" s="26"/>
      <c r="D53" s="23"/>
      <c r="E53" s="23"/>
      <c r="F53" s="27"/>
      <c r="G53" s="23"/>
      <c r="H53" s="26"/>
      <c r="I53" s="25"/>
      <c r="J53" s="23"/>
      <c r="K53" s="26"/>
      <c r="L53" s="23"/>
      <c r="M53" s="23"/>
      <c r="N53" s="26"/>
      <c r="O53" s="23"/>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33"/>
      <c r="AT53" s="21"/>
      <c r="AU53" s="21"/>
      <c r="AV53" s="21"/>
      <c r="AW53" s="21"/>
      <c r="AX53" s="21"/>
      <c r="AY53" s="21"/>
      <c r="AZ53" s="21"/>
      <c r="BA53" s="21"/>
      <c r="BB53" s="21"/>
      <c r="BC53" s="21"/>
      <c r="BD53" s="21"/>
      <c r="BE53" s="49"/>
      <c r="BF53" s="21"/>
      <c r="BG53" s="21"/>
    </row>
    <row r="54" spans="1:59" x14ac:dyDescent="0.25">
      <c r="A54" s="23"/>
      <c r="B54" s="24"/>
      <c r="C54" s="26"/>
      <c r="D54" s="23"/>
      <c r="E54" s="23"/>
      <c r="F54" s="27"/>
      <c r="G54" s="23"/>
      <c r="H54" s="26"/>
      <c r="I54" s="25"/>
      <c r="J54" s="23"/>
      <c r="K54" s="26"/>
      <c r="L54" s="23"/>
      <c r="M54" s="23"/>
      <c r="N54" s="26"/>
      <c r="O54" s="23"/>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33"/>
      <c r="AT54" s="21"/>
      <c r="AU54" s="21"/>
      <c r="AV54" s="21"/>
      <c r="AW54" s="21"/>
      <c r="AX54" s="21"/>
      <c r="AY54" s="21"/>
      <c r="AZ54" s="21"/>
      <c r="BA54" s="21"/>
      <c r="BB54" s="21"/>
      <c r="BC54" s="21"/>
      <c r="BD54" s="21"/>
      <c r="BE54" s="49"/>
      <c r="BF54" s="21"/>
      <c r="BG54" s="21"/>
    </row>
    <row r="55" spans="1:59" x14ac:dyDescent="0.25">
      <c r="A55" s="23"/>
      <c r="B55" s="24"/>
      <c r="C55" s="26"/>
      <c r="D55" s="23"/>
      <c r="E55" s="23"/>
      <c r="F55" s="27"/>
      <c r="G55" s="23"/>
      <c r="H55" s="26"/>
      <c r="I55" s="25"/>
      <c r="J55" s="23"/>
      <c r="K55" s="26"/>
      <c r="L55" s="23"/>
      <c r="M55" s="23"/>
      <c r="N55" s="26"/>
      <c r="O55" s="23"/>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33"/>
      <c r="AT55" s="21"/>
      <c r="AU55" s="21"/>
      <c r="AV55" s="21"/>
      <c r="AW55" s="21"/>
      <c r="AX55" s="21"/>
      <c r="AY55" s="21"/>
      <c r="AZ55" s="21"/>
      <c r="BA55" s="21"/>
      <c r="BB55" s="21"/>
      <c r="BC55" s="21"/>
      <c r="BD55" s="21"/>
      <c r="BE55" s="49"/>
      <c r="BF55" s="21"/>
      <c r="BG55" s="21"/>
    </row>
    <row r="56" spans="1:59" x14ac:dyDescent="0.25">
      <c r="A56" s="23"/>
      <c r="B56" s="24"/>
      <c r="C56" s="26"/>
      <c r="D56" s="23"/>
      <c r="E56" s="23"/>
      <c r="F56" s="27"/>
      <c r="G56" s="23"/>
      <c r="H56" s="26"/>
      <c r="I56" s="25"/>
      <c r="J56" s="23"/>
      <c r="K56" s="26"/>
      <c r="L56" s="23"/>
      <c r="M56" s="23"/>
      <c r="N56" s="26"/>
      <c r="O56" s="23"/>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33"/>
      <c r="AT56" s="21"/>
      <c r="AU56" s="21"/>
      <c r="AV56" s="21"/>
      <c r="AW56" s="21"/>
      <c r="AX56" s="21"/>
      <c r="AY56" s="21"/>
      <c r="AZ56" s="21"/>
      <c r="BA56" s="21"/>
      <c r="BB56" s="21"/>
      <c r="BC56" s="21"/>
      <c r="BD56" s="21"/>
      <c r="BE56" s="49"/>
      <c r="BF56" s="21"/>
      <c r="BG56" s="21"/>
    </row>
    <row r="57" spans="1:59" x14ac:dyDescent="0.25">
      <c r="A57" s="23"/>
      <c r="B57" s="24"/>
      <c r="C57" s="26"/>
      <c r="D57" s="23"/>
      <c r="E57" s="23"/>
      <c r="F57" s="27"/>
      <c r="G57" s="23"/>
      <c r="H57" s="26"/>
      <c r="I57" s="25"/>
      <c r="J57" s="23"/>
      <c r="K57" s="26"/>
      <c r="L57" s="23"/>
      <c r="M57" s="23"/>
      <c r="N57" s="26"/>
      <c r="O57" s="23"/>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33"/>
      <c r="AT57" s="21"/>
      <c r="AU57" s="21"/>
      <c r="AV57" s="21"/>
      <c r="AW57" s="21"/>
      <c r="AX57" s="21"/>
      <c r="AY57" s="21"/>
      <c r="AZ57" s="21"/>
      <c r="BA57" s="21"/>
      <c r="BB57" s="21"/>
      <c r="BC57" s="21"/>
      <c r="BD57" s="21"/>
      <c r="BE57" s="49"/>
      <c r="BF57" s="21"/>
      <c r="BG57" s="21"/>
    </row>
    <row r="58" spans="1:59" x14ac:dyDescent="0.25">
      <c r="A58" s="23"/>
      <c r="B58" s="24"/>
      <c r="C58" s="26"/>
      <c r="D58" s="23"/>
      <c r="E58" s="23"/>
      <c r="F58" s="27"/>
      <c r="G58" s="23"/>
      <c r="H58" s="26"/>
      <c r="I58" s="25"/>
      <c r="J58" s="23"/>
      <c r="K58" s="26"/>
      <c r="L58" s="23"/>
      <c r="M58" s="23"/>
      <c r="N58" s="26"/>
      <c r="O58" s="23"/>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33"/>
      <c r="AT58" s="21"/>
      <c r="AU58" s="21"/>
      <c r="AV58" s="21"/>
      <c r="AW58" s="21"/>
      <c r="AX58" s="21"/>
      <c r="AY58" s="21"/>
      <c r="AZ58" s="21"/>
      <c r="BA58" s="21"/>
      <c r="BB58" s="21"/>
      <c r="BC58" s="21"/>
      <c r="BD58" s="21"/>
      <c r="BE58" s="49"/>
      <c r="BF58" s="21"/>
      <c r="BG58" s="21"/>
    </row>
    <row r="59" spans="1:59" x14ac:dyDescent="0.25">
      <c r="A59" s="23"/>
      <c r="B59" s="24"/>
      <c r="C59" s="26"/>
      <c r="D59" s="23"/>
      <c r="E59" s="23"/>
      <c r="F59" s="27"/>
      <c r="G59" s="23"/>
      <c r="H59" s="26"/>
      <c r="I59" s="25"/>
      <c r="J59" s="23"/>
      <c r="K59" s="26"/>
      <c r="L59" s="23"/>
      <c r="M59" s="23"/>
      <c r="N59" s="26"/>
      <c r="O59" s="23"/>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33"/>
      <c r="AT59" s="21"/>
      <c r="AU59" s="21"/>
      <c r="AV59" s="21"/>
      <c r="AW59" s="21"/>
      <c r="AX59" s="21"/>
      <c r="AY59" s="21"/>
      <c r="AZ59" s="21"/>
      <c r="BA59" s="21"/>
      <c r="BB59" s="21"/>
      <c r="BC59" s="21"/>
      <c r="BD59" s="21"/>
      <c r="BE59" s="49"/>
      <c r="BF59" s="21"/>
      <c r="BG59" s="21"/>
    </row>
    <row r="60" spans="1:59" x14ac:dyDescent="0.25">
      <c r="A60" s="23"/>
      <c r="B60" s="24"/>
      <c r="C60" s="26"/>
      <c r="D60" s="23"/>
      <c r="E60" s="23"/>
      <c r="F60" s="27"/>
      <c r="G60" s="23"/>
      <c r="H60" s="26"/>
      <c r="I60" s="25"/>
      <c r="J60" s="23"/>
      <c r="K60" s="26"/>
      <c r="L60" s="23"/>
      <c r="M60" s="23"/>
      <c r="N60" s="23"/>
      <c r="O60" s="23"/>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33"/>
      <c r="AT60" s="21"/>
      <c r="AU60" s="21"/>
      <c r="AV60" s="21"/>
      <c r="AW60" s="21"/>
      <c r="AX60" s="21"/>
      <c r="AY60" s="21"/>
      <c r="AZ60" s="21"/>
      <c r="BA60" s="21"/>
      <c r="BB60" s="21"/>
      <c r="BC60" s="21"/>
      <c r="BD60" s="21"/>
      <c r="BE60" s="49"/>
      <c r="BF60" s="21"/>
      <c r="BG60" s="21"/>
    </row>
    <row r="61" spans="1:59" x14ac:dyDescent="0.25">
      <c r="A61" s="23"/>
      <c r="B61" s="24"/>
      <c r="C61" s="26"/>
      <c r="D61" s="23"/>
      <c r="E61" s="23"/>
      <c r="F61" s="27"/>
      <c r="G61" s="23"/>
      <c r="H61" s="26"/>
      <c r="I61" s="25"/>
      <c r="J61" s="23"/>
      <c r="K61" s="26"/>
      <c r="L61" s="23"/>
      <c r="M61" s="23"/>
      <c r="N61" s="23"/>
      <c r="O61" s="23"/>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33"/>
      <c r="AT61" s="21"/>
      <c r="AU61" s="21"/>
      <c r="AV61" s="21"/>
      <c r="AW61" s="21"/>
      <c r="AX61" s="21"/>
      <c r="AY61" s="21"/>
      <c r="AZ61" s="21"/>
      <c r="BA61" s="21"/>
      <c r="BB61" s="21"/>
      <c r="BC61" s="21"/>
      <c r="BD61" s="21"/>
      <c r="BE61" s="49"/>
      <c r="BF61" s="21"/>
      <c r="BG61" s="21"/>
    </row>
    <row r="62" spans="1:59" x14ac:dyDescent="0.25">
      <c r="A62" s="23"/>
      <c r="B62" s="24"/>
      <c r="C62" s="26"/>
      <c r="D62" s="23"/>
      <c r="E62" s="23"/>
      <c r="F62" s="27"/>
      <c r="G62" s="23"/>
      <c r="H62" s="26"/>
      <c r="I62" s="25"/>
      <c r="J62" s="23"/>
      <c r="K62" s="26"/>
      <c r="L62" s="23"/>
      <c r="M62" s="23"/>
      <c r="N62" s="23"/>
      <c r="O62" s="23"/>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33"/>
      <c r="AT62" s="21"/>
      <c r="AU62" s="21"/>
      <c r="AV62" s="21"/>
      <c r="AW62" s="21"/>
      <c r="AX62" s="21"/>
      <c r="AY62" s="21"/>
      <c r="AZ62" s="21"/>
      <c r="BA62" s="21"/>
      <c r="BB62" s="21"/>
      <c r="BC62" s="21"/>
      <c r="BD62" s="21"/>
      <c r="BE62" s="49"/>
      <c r="BF62" s="21"/>
      <c r="BG62" s="21"/>
    </row>
    <row r="63" spans="1:59" x14ac:dyDescent="0.25">
      <c r="A63" s="23"/>
      <c r="B63" s="24"/>
      <c r="C63" s="26"/>
      <c r="D63" s="23"/>
      <c r="E63" s="23"/>
      <c r="F63" s="27"/>
      <c r="G63" s="23"/>
      <c r="H63" s="26"/>
      <c r="I63" s="25"/>
      <c r="J63" s="23"/>
      <c r="K63" s="26"/>
      <c r="L63" s="23"/>
      <c r="M63" s="23"/>
      <c r="N63" s="23"/>
      <c r="O63" s="23"/>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33"/>
      <c r="AT63" s="21"/>
      <c r="AU63" s="21"/>
      <c r="AV63" s="21"/>
      <c r="AW63" s="21"/>
      <c r="AX63" s="21"/>
      <c r="AY63" s="21"/>
      <c r="AZ63" s="21"/>
      <c r="BA63" s="21"/>
      <c r="BB63" s="21"/>
      <c r="BC63" s="21"/>
      <c r="BD63" s="21"/>
      <c r="BE63" s="49"/>
      <c r="BF63" s="21"/>
      <c r="BG63" s="21"/>
    </row>
    <row r="64" spans="1:59" x14ac:dyDescent="0.25">
      <c r="A64" s="23"/>
      <c r="B64" s="24"/>
      <c r="C64" s="26"/>
      <c r="D64" s="23"/>
      <c r="E64" s="23"/>
      <c r="F64" s="27"/>
      <c r="G64" s="23"/>
      <c r="H64" s="26"/>
      <c r="I64" s="25"/>
      <c r="J64" s="23"/>
      <c r="K64" s="26"/>
      <c r="L64" s="23"/>
      <c r="M64" s="23"/>
      <c r="N64" s="23"/>
      <c r="O64" s="23"/>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33"/>
      <c r="AT64" s="21"/>
      <c r="AU64" s="21"/>
      <c r="AV64" s="21"/>
      <c r="AW64" s="21"/>
      <c r="AX64" s="21"/>
      <c r="AY64" s="21"/>
      <c r="AZ64" s="21"/>
      <c r="BA64" s="21"/>
      <c r="BB64" s="21"/>
      <c r="BC64" s="21"/>
      <c r="BD64" s="21"/>
      <c r="BE64" s="49"/>
      <c r="BF64" s="21"/>
      <c r="BG64" s="21"/>
    </row>
    <row r="65" spans="1:59" x14ac:dyDescent="0.25">
      <c r="A65" s="23"/>
      <c r="B65" s="24"/>
      <c r="C65" s="26"/>
      <c r="D65" s="23"/>
      <c r="E65" s="23"/>
      <c r="F65" s="27"/>
      <c r="G65" s="23"/>
      <c r="H65" s="26"/>
      <c r="I65" s="25"/>
      <c r="J65" s="23"/>
      <c r="K65" s="26"/>
      <c r="L65" s="23"/>
      <c r="M65" s="23"/>
      <c r="N65" s="23"/>
      <c r="O65" s="23"/>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33"/>
      <c r="AT65" s="21"/>
      <c r="AU65" s="21"/>
      <c r="AV65" s="21"/>
      <c r="AW65" s="21"/>
      <c r="AX65" s="21"/>
      <c r="AY65" s="21"/>
      <c r="AZ65" s="21"/>
      <c r="BA65" s="21"/>
      <c r="BB65" s="21"/>
      <c r="BC65" s="21"/>
      <c r="BD65" s="21"/>
      <c r="BE65" s="49"/>
      <c r="BF65" s="21"/>
      <c r="BG65" s="21"/>
    </row>
    <row r="66" spans="1:59" x14ac:dyDescent="0.25">
      <c r="A66" s="23"/>
      <c r="B66" s="24"/>
      <c r="C66" s="26"/>
      <c r="D66" s="23"/>
      <c r="E66" s="23"/>
      <c r="F66" s="27"/>
      <c r="G66" s="23"/>
      <c r="H66" s="26"/>
      <c r="I66" s="25"/>
      <c r="J66" s="23"/>
      <c r="K66" s="26"/>
      <c r="L66" s="23"/>
      <c r="M66" s="23"/>
      <c r="N66" s="23"/>
      <c r="O66" s="23"/>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33"/>
      <c r="AT66" s="21"/>
      <c r="AU66" s="21"/>
      <c r="AV66" s="21"/>
      <c r="AW66" s="21"/>
      <c r="AX66" s="21"/>
      <c r="AY66" s="21"/>
      <c r="AZ66" s="21"/>
      <c r="BA66" s="21"/>
      <c r="BB66" s="21"/>
      <c r="BC66" s="21"/>
      <c r="BD66" s="21"/>
      <c r="BE66" s="49"/>
      <c r="BF66" s="21"/>
      <c r="BG66" s="21"/>
    </row>
    <row r="67" spans="1:59" x14ac:dyDescent="0.25">
      <c r="A67" s="23"/>
      <c r="B67" s="24"/>
      <c r="C67" s="26"/>
      <c r="D67" s="23"/>
      <c r="E67" s="23"/>
      <c r="F67" s="27"/>
      <c r="G67" s="23"/>
      <c r="H67" s="26"/>
      <c r="I67" s="25"/>
      <c r="J67" s="23"/>
      <c r="K67" s="26"/>
      <c r="L67" s="23"/>
      <c r="M67" s="23"/>
      <c r="N67" s="23"/>
      <c r="O67" s="23"/>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33"/>
      <c r="AT67" s="21"/>
      <c r="AU67" s="21"/>
      <c r="AV67" s="21"/>
      <c r="AW67" s="21"/>
      <c r="AX67" s="21"/>
      <c r="AY67" s="21"/>
      <c r="AZ67" s="21"/>
      <c r="BA67" s="21"/>
      <c r="BB67" s="21"/>
      <c r="BC67" s="21"/>
      <c r="BD67" s="21"/>
      <c r="BE67" s="49"/>
      <c r="BF67" s="21"/>
      <c r="BG67" s="21"/>
    </row>
    <row r="68" spans="1:59" x14ac:dyDescent="0.25">
      <c r="A68" s="23"/>
      <c r="B68" s="24"/>
      <c r="C68" s="26"/>
      <c r="D68" s="23"/>
      <c r="E68" s="23"/>
      <c r="F68" s="27"/>
      <c r="G68" s="23"/>
      <c r="H68" s="26"/>
      <c r="I68" s="25"/>
      <c r="J68" s="23"/>
      <c r="K68" s="26"/>
      <c r="L68" s="23"/>
      <c r="M68" s="23"/>
      <c r="N68" s="23"/>
      <c r="O68" s="23"/>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33"/>
      <c r="AT68" s="21"/>
      <c r="AU68" s="21"/>
      <c r="AV68" s="21"/>
      <c r="AW68" s="21"/>
      <c r="AX68" s="21"/>
      <c r="AY68" s="21"/>
      <c r="AZ68" s="21"/>
      <c r="BA68" s="21"/>
      <c r="BB68" s="21"/>
      <c r="BC68" s="21"/>
      <c r="BD68" s="21"/>
      <c r="BE68" s="49"/>
      <c r="BF68" s="21"/>
      <c r="BG68" s="21"/>
    </row>
    <row r="69" spans="1:59" x14ac:dyDescent="0.25">
      <c r="A69" s="23"/>
      <c r="B69" s="24"/>
      <c r="C69" s="26"/>
      <c r="D69" s="23"/>
      <c r="E69" s="23"/>
      <c r="F69" s="27"/>
      <c r="G69" s="23"/>
      <c r="H69" s="26"/>
      <c r="I69" s="25"/>
      <c r="J69" s="23"/>
      <c r="K69" s="26"/>
      <c r="L69" s="23"/>
      <c r="M69" s="23"/>
      <c r="N69" s="23"/>
      <c r="O69" s="23"/>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33"/>
      <c r="AT69" s="21"/>
      <c r="AU69" s="21"/>
      <c r="AV69" s="21"/>
      <c r="AW69" s="21"/>
      <c r="AX69" s="21"/>
      <c r="AY69" s="21"/>
      <c r="AZ69" s="21"/>
      <c r="BA69" s="21"/>
      <c r="BB69" s="21"/>
      <c r="BC69" s="21"/>
      <c r="BD69" s="21"/>
      <c r="BE69" s="49"/>
      <c r="BF69" s="21"/>
      <c r="BG69" s="21"/>
    </row>
    <row r="70" spans="1:59" x14ac:dyDescent="0.25">
      <c r="A70" s="23"/>
      <c r="B70" s="24"/>
      <c r="C70" s="26"/>
      <c r="D70" s="23"/>
      <c r="E70" s="23"/>
      <c r="F70" s="27"/>
      <c r="G70" s="23"/>
      <c r="H70" s="26"/>
      <c r="I70" s="25"/>
      <c r="J70" s="23"/>
      <c r="K70" s="26"/>
      <c r="L70" s="23"/>
      <c r="M70" s="23"/>
      <c r="N70" s="23"/>
      <c r="O70" s="23"/>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33"/>
      <c r="AT70" s="21"/>
      <c r="AU70" s="21"/>
      <c r="AV70" s="21"/>
      <c r="AW70" s="21"/>
      <c r="AX70" s="21"/>
      <c r="AY70" s="21"/>
      <c r="AZ70" s="21"/>
      <c r="BA70" s="21"/>
      <c r="BB70" s="21"/>
      <c r="BC70" s="21"/>
      <c r="BD70" s="21"/>
      <c r="BE70" s="49"/>
      <c r="BF70" s="21"/>
      <c r="BG70" s="21"/>
    </row>
    <row r="71" spans="1:59" x14ac:dyDescent="0.25">
      <c r="A71" s="23"/>
      <c r="B71" s="24"/>
      <c r="C71" s="26"/>
      <c r="D71" s="23"/>
      <c r="E71" s="23"/>
      <c r="F71" s="23"/>
      <c r="G71" s="23"/>
      <c r="H71" s="23"/>
      <c r="I71" s="23"/>
      <c r="J71" s="23"/>
      <c r="K71" s="23"/>
      <c r="L71" s="23"/>
      <c r="M71" s="23"/>
      <c r="N71" s="23"/>
      <c r="O71" s="23"/>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33"/>
      <c r="AT71" s="21"/>
      <c r="AU71" s="21"/>
      <c r="AV71" s="21"/>
      <c r="AW71" s="21"/>
      <c r="AX71" s="21"/>
      <c r="AY71" s="21"/>
      <c r="AZ71" s="21"/>
      <c r="BA71" s="21"/>
      <c r="BB71" s="21"/>
      <c r="BC71" s="21"/>
      <c r="BD71" s="21"/>
      <c r="BE71" s="49"/>
      <c r="BF71" s="21"/>
      <c r="BG71" s="21"/>
    </row>
    <row r="72" spans="1:59" x14ac:dyDescent="0.25">
      <c r="A72" s="23"/>
      <c r="B72" s="24"/>
      <c r="C72" s="26"/>
      <c r="D72" s="23"/>
      <c r="E72" s="23"/>
      <c r="F72" s="23"/>
      <c r="G72" s="23"/>
      <c r="H72" s="23"/>
      <c r="I72" s="23"/>
      <c r="J72" s="23"/>
      <c r="K72" s="23"/>
      <c r="L72" s="23"/>
      <c r="M72" s="23"/>
      <c r="N72" s="23"/>
      <c r="O72" s="23"/>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33"/>
      <c r="AT72" s="21"/>
      <c r="AU72" s="21"/>
      <c r="AV72" s="21"/>
      <c r="AW72" s="21"/>
      <c r="AX72" s="21"/>
      <c r="AY72" s="21"/>
      <c r="AZ72" s="21"/>
      <c r="BA72" s="21"/>
      <c r="BB72" s="21"/>
      <c r="BC72" s="21"/>
      <c r="BD72" s="21"/>
      <c r="BE72" s="49"/>
      <c r="BF72" s="21"/>
      <c r="BG72" s="21"/>
    </row>
    <row r="73" spans="1:59" x14ac:dyDescent="0.25">
      <c r="A73" s="23"/>
      <c r="B73" s="24"/>
      <c r="C73" s="26"/>
      <c r="D73" s="23"/>
      <c r="E73" s="23"/>
      <c r="F73" s="27"/>
      <c r="G73" s="23"/>
      <c r="H73" s="26"/>
      <c r="I73" s="25"/>
      <c r="J73" s="23"/>
      <c r="K73" s="26"/>
      <c r="L73" s="23"/>
      <c r="M73" s="23"/>
      <c r="N73" s="23"/>
      <c r="O73" s="23"/>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33"/>
      <c r="AT73" s="21"/>
      <c r="AU73" s="21"/>
      <c r="AV73" s="21"/>
      <c r="AW73" s="21"/>
      <c r="AX73" s="21"/>
      <c r="AY73" s="21"/>
      <c r="AZ73" s="21"/>
      <c r="BA73" s="21"/>
      <c r="BB73" s="21"/>
      <c r="BC73" s="21"/>
      <c r="BD73" s="21"/>
      <c r="BE73" s="49"/>
      <c r="BF73" s="21"/>
      <c r="BG73" s="21"/>
    </row>
    <row r="74" spans="1:59" x14ac:dyDescent="0.25">
      <c r="A74" s="23"/>
      <c r="B74" s="24"/>
      <c r="C74" s="26"/>
      <c r="D74" s="23"/>
      <c r="E74" s="23"/>
      <c r="F74" s="27"/>
      <c r="G74" s="23"/>
      <c r="H74" s="26"/>
      <c r="I74" s="25"/>
      <c r="J74" s="23"/>
      <c r="K74" s="26"/>
      <c r="L74" s="23"/>
      <c r="M74" s="23"/>
      <c r="N74" s="23"/>
      <c r="O74" s="23"/>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33"/>
      <c r="AT74" s="21"/>
      <c r="AU74" s="21"/>
      <c r="AV74" s="21"/>
      <c r="AW74" s="21"/>
      <c r="AX74" s="21"/>
      <c r="AY74" s="21"/>
      <c r="AZ74" s="21"/>
      <c r="BA74" s="21"/>
      <c r="BB74" s="21"/>
      <c r="BC74" s="21"/>
      <c r="BD74" s="21"/>
      <c r="BE74" s="49"/>
      <c r="BF74" s="21"/>
      <c r="BG74" s="21"/>
    </row>
    <row r="75" spans="1:59" x14ac:dyDescent="0.25">
      <c r="A75" s="23"/>
      <c r="B75" s="24"/>
      <c r="C75" s="26"/>
      <c r="D75" s="23"/>
      <c r="E75" s="23"/>
      <c r="F75" s="27"/>
      <c r="G75" s="23"/>
      <c r="H75" s="26"/>
      <c r="I75" s="25"/>
      <c r="J75" s="23"/>
      <c r="K75" s="26"/>
      <c r="L75" s="23"/>
      <c r="M75" s="23"/>
      <c r="N75" s="23"/>
      <c r="O75" s="23"/>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33"/>
      <c r="AT75" s="21"/>
      <c r="AU75" s="21"/>
      <c r="AV75" s="21"/>
      <c r="AW75" s="21"/>
      <c r="AX75" s="21"/>
      <c r="AY75" s="21"/>
      <c r="AZ75" s="21"/>
      <c r="BA75" s="21"/>
      <c r="BB75" s="21"/>
      <c r="BC75" s="21"/>
      <c r="BD75" s="21"/>
      <c r="BE75" s="49"/>
      <c r="BF75" s="21"/>
      <c r="BG75" s="21"/>
    </row>
    <row r="76" spans="1:59" x14ac:dyDescent="0.25">
      <c r="A76" s="23"/>
      <c r="B76" s="24"/>
      <c r="C76" s="26"/>
      <c r="D76" s="23"/>
      <c r="E76" s="23"/>
      <c r="F76" s="27"/>
      <c r="G76" s="23"/>
      <c r="H76" s="26"/>
      <c r="I76" s="25"/>
      <c r="J76" s="23"/>
      <c r="K76" s="26"/>
      <c r="L76" s="23"/>
      <c r="M76" s="23"/>
      <c r="N76" s="23"/>
      <c r="O76" s="23"/>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33"/>
      <c r="AT76" s="21"/>
      <c r="AU76" s="21"/>
      <c r="AV76" s="21"/>
      <c r="AW76" s="21"/>
      <c r="AX76" s="21"/>
      <c r="AY76" s="21"/>
      <c r="AZ76" s="21"/>
      <c r="BA76" s="21"/>
      <c r="BB76" s="21"/>
      <c r="BC76" s="21"/>
      <c r="BD76" s="21"/>
      <c r="BE76" s="49"/>
      <c r="BF76" s="21"/>
      <c r="BG76" s="21"/>
    </row>
    <row r="77" spans="1:59" x14ac:dyDescent="0.25">
      <c r="A77" s="23"/>
      <c r="B77" s="24"/>
      <c r="C77" s="26"/>
      <c r="D77" s="23"/>
      <c r="E77" s="23"/>
      <c r="F77" s="27"/>
      <c r="G77" s="23"/>
      <c r="H77" s="26"/>
      <c r="I77" s="25"/>
      <c r="J77" s="23"/>
      <c r="K77" s="26"/>
      <c r="L77" s="23"/>
      <c r="M77" s="23"/>
      <c r="N77" s="23"/>
      <c r="O77" s="23"/>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33"/>
      <c r="AT77" s="21"/>
      <c r="AU77" s="21"/>
      <c r="AV77" s="21"/>
      <c r="AW77" s="21"/>
      <c r="AX77" s="21"/>
      <c r="AY77" s="21"/>
      <c r="AZ77" s="21"/>
      <c r="BA77" s="21"/>
      <c r="BB77" s="21"/>
      <c r="BC77" s="21"/>
      <c r="BD77" s="21"/>
      <c r="BE77" s="49"/>
      <c r="BF77" s="21"/>
      <c r="BG77" s="21"/>
    </row>
    <row r="78" spans="1:59" x14ac:dyDescent="0.25">
      <c r="B78" s="6"/>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33"/>
      <c r="AT78" s="14"/>
      <c r="AU78" s="14"/>
      <c r="AV78" s="14"/>
      <c r="AW78" s="14"/>
      <c r="AX78" s="14"/>
      <c r="AY78" s="14"/>
      <c r="AZ78" s="14"/>
      <c r="BA78" s="14"/>
      <c r="BB78" s="14"/>
      <c r="BC78" s="14"/>
      <c r="BD78" s="14"/>
      <c r="BE78" s="50"/>
      <c r="BF78" s="14"/>
      <c r="BG78" s="14"/>
    </row>
    <row r="79" spans="1:59" x14ac:dyDescent="0.25">
      <c r="B79" s="6"/>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33"/>
      <c r="AT79" s="14"/>
      <c r="AU79" s="14"/>
      <c r="AV79" s="14"/>
      <c r="AW79" s="14"/>
      <c r="AX79" s="14"/>
      <c r="AY79" s="14"/>
      <c r="AZ79" s="14"/>
      <c r="BA79" s="14"/>
      <c r="BB79" s="14"/>
      <c r="BC79" s="14"/>
      <c r="BD79" s="14"/>
      <c r="BE79" s="50"/>
      <c r="BF79" s="14"/>
      <c r="BG79" s="14"/>
    </row>
    <row r="80" spans="1:59" x14ac:dyDescent="0.25">
      <c r="B80" s="6"/>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33"/>
      <c r="AT80" s="14"/>
      <c r="AU80" s="14"/>
      <c r="AV80" s="14"/>
      <c r="AW80" s="14"/>
      <c r="AX80" s="14"/>
      <c r="AY80" s="14"/>
      <c r="AZ80" s="14"/>
      <c r="BA80" s="14"/>
      <c r="BB80" s="14"/>
      <c r="BC80" s="14"/>
      <c r="BD80" s="14"/>
      <c r="BE80" s="50"/>
      <c r="BF80" s="14"/>
      <c r="BG80" s="14"/>
    </row>
    <row r="81" spans="2:59" x14ac:dyDescent="0.25">
      <c r="B81" s="6"/>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33"/>
      <c r="AT81" s="14"/>
      <c r="AU81" s="14"/>
      <c r="AV81" s="14"/>
      <c r="AW81" s="14"/>
      <c r="AX81" s="14"/>
      <c r="AY81" s="14"/>
      <c r="AZ81" s="14"/>
      <c r="BA81" s="14"/>
      <c r="BB81" s="14"/>
      <c r="BC81" s="14"/>
      <c r="BD81" s="14"/>
      <c r="BE81" s="50"/>
      <c r="BF81" s="14"/>
      <c r="BG81" s="14"/>
    </row>
    <row r="82" spans="2:59" x14ac:dyDescent="0.25">
      <c r="B82" s="6"/>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33"/>
      <c r="AT82" s="14"/>
      <c r="AU82" s="14"/>
      <c r="AV82" s="14"/>
      <c r="AW82" s="14"/>
      <c r="AX82" s="14"/>
      <c r="AY82" s="14"/>
      <c r="AZ82" s="14"/>
      <c r="BA82" s="14"/>
      <c r="BB82" s="14"/>
      <c r="BC82" s="14"/>
      <c r="BD82" s="14"/>
      <c r="BE82" s="50"/>
      <c r="BF82" s="14"/>
      <c r="BG82" s="14"/>
    </row>
    <row r="83" spans="2:59" x14ac:dyDescent="0.25">
      <c r="B83" s="6"/>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33"/>
      <c r="AT83" s="14"/>
      <c r="AU83" s="14"/>
      <c r="AV83" s="14"/>
      <c r="AW83" s="14"/>
      <c r="AX83" s="14"/>
      <c r="AY83" s="14"/>
      <c r="AZ83" s="14"/>
      <c r="BA83" s="14"/>
      <c r="BB83" s="14"/>
      <c r="BC83" s="14"/>
      <c r="BD83" s="14"/>
      <c r="BE83" s="50"/>
      <c r="BF83" s="14"/>
      <c r="BG83" s="14"/>
    </row>
    <row r="84" spans="2:59" x14ac:dyDescent="0.25">
      <c r="B84" s="6"/>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33"/>
      <c r="AT84" s="14"/>
      <c r="AU84" s="14"/>
      <c r="AV84" s="14"/>
      <c r="AW84" s="14"/>
      <c r="AX84" s="14"/>
      <c r="AY84" s="14"/>
      <c r="AZ84" s="14"/>
      <c r="BA84" s="14"/>
      <c r="BB84" s="14"/>
      <c r="BC84" s="14"/>
      <c r="BD84" s="14"/>
      <c r="BE84" s="50"/>
      <c r="BF84" s="14"/>
      <c r="BG84" s="14"/>
    </row>
    <row r="85" spans="2:59" x14ac:dyDescent="0.25">
      <c r="B85" s="6"/>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33"/>
      <c r="AT85" s="14"/>
      <c r="AU85" s="14"/>
      <c r="AV85" s="14"/>
      <c r="AW85" s="14"/>
      <c r="AX85" s="14"/>
      <c r="AY85" s="14"/>
      <c r="AZ85" s="14"/>
      <c r="BA85" s="14"/>
      <c r="BB85" s="14"/>
      <c r="BC85" s="14"/>
      <c r="BD85" s="14"/>
      <c r="BE85" s="50"/>
      <c r="BF85" s="14"/>
      <c r="BG85" s="14"/>
    </row>
    <row r="86" spans="2:59" x14ac:dyDescent="0.25">
      <c r="B86" s="6"/>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33"/>
      <c r="AT86" s="14"/>
      <c r="AU86" s="14"/>
      <c r="AV86" s="14"/>
      <c r="AW86" s="14"/>
      <c r="AX86" s="14"/>
      <c r="AY86" s="14"/>
      <c r="AZ86" s="14"/>
      <c r="BA86" s="14"/>
      <c r="BB86" s="14"/>
      <c r="BC86" s="14"/>
      <c r="BD86" s="14"/>
      <c r="BE86" s="50"/>
      <c r="BF86" s="14"/>
      <c r="BG86" s="14"/>
    </row>
    <row r="87" spans="2:59" x14ac:dyDescent="0.25">
      <c r="B87" s="6"/>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33"/>
      <c r="AT87" s="14"/>
      <c r="AU87" s="14"/>
      <c r="AV87" s="14"/>
      <c r="AW87" s="14"/>
      <c r="AX87" s="14"/>
      <c r="AY87" s="14"/>
      <c r="AZ87" s="14"/>
      <c r="BA87" s="14"/>
      <c r="BB87" s="14"/>
      <c r="BC87" s="14"/>
      <c r="BD87" s="14"/>
      <c r="BE87" s="50"/>
      <c r="BF87" s="14"/>
      <c r="BG87" s="14"/>
    </row>
    <row r="88" spans="2:59" x14ac:dyDescent="0.25">
      <c r="B88" s="6"/>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33"/>
      <c r="AT88" s="14"/>
      <c r="AU88" s="14"/>
      <c r="AV88" s="14"/>
      <c r="AW88" s="14"/>
      <c r="AX88" s="14"/>
      <c r="AY88" s="14"/>
      <c r="AZ88" s="14"/>
      <c r="BA88" s="14"/>
      <c r="BB88" s="14"/>
      <c r="BC88" s="14"/>
      <c r="BD88" s="14"/>
      <c r="BE88" s="50"/>
      <c r="BF88" s="14"/>
      <c r="BG88" s="14"/>
    </row>
    <row r="89" spans="2:59" x14ac:dyDescent="0.25">
      <c r="B89" s="6"/>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33"/>
      <c r="AT89" s="14"/>
      <c r="AU89" s="14"/>
      <c r="AV89" s="14"/>
      <c r="AW89" s="14"/>
      <c r="AX89" s="14"/>
      <c r="AY89" s="14"/>
      <c r="AZ89" s="14"/>
      <c r="BA89" s="14"/>
      <c r="BB89" s="14"/>
      <c r="BC89" s="14"/>
      <c r="BD89" s="14"/>
      <c r="BE89" s="50"/>
      <c r="BF89" s="14"/>
      <c r="BG89" s="14"/>
    </row>
    <row r="90" spans="2:59" x14ac:dyDescent="0.25">
      <c r="B90" s="6"/>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33"/>
      <c r="AT90" s="14"/>
      <c r="AU90" s="14"/>
      <c r="AV90" s="14"/>
      <c r="AW90" s="14"/>
      <c r="AX90" s="14"/>
      <c r="AY90" s="14"/>
      <c r="AZ90" s="14"/>
      <c r="BA90" s="14"/>
      <c r="BB90" s="14"/>
      <c r="BC90" s="14"/>
      <c r="BD90" s="14"/>
      <c r="BE90" s="50"/>
      <c r="BF90" s="14"/>
      <c r="BG90" s="14"/>
    </row>
    <row r="91" spans="2:59" x14ac:dyDescent="0.25">
      <c r="B91" s="6"/>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33"/>
      <c r="AT91" s="14"/>
      <c r="AU91" s="14"/>
      <c r="AV91" s="14"/>
      <c r="AW91" s="14"/>
      <c r="AX91" s="14"/>
      <c r="AY91" s="14"/>
      <c r="AZ91" s="14"/>
      <c r="BA91" s="14"/>
      <c r="BB91" s="14"/>
      <c r="BC91" s="14"/>
      <c r="BD91" s="14"/>
      <c r="BE91" s="50"/>
      <c r="BF91" s="14"/>
      <c r="BG91" s="14"/>
    </row>
    <row r="92" spans="2:59" x14ac:dyDescent="0.25">
      <c r="B92" s="6"/>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33"/>
      <c r="AT92" s="14"/>
      <c r="AU92" s="14"/>
      <c r="AV92" s="14"/>
      <c r="AW92" s="14"/>
      <c r="AX92" s="14"/>
      <c r="AY92" s="14"/>
      <c r="AZ92" s="14"/>
      <c r="BA92" s="14"/>
      <c r="BB92" s="14"/>
      <c r="BC92" s="14"/>
      <c r="BD92" s="14"/>
      <c r="BE92" s="50"/>
      <c r="BF92" s="14"/>
      <c r="BG92" s="14"/>
    </row>
    <row r="93" spans="2:59" x14ac:dyDescent="0.25">
      <c r="B93" s="6"/>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33"/>
      <c r="AT93" s="14"/>
      <c r="AU93" s="14"/>
      <c r="AV93" s="14"/>
      <c r="AW93" s="14"/>
      <c r="AX93" s="14"/>
      <c r="AY93" s="14"/>
      <c r="AZ93" s="14"/>
      <c r="BA93" s="14"/>
      <c r="BB93" s="14"/>
      <c r="BC93" s="14"/>
      <c r="BD93" s="14"/>
      <c r="BE93" s="50"/>
      <c r="BF93" s="14"/>
      <c r="BG93" s="14"/>
    </row>
    <row r="94" spans="2:59" x14ac:dyDescent="0.25">
      <c r="B94" s="6"/>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33"/>
      <c r="AT94" s="14"/>
      <c r="AU94" s="14"/>
      <c r="AV94" s="14"/>
      <c r="AW94" s="14"/>
      <c r="AX94" s="14"/>
      <c r="AY94" s="14"/>
      <c r="AZ94" s="14"/>
      <c r="BA94" s="14"/>
      <c r="BB94" s="14"/>
      <c r="BC94" s="14"/>
      <c r="BD94" s="14"/>
      <c r="BE94" s="50"/>
      <c r="BF94" s="14"/>
      <c r="BG94" s="14"/>
    </row>
    <row r="95" spans="2:59" x14ac:dyDescent="0.25">
      <c r="B95" s="6"/>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33"/>
      <c r="AT95" s="14"/>
      <c r="AU95" s="14"/>
      <c r="AV95" s="14"/>
      <c r="AW95" s="14"/>
      <c r="AX95" s="14"/>
      <c r="AY95" s="14"/>
      <c r="AZ95" s="14"/>
      <c r="BA95" s="14"/>
      <c r="BB95" s="14"/>
      <c r="BC95" s="14"/>
      <c r="BD95" s="14"/>
      <c r="BE95" s="50"/>
      <c r="BF95" s="14"/>
      <c r="BG95" s="14"/>
    </row>
    <row r="96" spans="2:59" x14ac:dyDescent="0.25">
      <c r="B96" s="6"/>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33"/>
      <c r="AT96" s="14"/>
      <c r="AU96" s="14"/>
      <c r="AV96" s="14"/>
      <c r="AW96" s="14"/>
      <c r="AX96" s="14"/>
      <c r="AY96" s="14"/>
      <c r="AZ96" s="14"/>
      <c r="BA96" s="14"/>
      <c r="BB96" s="14"/>
      <c r="BC96" s="14"/>
      <c r="BD96" s="14"/>
      <c r="BE96" s="50"/>
      <c r="BF96" s="14"/>
      <c r="BG96" s="14"/>
    </row>
    <row r="97" spans="2:59" x14ac:dyDescent="0.25">
      <c r="B97" s="6"/>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33"/>
      <c r="AT97" s="14"/>
      <c r="AU97" s="14"/>
      <c r="AV97" s="14"/>
      <c r="AW97" s="14"/>
      <c r="AX97" s="14"/>
      <c r="AY97" s="14"/>
      <c r="AZ97" s="14"/>
      <c r="BA97" s="14"/>
      <c r="BB97" s="14"/>
      <c r="BC97" s="14"/>
      <c r="BD97" s="14"/>
      <c r="BE97" s="50"/>
      <c r="BF97" s="14"/>
      <c r="BG97" s="14"/>
    </row>
    <row r="98" spans="2:59" x14ac:dyDescent="0.25">
      <c r="B98" s="6"/>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33"/>
      <c r="AT98" s="14"/>
      <c r="AU98" s="14"/>
      <c r="AV98" s="14"/>
      <c r="AW98" s="14"/>
      <c r="AX98" s="14"/>
      <c r="AY98" s="14"/>
      <c r="AZ98" s="14"/>
      <c r="BA98" s="14"/>
      <c r="BB98" s="14"/>
      <c r="BC98" s="14"/>
      <c r="BD98" s="14"/>
      <c r="BE98" s="50"/>
      <c r="BF98" s="14"/>
      <c r="BG98" s="14"/>
    </row>
    <row r="99" spans="2:59" x14ac:dyDescent="0.25">
      <c r="B99" s="6"/>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33"/>
      <c r="AT99" s="14"/>
      <c r="AU99" s="14"/>
      <c r="AV99" s="14"/>
      <c r="AW99" s="14"/>
      <c r="AX99" s="14"/>
      <c r="AY99" s="14"/>
      <c r="AZ99" s="14"/>
      <c r="BA99" s="14"/>
      <c r="BB99" s="14"/>
      <c r="BC99" s="14"/>
      <c r="BD99" s="14"/>
      <c r="BE99" s="50"/>
      <c r="BF99" s="14"/>
      <c r="BG99" s="14"/>
    </row>
    <row r="100" spans="2:59" x14ac:dyDescent="0.25">
      <c r="B100" s="6"/>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33"/>
      <c r="AT100" s="14"/>
      <c r="AU100" s="14"/>
      <c r="AV100" s="14"/>
      <c r="AW100" s="14"/>
      <c r="AX100" s="14"/>
      <c r="AY100" s="14"/>
      <c r="AZ100" s="14"/>
      <c r="BA100" s="14"/>
      <c r="BB100" s="14"/>
      <c r="BC100" s="14"/>
      <c r="BD100" s="14"/>
      <c r="BE100" s="50"/>
      <c r="BF100" s="14"/>
      <c r="BG100" s="14"/>
    </row>
    <row r="101" spans="2:59" x14ac:dyDescent="0.25">
      <c r="B101" s="6"/>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33"/>
      <c r="AT101" s="14"/>
      <c r="AU101" s="14"/>
      <c r="AV101" s="14"/>
      <c r="AW101" s="14"/>
      <c r="AX101" s="14"/>
      <c r="AY101" s="14"/>
      <c r="AZ101" s="14"/>
      <c r="BA101" s="14"/>
      <c r="BB101" s="14"/>
      <c r="BC101" s="14"/>
      <c r="BD101" s="14"/>
      <c r="BE101" s="50"/>
      <c r="BF101" s="14"/>
      <c r="BG101" s="14"/>
    </row>
    <row r="102" spans="2:59" x14ac:dyDescent="0.25">
      <c r="B102" s="6"/>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33"/>
      <c r="AT102" s="14"/>
      <c r="AU102" s="14"/>
      <c r="AV102" s="14"/>
      <c r="AW102" s="14"/>
      <c r="AX102" s="14"/>
      <c r="AY102" s="14"/>
      <c r="AZ102" s="14"/>
      <c r="BA102" s="14"/>
      <c r="BB102" s="14"/>
      <c r="BC102" s="14"/>
      <c r="BD102" s="14"/>
      <c r="BE102" s="50"/>
      <c r="BF102" s="14"/>
      <c r="BG102" s="14"/>
    </row>
    <row r="103" spans="2:59" x14ac:dyDescent="0.25">
      <c r="B103" s="6"/>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33"/>
      <c r="AT103" s="14"/>
      <c r="AU103" s="14"/>
      <c r="AV103" s="14"/>
      <c r="AW103" s="14"/>
      <c r="AX103" s="14"/>
      <c r="AY103" s="14"/>
      <c r="AZ103" s="14"/>
      <c r="BA103" s="14"/>
      <c r="BB103" s="14"/>
      <c r="BC103" s="14"/>
      <c r="BD103" s="14"/>
      <c r="BE103" s="50"/>
      <c r="BF103" s="14"/>
      <c r="BG103" s="14"/>
    </row>
    <row r="104" spans="2:59" x14ac:dyDescent="0.25">
      <c r="B104" s="6"/>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33"/>
      <c r="AT104" s="14"/>
      <c r="AU104" s="14"/>
      <c r="AV104" s="14"/>
      <c r="AW104" s="14"/>
      <c r="AX104" s="14"/>
      <c r="AY104" s="14"/>
      <c r="AZ104" s="14"/>
      <c r="BA104" s="14"/>
      <c r="BB104" s="14"/>
      <c r="BC104" s="14"/>
      <c r="BD104" s="14"/>
      <c r="BE104" s="50"/>
      <c r="BF104" s="14"/>
      <c r="BG104" s="14"/>
    </row>
    <row r="105" spans="2:59" x14ac:dyDescent="0.25">
      <c r="B105" s="6"/>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33"/>
      <c r="AT105" s="14"/>
      <c r="AU105" s="14"/>
      <c r="AV105" s="14"/>
      <c r="AW105" s="14"/>
      <c r="AX105" s="14"/>
      <c r="AY105" s="14"/>
      <c r="AZ105" s="14"/>
      <c r="BA105" s="14"/>
      <c r="BB105" s="14"/>
      <c r="BC105" s="14"/>
      <c r="BD105" s="14"/>
      <c r="BE105" s="50"/>
      <c r="BF105" s="14"/>
      <c r="BG105" s="14"/>
    </row>
    <row r="106" spans="2:59" x14ac:dyDescent="0.25">
      <c r="B106" s="6"/>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33"/>
      <c r="AT106" s="14"/>
      <c r="AU106" s="14"/>
      <c r="AV106" s="14"/>
      <c r="AW106" s="14"/>
      <c r="AX106" s="14"/>
      <c r="AY106" s="14"/>
      <c r="AZ106" s="14"/>
      <c r="BA106" s="14"/>
      <c r="BB106" s="14"/>
      <c r="BC106" s="14"/>
      <c r="BD106" s="14"/>
      <c r="BE106" s="50"/>
      <c r="BF106" s="14"/>
      <c r="BG106" s="14"/>
    </row>
    <row r="107" spans="2:59" x14ac:dyDescent="0.25">
      <c r="B107" s="6"/>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33"/>
      <c r="AT107" s="14"/>
      <c r="AU107" s="14"/>
      <c r="AV107" s="14"/>
      <c r="AW107" s="14"/>
      <c r="AX107" s="14"/>
      <c r="AY107" s="14"/>
      <c r="AZ107" s="14"/>
      <c r="BA107" s="14"/>
      <c r="BB107" s="14"/>
      <c r="BC107" s="14"/>
      <c r="BD107" s="14"/>
      <c r="BE107" s="50"/>
      <c r="BF107" s="14"/>
      <c r="BG107" s="14"/>
    </row>
    <row r="108" spans="2:59" x14ac:dyDescent="0.25">
      <c r="B108" s="6"/>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33"/>
      <c r="AT108" s="14"/>
      <c r="AU108" s="14"/>
      <c r="AV108" s="14"/>
      <c r="AW108" s="14"/>
      <c r="AX108" s="14"/>
      <c r="AY108" s="14"/>
      <c r="AZ108" s="14"/>
      <c r="BA108" s="14"/>
      <c r="BB108" s="14"/>
      <c r="BC108" s="14"/>
      <c r="BD108" s="14"/>
      <c r="BE108" s="50"/>
      <c r="BF108" s="14"/>
      <c r="BG108" s="14"/>
    </row>
    <row r="109" spans="2:59" x14ac:dyDescent="0.25">
      <c r="B109" s="6"/>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33"/>
      <c r="AT109" s="14"/>
      <c r="AU109" s="14"/>
      <c r="AV109" s="14"/>
      <c r="AW109" s="14"/>
      <c r="AX109" s="14"/>
      <c r="AY109" s="14"/>
      <c r="AZ109" s="14"/>
      <c r="BA109" s="14"/>
      <c r="BB109" s="14"/>
      <c r="BC109" s="14"/>
      <c r="BD109" s="14"/>
      <c r="BE109" s="50"/>
      <c r="BF109" s="14"/>
      <c r="BG109" s="14"/>
    </row>
    <row r="110" spans="2:59" x14ac:dyDescent="0.25">
      <c r="B110" s="6"/>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33"/>
      <c r="AT110" s="14"/>
      <c r="AU110" s="14"/>
      <c r="AV110" s="14"/>
      <c r="AW110" s="14"/>
      <c r="AX110" s="14"/>
      <c r="AY110" s="14"/>
      <c r="AZ110" s="14"/>
      <c r="BA110" s="14"/>
      <c r="BB110" s="14"/>
      <c r="BC110" s="14"/>
      <c r="BD110" s="14"/>
      <c r="BE110" s="50"/>
      <c r="BF110" s="14"/>
      <c r="BG110" s="14"/>
    </row>
    <row r="111" spans="2:59" x14ac:dyDescent="0.25">
      <c r="B111" s="6"/>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33"/>
      <c r="AT111" s="14"/>
      <c r="AU111" s="14"/>
      <c r="AV111" s="14"/>
      <c r="AW111" s="14"/>
      <c r="AX111" s="14"/>
      <c r="AY111" s="14"/>
      <c r="AZ111" s="14"/>
      <c r="BA111" s="14"/>
      <c r="BB111" s="14"/>
      <c r="BC111" s="14"/>
      <c r="BD111" s="14"/>
      <c r="BE111" s="50"/>
      <c r="BF111" s="14"/>
      <c r="BG111" s="14"/>
    </row>
    <row r="112" spans="2:59" x14ac:dyDescent="0.25">
      <c r="B112" s="6"/>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33"/>
      <c r="AT112" s="14"/>
      <c r="AU112" s="14"/>
      <c r="AV112" s="14"/>
      <c r="AW112" s="14"/>
      <c r="AX112" s="14"/>
      <c r="AY112" s="14"/>
      <c r="AZ112" s="14"/>
      <c r="BA112" s="14"/>
      <c r="BB112" s="14"/>
      <c r="BC112" s="14"/>
      <c r="BD112" s="14"/>
      <c r="BE112" s="50"/>
      <c r="BF112" s="14"/>
      <c r="BG112" s="14"/>
    </row>
    <row r="113" spans="2:59" x14ac:dyDescent="0.25">
      <c r="B113" s="6"/>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33"/>
      <c r="AT113" s="14"/>
      <c r="AU113" s="14"/>
      <c r="AV113" s="14"/>
      <c r="AW113" s="14"/>
      <c r="AX113" s="14"/>
      <c r="AY113" s="14"/>
      <c r="AZ113" s="14"/>
      <c r="BA113" s="14"/>
      <c r="BB113" s="14"/>
      <c r="BC113" s="14"/>
      <c r="BD113" s="14"/>
      <c r="BE113" s="50"/>
      <c r="BF113" s="14"/>
      <c r="BG113" s="14"/>
    </row>
    <row r="114" spans="2:59" x14ac:dyDescent="0.25">
      <c r="B114" s="6"/>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33"/>
      <c r="AT114" s="14"/>
      <c r="AU114" s="14"/>
      <c r="AV114" s="14"/>
      <c r="AW114" s="14"/>
      <c r="AX114" s="14"/>
      <c r="AY114" s="14"/>
      <c r="AZ114" s="14"/>
      <c r="BA114" s="14"/>
      <c r="BB114" s="14"/>
      <c r="BC114" s="14"/>
      <c r="BD114" s="14"/>
      <c r="BE114" s="50"/>
      <c r="BF114" s="14"/>
      <c r="BG114" s="14"/>
    </row>
    <row r="115" spans="2:59" x14ac:dyDescent="0.25">
      <c r="B115" s="6"/>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33"/>
      <c r="AT115" s="14"/>
      <c r="AU115" s="14"/>
      <c r="AV115" s="14"/>
      <c r="AW115" s="14"/>
      <c r="AX115" s="14"/>
      <c r="AY115" s="14"/>
      <c r="AZ115" s="14"/>
      <c r="BA115" s="14"/>
      <c r="BB115" s="14"/>
      <c r="BC115" s="14"/>
      <c r="BD115" s="14"/>
      <c r="BE115" s="50"/>
      <c r="BF115" s="14"/>
      <c r="BG115" s="14"/>
    </row>
    <row r="116" spans="2:59" x14ac:dyDescent="0.25">
      <c r="B116" s="6"/>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33"/>
      <c r="AT116" s="14"/>
      <c r="AU116" s="14"/>
      <c r="AV116" s="14"/>
      <c r="AW116" s="14"/>
      <c r="AX116" s="14"/>
      <c r="AY116" s="14"/>
      <c r="AZ116" s="14"/>
      <c r="BA116" s="14"/>
      <c r="BB116" s="14"/>
      <c r="BC116" s="14"/>
      <c r="BD116" s="14"/>
      <c r="BE116" s="50"/>
      <c r="BF116" s="14"/>
      <c r="BG116" s="14"/>
    </row>
    <row r="117" spans="2:59" x14ac:dyDescent="0.25">
      <c r="B117" s="6"/>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33"/>
      <c r="AT117" s="14"/>
      <c r="AU117" s="14"/>
      <c r="AV117" s="14"/>
      <c r="AW117" s="14"/>
      <c r="AX117" s="14"/>
      <c r="AY117" s="14"/>
      <c r="AZ117" s="14"/>
      <c r="BA117" s="14"/>
      <c r="BB117" s="14"/>
      <c r="BC117" s="14"/>
      <c r="BD117" s="14"/>
      <c r="BE117" s="50"/>
      <c r="BF117" s="14"/>
      <c r="BG117" s="14"/>
    </row>
    <row r="118" spans="2:59" x14ac:dyDescent="0.25">
      <c r="B118" s="6"/>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33"/>
      <c r="AT118" s="14"/>
      <c r="AU118" s="14"/>
      <c r="AV118" s="14"/>
      <c r="AW118" s="14"/>
      <c r="AX118" s="14"/>
      <c r="AY118" s="14"/>
      <c r="AZ118" s="14"/>
      <c r="BA118" s="14"/>
      <c r="BB118" s="14"/>
      <c r="BC118" s="14"/>
      <c r="BD118" s="14"/>
      <c r="BE118" s="50"/>
      <c r="BF118" s="14"/>
      <c r="BG118" s="14"/>
    </row>
    <row r="119" spans="2:59" x14ac:dyDescent="0.25">
      <c r="B119" s="6"/>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33"/>
      <c r="AT119" s="14"/>
      <c r="AU119" s="14"/>
      <c r="AV119" s="14"/>
      <c r="AW119" s="14"/>
      <c r="AX119" s="14"/>
      <c r="AY119" s="14"/>
      <c r="AZ119" s="14"/>
      <c r="BA119" s="14"/>
      <c r="BB119" s="14"/>
      <c r="BC119" s="14"/>
      <c r="BD119" s="14"/>
      <c r="BE119" s="50"/>
      <c r="BF119" s="14"/>
      <c r="BG119" s="14"/>
    </row>
    <row r="120" spans="2:59" x14ac:dyDescent="0.25">
      <c r="B120" s="6"/>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33"/>
      <c r="AT120" s="14"/>
      <c r="AU120" s="14"/>
      <c r="AV120" s="14"/>
      <c r="AW120" s="14"/>
      <c r="AX120" s="14"/>
      <c r="AY120" s="14"/>
      <c r="AZ120" s="14"/>
      <c r="BA120" s="14"/>
      <c r="BB120" s="14"/>
      <c r="BC120" s="14"/>
      <c r="BD120" s="14"/>
      <c r="BE120" s="50"/>
      <c r="BF120" s="14"/>
      <c r="BG120" s="14"/>
    </row>
    <row r="121" spans="2:59" x14ac:dyDescent="0.25">
      <c r="B121" s="6"/>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33"/>
      <c r="AT121" s="14"/>
      <c r="AU121" s="14"/>
      <c r="AV121" s="14"/>
      <c r="AW121" s="14"/>
      <c r="AX121" s="14"/>
      <c r="AY121" s="14"/>
      <c r="AZ121" s="14"/>
      <c r="BA121" s="14"/>
      <c r="BB121" s="14"/>
      <c r="BC121" s="14"/>
      <c r="BD121" s="14"/>
      <c r="BE121" s="50"/>
      <c r="BF121" s="14"/>
      <c r="BG121" s="14"/>
    </row>
    <row r="122" spans="2:59" x14ac:dyDescent="0.25">
      <c r="B122" s="6"/>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33"/>
      <c r="AT122" s="14"/>
      <c r="AU122" s="14"/>
      <c r="AV122" s="14"/>
      <c r="AW122" s="14"/>
      <c r="AX122" s="14"/>
      <c r="AY122" s="14"/>
      <c r="AZ122" s="14"/>
      <c r="BA122" s="14"/>
      <c r="BB122" s="14"/>
      <c r="BC122" s="14"/>
      <c r="BD122" s="14"/>
      <c r="BE122" s="50"/>
      <c r="BF122" s="14"/>
      <c r="BG122" s="14"/>
    </row>
    <row r="123" spans="2:59" x14ac:dyDescent="0.25">
      <c r="B123" s="6"/>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33"/>
      <c r="AT123" s="14"/>
      <c r="AU123" s="14"/>
      <c r="AV123" s="14"/>
      <c r="AW123" s="14"/>
      <c r="AX123" s="14"/>
      <c r="AY123" s="14"/>
      <c r="AZ123" s="14"/>
      <c r="BA123" s="14"/>
      <c r="BB123" s="14"/>
      <c r="BC123" s="14"/>
      <c r="BD123" s="14"/>
      <c r="BE123" s="50"/>
      <c r="BF123" s="14"/>
      <c r="BG123" s="1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G84"/>
  <sheetViews>
    <sheetView topLeftCell="AH1" zoomScale="63" zoomScaleNormal="63" workbookViewId="0">
      <selection activeCell="BH1" sqref="BH1:BH1048576"/>
    </sheetView>
  </sheetViews>
  <sheetFormatPr defaultRowHeight="15" x14ac:dyDescent="0.25"/>
  <cols>
    <col min="1" max="1" width="13" customWidth="1"/>
    <col min="2" max="2" width="16.7109375" bestFit="1" customWidth="1"/>
    <col min="3" max="3" width="27.28515625" bestFit="1" customWidth="1"/>
    <col min="4" max="4" width="9.7109375" customWidth="1"/>
    <col min="5" max="5" width="18.28515625" bestFit="1" customWidth="1"/>
    <col min="6" max="6" width="12.7109375" bestFit="1" customWidth="1"/>
    <col min="7" max="7" width="9.7109375" bestFit="1" customWidth="1"/>
    <col min="8" max="8" width="11" bestFit="1" customWidth="1"/>
    <col min="9" max="9" width="22.7109375" bestFit="1" customWidth="1"/>
    <col min="10" max="10" width="11.42578125" bestFit="1" customWidth="1"/>
    <col min="11" max="11" width="22.5703125" bestFit="1" customWidth="1"/>
    <col min="12" max="12" width="9.7109375" bestFit="1" customWidth="1"/>
    <col min="13" max="13" width="7.7109375" customWidth="1"/>
    <col min="14" max="14" width="20.5703125" bestFit="1" customWidth="1"/>
    <col min="15" max="15" width="8.28515625" customWidth="1"/>
    <col min="16" max="16" width="15.42578125" bestFit="1" customWidth="1"/>
    <col min="17" max="17" width="12.28515625" bestFit="1" customWidth="1"/>
    <col min="18" max="18" width="7.7109375" bestFit="1" customWidth="1"/>
    <col min="19" max="19" width="13" bestFit="1" customWidth="1"/>
    <col min="20" max="20" width="12.5703125" bestFit="1" customWidth="1"/>
    <col min="21" max="21" width="8.28515625" bestFit="1" customWidth="1"/>
    <col min="22" max="22" width="13.42578125" bestFit="1" customWidth="1"/>
    <col min="23" max="23" width="12.28515625" bestFit="1" customWidth="1"/>
    <col min="24" max="24" width="7.7109375" bestFit="1" customWidth="1"/>
    <col min="25" max="25" width="13" bestFit="1" customWidth="1"/>
    <col min="26" max="26" width="10.5703125" bestFit="1" customWidth="1"/>
    <col min="27" max="27" width="6.28515625" bestFit="1" customWidth="1"/>
    <col min="28" max="28" width="11.42578125" bestFit="1" customWidth="1"/>
    <col min="29" max="29" width="13.5703125" bestFit="1" customWidth="1"/>
    <col min="30" max="30" width="9.28515625" bestFit="1" customWidth="1"/>
    <col min="31" max="31" width="14.42578125" bestFit="1" customWidth="1"/>
    <col min="32" max="32" width="13.7109375" bestFit="1" customWidth="1"/>
    <col min="33" max="33" width="9.5703125" bestFit="1" customWidth="1"/>
    <col min="34" max="34" width="14.5703125" bestFit="1" customWidth="1"/>
    <col min="35" max="35" width="13.7109375" bestFit="1" customWidth="1"/>
    <col min="36" max="36" width="9.5703125" bestFit="1" customWidth="1"/>
    <col min="37" max="37" width="14.5703125" bestFit="1" customWidth="1"/>
    <col min="38" max="38" width="12" bestFit="1" customWidth="1"/>
    <col min="39" max="39" width="7.7109375" bestFit="1" customWidth="1"/>
    <col min="40" max="40" width="12.7109375" bestFit="1" customWidth="1"/>
    <col min="41" max="41" width="19.28515625" bestFit="1" customWidth="1"/>
    <col min="42" max="42" width="9.5703125" bestFit="1" customWidth="1"/>
    <col min="43" max="43" width="12" bestFit="1" customWidth="1"/>
    <col min="44" max="44" width="7.7109375" bestFit="1" customWidth="1"/>
    <col min="45" max="45" width="13.42578125" style="15" bestFit="1" customWidth="1"/>
    <col min="46" max="46" width="28.5703125" bestFit="1" customWidth="1"/>
    <col min="47" max="47" width="27.28515625" bestFit="1" customWidth="1"/>
    <col min="48" max="48" width="25.7109375" bestFit="1" customWidth="1"/>
    <col min="49" max="49" width="7.7109375" bestFit="1" customWidth="1"/>
    <col min="50" max="50" width="12.5703125" bestFit="1" customWidth="1"/>
    <col min="51" max="51" width="19.28515625" bestFit="1" customWidth="1"/>
    <col min="52" max="52" width="19.7109375" bestFit="1" customWidth="1"/>
    <col min="53" max="53" width="16.7109375" bestFit="1" customWidth="1"/>
    <col min="54" max="54" width="27.7109375" bestFit="1" customWidth="1"/>
    <col min="55" max="55" width="16.42578125" bestFit="1" customWidth="1"/>
    <col min="56" max="56" width="18.28515625" bestFit="1" customWidth="1"/>
    <col min="57" max="57" width="16.42578125" style="47" bestFit="1" customWidth="1"/>
    <col min="58" max="58" width="17.7109375" bestFit="1" customWidth="1"/>
    <col min="59" max="59" width="27.28515625" bestFit="1" customWidth="1"/>
  </cols>
  <sheetData>
    <row r="1" spans="1:59" ht="15.75" x14ac:dyDescent="0.25">
      <c r="A1" s="1" t="s">
        <v>94</v>
      </c>
    </row>
    <row r="2" spans="1:59" x14ac:dyDescent="0.25">
      <c r="A2" s="2" t="s">
        <v>95</v>
      </c>
    </row>
    <row r="3" spans="1:59" x14ac:dyDescent="0.25">
      <c r="A3" s="2"/>
    </row>
    <row r="4" spans="1:59" x14ac:dyDescent="0.25">
      <c r="A4" s="3" t="s">
        <v>154</v>
      </c>
    </row>
    <row r="6" spans="1:59" ht="18" thickBot="1" x14ac:dyDescent="0.3">
      <c r="A6" s="23" t="s">
        <v>0</v>
      </c>
      <c r="B6" s="23" t="s">
        <v>104</v>
      </c>
      <c r="C6" s="23" t="s">
        <v>103</v>
      </c>
      <c r="D6" s="23" t="s">
        <v>109</v>
      </c>
      <c r="E6" s="23" t="s">
        <v>18</v>
      </c>
      <c r="F6" s="23" t="s">
        <v>72</v>
      </c>
      <c r="G6" s="23" t="s">
        <v>9</v>
      </c>
      <c r="H6" s="23" t="s">
        <v>20</v>
      </c>
      <c r="I6" s="23" t="s">
        <v>21</v>
      </c>
      <c r="J6" s="23" t="s">
        <v>10</v>
      </c>
      <c r="K6" s="23" t="s">
        <v>73</v>
      </c>
      <c r="L6" s="23" t="s">
        <v>7</v>
      </c>
      <c r="M6" s="23" t="s">
        <v>15</v>
      </c>
      <c r="N6" s="23" t="s">
        <v>74</v>
      </c>
      <c r="O6" s="23" t="s">
        <v>16</v>
      </c>
      <c r="P6" s="23" t="s">
        <v>75</v>
      </c>
      <c r="Q6" s="23" t="s">
        <v>76</v>
      </c>
      <c r="R6" s="23" t="s">
        <v>112</v>
      </c>
      <c r="S6" s="23" t="s">
        <v>77</v>
      </c>
      <c r="T6" s="23" t="s">
        <v>78</v>
      </c>
      <c r="U6" s="23" t="s">
        <v>113</v>
      </c>
      <c r="V6" s="23" t="s">
        <v>79</v>
      </c>
      <c r="W6" s="23" t="s">
        <v>80</v>
      </c>
      <c r="X6" s="23" t="s">
        <v>114</v>
      </c>
      <c r="Y6" s="23" t="s">
        <v>81</v>
      </c>
      <c r="Z6" s="23" t="s">
        <v>82</v>
      </c>
      <c r="AA6" s="23" t="s">
        <v>115</v>
      </c>
      <c r="AB6" s="23" t="s">
        <v>83</v>
      </c>
      <c r="AC6" s="23" t="s">
        <v>84</v>
      </c>
      <c r="AD6" s="23" t="s">
        <v>116</v>
      </c>
      <c r="AE6" s="23" t="s">
        <v>85</v>
      </c>
      <c r="AF6" s="23" t="s">
        <v>86</v>
      </c>
      <c r="AG6" s="23" t="s">
        <v>117</v>
      </c>
      <c r="AH6" s="23" t="s">
        <v>87</v>
      </c>
      <c r="AI6" s="23" t="s">
        <v>88</v>
      </c>
      <c r="AJ6" s="23" t="s">
        <v>118</v>
      </c>
      <c r="AK6" s="23" t="s">
        <v>89</v>
      </c>
      <c r="AL6" s="23" t="s">
        <v>90</v>
      </c>
      <c r="AM6" s="23" t="s">
        <v>119</v>
      </c>
      <c r="AN6" s="23" t="s">
        <v>91</v>
      </c>
      <c r="AO6" s="23" t="s">
        <v>146</v>
      </c>
      <c r="AP6" s="23" t="s">
        <v>120</v>
      </c>
      <c r="AQ6" s="23" t="s">
        <v>126</v>
      </c>
      <c r="AR6" s="23" t="s">
        <v>123</v>
      </c>
      <c r="AS6" s="15" t="s">
        <v>17</v>
      </c>
      <c r="AT6" s="23" t="s">
        <v>11</v>
      </c>
      <c r="AU6" s="23" t="s">
        <v>92</v>
      </c>
      <c r="AV6" s="23" t="s">
        <v>93</v>
      </c>
      <c r="AW6" s="23" t="s">
        <v>12</v>
      </c>
      <c r="AX6" s="23" t="s">
        <v>13</v>
      </c>
      <c r="AY6" s="23" t="s">
        <v>14</v>
      </c>
      <c r="AZ6" s="23" t="s">
        <v>96</v>
      </c>
      <c r="BA6" s="23" t="s">
        <v>106</v>
      </c>
      <c r="BB6" s="23" t="s">
        <v>97</v>
      </c>
      <c r="BC6" s="23" t="s">
        <v>98</v>
      </c>
      <c r="BD6" s="23" t="s">
        <v>99</v>
      </c>
      <c r="BE6" s="51" t="s">
        <v>100</v>
      </c>
      <c r="BF6" s="23" t="s">
        <v>101</v>
      </c>
      <c r="BG6" s="23" t="s">
        <v>102</v>
      </c>
    </row>
    <row r="7" spans="1:59" ht="15.75" thickBot="1" x14ac:dyDescent="0.3">
      <c r="A7" s="23">
        <v>2215203</v>
      </c>
      <c r="B7" s="24">
        <v>44713.75</v>
      </c>
      <c r="C7" s="21">
        <v>10.75</v>
      </c>
      <c r="D7" s="21"/>
      <c r="E7" s="41">
        <v>2257</v>
      </c>
      <c r="F7" s="21">
        <v>0.46973990999999998</v>
      </c>
      <c r="G7" s="21"/>
      <c r="H7" s="21"/>
      <c r="I7" s="25">
        <v>238.88394</v>
      </c>
      <c r="J7" s="23" t="str">
        <f>CHOOSE(1+ABS(ROUND(Table7[[#This Row],[WINDDIR_AVG °AZ]]/45,0)),"N","NE","E","SE","S","SW","W","NW","N")</f>
        <v>SW</v>
      </c>
      <c r="K7" s="21">
        <v>7.5591888000000003</v>
      </c>
      <c r="L7" s="21">
        <v>6.2729998</v>
      </c>
      <c r="M7" s="21"/>
      <c r="N7" s="21">
        <v>29.447001</v>
      </c>
      <c r="O7" s="21"/>
      <c r="P7" s="21">
        <v>0.52962779999999998</v>
      </c>
      <c r="Q7" s="21">
        <v>1.472</v>
      </c>
      <c r="R7" s="21"/>
      <c r="S7" s="21">
        <v>73.456756999999996</v>
      </c>
      <c r="T7" s="21">
        <v>0.19900000000000001</v>
      </c>
      <c r="U7" s="21"/>
      <c r="V7" s="21">
        <v>16.375230999999999</v>
      </c>
      <c r="W7" s="21">
        <v>0.32400000000000001</v>
      </c>
      <c r="X7" s="21"/>
      <c r="Y7" s="21">
        <v>14.093206</v>
      </c>
      <c r="Z7" s="21">
        <v>9.0000003999999995E-2</v>
      </c>
      <c r="AA7" s="21"/>
      <c r="AB7" s="21">
        <v>2.3018904</v>
      </c>
      <c r="AC7" s="21">
        <v>2.1530000999999999</v>
      </c>
      <c r="AD7" s="21"/>
      <c r="AE7" s="21">
        <v>119.35252</v>
      </c>
      <c r="AF7" s="21">
        <v>2.6190000000000002</v>
      </c>
      <c r="AG7" s="21"/>
      <c r="AH7" s="21">
        <v>55.684897999999997</v>
      </c>
      <c r="AI7" s="21">
        <v>4.0320001000000003</v>
      </c>
      <c r="AJ7" s="21"/>
      <c r="AK7" s="21">
        <v>65.027122000000006</v>
      </c>
      <c r="AL7" s="21">
        <v>0.26600000000000001</v>
      </c>
      <c r="AM7" s="21"/>
      <c r="AN7" s="21">
        <v>7.5028911000000003</v>
      </c>
      <c r="AO7" s="21">
        <v>582.83330999999998</v>
      </c>
      <c r="AP7" s="21"/>
      <c r="AQ7" s="21"/>
      <c r="AR7" s="21"/>
      <c r="AS7" s="33" t="s">
        <v>110</v>
      </c>
      <c r="AT7" s="21">
        <v>1.7635175000000001</v>
      </c>
      <c r="AU7" s="21">
        <v>226.10921999999999</v>
      </c>
      <c r="AV7" s="21">
        <v>128.2149</v>
      </c>
      <c r="AW7" s="21">
        <v>55.256931000000002</v>
      </c>
      <c r="AX7" s="21"/>
      <c r="AY7" s="21"/>
      <c r="AZ7" s="25">
        <v>90</v>
      </c>
      <c r="BA7" s="25">
        <v>1321</v>
      </c>
      <c r="BB7" s="25">
        <v>918</v>
      </c>
      <c r="BC7" s="25">
        <v>19</v>
      </c>
      <c r="BD7" s="25" t="s">
        <v>111</v>
      </c>
      <c r="BE7" s="48">
        <v>363</v>
      </c>
      <c r="BF7" s="25">
        <v>21.799999</v>
      </c>
      <c r="BG7" s="25" t="s">
        <v>111</v>
      </c>
    </row>
    <row r="8" spans="1:59" ht="15.75" thickBot="1" x14ac:dyDescent="0.3">
      <c r="A8" s="23">
        <v>2215305</v>
      </c>
      <c r="B8" s="24">
        <v>44714.75</v>
      </c>
      <c r="C8" s="21">
        <v>3.6833334</v>
      </c>
      <c r="D8" s="21"/>
      <c r="E8" s="41">
        <v>249</v>
      </c>
      <c r="F8" s="21">
        <v>0.27230248000000001</v>
      </c>
      <c r="G8" s="21"/>
      <c r="H8" s="21"/>
      <c r="I8" s="25">
        <v>161.09775999999999</v>
      </c>
      <c r="J8" s="23" t="str">
        <f>CHOOSE(1+ABS(ROUND(Table7[[#This Row],[WINDDIR_AVG °AZ]]/45,0)),"N","NE","E","SE","S","SW","W","NW","N")</f>
        <v>S</v>
      </c>
      <c r="K8" s="21">
        <v>3.9334345000000002</v>
      </c>
      <c r="L8" s="21">
        <v>6.5009999000000001</v>
      </c>
      <c r="M8" s="21"/>
      <c r="N8" s="21">
        <v>15.768000000000001</v>
      </c>
      <c r="O8" s="21"/>
      <c r="P8" s="21">
        <v>0.31330736999999997</v>
      </c>
      <c r="Q8" s="21">
        <v>0.53100002000000002</v>
      </c>
      <c r="R8" s="21"/>
      <c r="S8" s="21">
        <v>26.498328999999998</v>
      </c>
      <c r="T8" s="21">
        <v>0.156</v>
      </c>
      <c r="U8" s="21"/>
      <c r="V8" s="21">
        <v>12.836864</v>
      </c>
      <c r="W8" s="21">
        <v>4.3000001000000003E-2</v>
      </c>
      <c r="X8" s="21"/>
      <c r="Y8" s="21">
        <v>1.8703947000000001</v>
      </c>
      <c r="Z8" s="21">
        <v>9.6000001000000001E-2</v>
      </c>
      <c r="AA8" s="21"/>
      <c r="AB8" s="21">
        <v>2.4553497000000002</v>
      </c>
      <c r="AC8" s="21">
        <v>1.1830000000000001</v>
      </c>
      <c r="AD8" s="21"/>
      <c r="AE8" s="21">
        <v>65.580132000000006</v>
      </c>
      <c r="AF8" s="21">
        <v>1.1379999999999999</v>
      </c>
      <c r="AG8" s="21"/>
      <c r="AH8" s="21">
        <v>24.196034999999998</v>
      </c>
      <c r="AI8" s="21">
        <v>2.5880000999999999</v>
      </c>
      <c r="AJ8" s="21"/>
      <c r="AK8" s="21">
        <v>41.738636</v>
      </c>
      <c r="AL8" s="21">
        <v>9.4999999000000002E-2</v>
      </c>
      <c r="AM8" s="21"/>
      <c r="AN8" s="21">
        <v>2.6796041000000002</v>
      </c>
      <c r="AO8" s="21">
        <v>284.33334000000002</v>
      </c>
      <c r="AP8" s="21"/>
      <c r="AQ8" s="21"/>
      <c r="AR8" s="21"/>
      <c r="AS8" s="33" t="s">
        <v>110</v>
      </c>
      <c r="AT8" s="21">
        <v>1.5966704</v>
      </c>
      <c r="AU8" s="21">
        <v>109.55437000000001</v>
      </c>
      <c r="AV8" s="21">
        <v>68.614272999999997</v>
      </c>
      <c r="AW8" s="21">
        <v>45.956572999999999</v>
      </c>
      <c r="AX8" s="21"/>
      <c r="AY8" s="21"/>
      <c r="AZ8" s="25"/>
      <c r="BA8" s="25">
        <v>155</v>
      </c>
      <c r="BB8" s="25">
        <v>130</v>
      </c>
      <c r="BC8" s="25">
        <v>20</v>
      </c>
      <c r="BD8" s="25" t="s">
        <v>111</v>
      </c>
      <c r="BE8" s="48">
        <v>71</v>
      </c>
      <c r="BF8" s="25">
        <v>24.299999</v>
      </c>
      <c r="BG8" s="25" t="s">
        <v>111</v>
      </c>
    </row>
    <row r="9" spans="1:59" x14ac:dyDescent="0.25">
      <c r="A9" s="23">
        <v>2215406</v>
      </c>
      <c r="B9" s="24">
        <v>44715.25</v>
      </c>
      <c r="C9" s="21">
        <v>8.8999995999999992</v>
      </c>
      <c r="D9" s="21"/>
      <c r="E9" s="23">
        <v>622</v>
      </c>
      <c r="F9" s="21">
        <v>0.47807520999999997</v>
      </c>
      <c r="G9" s="21"/>
      <c r="H9" s="21"/>
      <c r="I9" s="25">
        <v>92.397659000000004</v>
      </c>
      <c r="J9" s="23" t="str">
        <f>CHOOSE(1+ABS(ROUND(Table7[[#This Row],[WINDDIR_AVG °AZ]]/45,0)),"N","NE","E","SE","S","SW","W","NW","N")</f>
        <v>E</v>
      </c>
      <c r="K9" s="21">
        <v>6.0989008</v>
      </c>
      <c r="L9" s="21">
        <v>6.3309999000000001</v>
      </c>
      <c r="M9" s="21"/>
      <c r="N9" s="21">
        <v>16.337999</v>
      </c>
      <c r="O9" s="21"/>
      <c r="P9" s="21">
        <v>0.46341561999999997</v>
      </c>
      <c r="Q9" s="21">
        <v>0.64999998000000003</v>
      </c>
      <c r="R9" s="21"/>
      <c r="S9" s="21">
        <v>32.436748999999999</v>
      </c>
      <c r="T9" s="21">
        <v>0.16500001</v>
      </c>
      <c r="U9" s="21"/>
      <c r="V9" s="21">
        <v>13.577453999999999</v>
      </c>
      <c r="W9" s="21">
        <v>2.8000001E-2</v>
      </c>
      <c r="X9" s="21"/>
      <c r="Y9" s="21">
        <v>1.2179314000000001</v>
      </c>
      <c r="Z9" s="21">
        <v>0.16900000000000001</v>
      </c>
      <c r="AA9" s="21"/>
      <c r="AB9" s="21">
        <v>4.3224387000000002</v>
      </c>
      <c r="AC9" s="21">
        <v>0.99400001999999998</v>
      </c>
      <c r="AD9" s="21"/>
      <c r="AE9" s="21">
        <v>55.102832999999997</v>
      </c>
      <c r="AF9" s="21">
        <v>1.399</v>
      </c>
      <c r="AG9" s="21"/>
      <c r="AH9" s="21">
        <v>29.745387999999998</v>
      </c>
      <c r="AI9" s="21">
        <v>2.4790000999999999</v>
      </c>
      <c r="AJ9" s="21"/>
      <c r="AK9" s="21">
        <v>39.980713000000002</v>
      </c>
      <c r="AL9" s="21">
        <v>9.4999999000000002E-2</v>
      </c>
      <c r="AM9" s="21"/>
      <c r="AN9" s="21">
        <v>2.6796041000000002</v>
      </c>
      <c r="AO9" s="21">
        <v>410.75</v>
      </c>
      <c r="AP9" s="21"/>
      <c r="AQ9" s="21"/>
      <c r="AR9" s="21"/>
      <c r="AS9" s="33" t="s">
        <v>110</v>
      </c>
      <c r="AT9" s="21">
        <v>1.4794528</v>
      </c>
      <c r="AU9" s="21">
        <v>107.12081999999999</v>
      </c>
      <c r="AV9" s="21">
        <v>72.405700999999993</v>
      </c>
      <c r="AW9" s="21">
        <v>38.674084000000001</v>
      </c>
      <c r="AX9" s="21"/>
      <c r="AY9" s="21"/>
      <c r="AZ9" s="25">
        <v>93</v>
      </c>
      <c r="BA9" s="25">
        <v>328</v>
      </c>
      <c r="BB9" s="25">
        <v>199</v>
      </c>
      <c r="BC9" s="25">
        <v>24</v>
      </c>
      <c r="BD9" s="25" t="s">
        <v>111</v>
      </c>
      <c r="BE9" s="48">
        <v>92</v>
      </c>
      <c r="BF9" s="25">
        <v>28.200001</v>
      </c>
      <c r="BG9" s="25" t="s">
        <v>111</v>
      </c>
    </row>
    <row r="10" spans="1:59" x14ac:dyDescent="0.25">
      <c r="A10" s="23">
        <v>2216202</v>
      </c>
      <c r="B10" s="24">
        <v>44723.25</v>
      </c>
      <c r="C10" s="21">
        <v>7.3166665999999996</v>
      </c>
      <c r="D10" s="21"/>
      <c r="E10" s="25">
        <v>732</v>
      </c>
      <c r="F10" s="21">
        <v>0.20950068999999999</v>
      </c>
      <c r="G10" s="21"/>
      <c r="H10" s="21"/>
      <c r="I10" s="25">
        <v>305.21429000000001</v>
      </c>
      <c r="J10" s="23" t="str">
        <f>CHOOSE(1+ABS(ROUND(Table7[[#This Row],[WINDDIR_AVG °AZ]]/45,0)),"N","NE","E","SE","S","SW","W","NW","N")</f>
        <v>NW</v>
      </c>
      <c r="K10" s="21">
        <v>15.952645</v>
      </c>
      <c r="L10" s="21">
        <v>6.0040002000000001</v>
      </c>
      <c r="M10" s="21"/>
      <c r="N10" s="21">
        <v>17.148001000000001</v>
      </c>
      <c r="O10" s="21"/>
      <c r="P10" s="21">
        <v>0.98394387999999999</v>
      </c>
      <c r="Q10" s="21">
        <v>0.98000001999999997</v>
      </c>
      <c r="R10" s="21"/>
      <c r="S10" s="21">
        <v>48.904636000000004</v>
      </c>
      <c r="T10" s="21">
        <v>9.6000001000000001E-2</v>
      </c>
      <c r="U10" s="21"/>
      <c r="V10" s="21">
        <v>7.8996091000000002</v>
      </c>
      <c r="W10" s="21">
        <v>5.5E-2</v>
      </c>
      <c r="X10" s="21"/>
      <c r="Y10" s="21">
        <v>2.3923652</v>
      </c>
      <c r="Z10" s="21">
        <v>0.24299999999999999</v>
      </c>
      <c r="AA10" s="21"/>
      <c r="AB10" s="21">
        <v>6.2151040999999996</v>
      </c>
      <c r="AC10" s="21">
        <v>1.0149999999999999</v>
      </c>
      <c r="AD10" s="21"/>
      <c r="AE10" s="21">
        <v>56.266975000000002</v>
      </c>
      <c r="AF10" s="21">
        <v>1.617</v>
      </c>
      <c r="AG10" s="21"/>
      <c r="AH10" s="21">
        <v>34.380482000000001</v>
      </c>
      <c r="AI10" s="21">
        <v>2.4690001000000001</v>
      </c>
      <c r="AJ10" s="21"/>
      <c r="AK10" s="21">
        <v>39.819434999999999</v>
      </c>
      <c r="AL10" s="21">
        <v>0.10100000000000001</v>
      </c>
      <c r="AM10" s="21"/>
      <c r="AN10" s="21">
        <v>2.8488421000000002</v>
      </c>
      <c r="AO10" s="21">
        <v>579.83330999999998</v>
      </c>
      <c r="AP10" s="21"/>
      <c r="AQ10" s="21"/>
      <c r="AR10" s="21"/>
      <c r="AS10" s="33" t="s">
        <v>110</v>
      </c>
      <c r="AT10" s="21">
        <v>1.5920131</v>
      </c>
      <c r="AU10" s="21">
        <v>122.66264</v>
      </c>
      <c r="AV10" s="21">
        <v>77.048759000000004</v>
      </c>
      <c r="AW10" s="21">
        <v>45.679794000000001</v>
      </c>
      <c r="AX10" s="21"/>
      <c r="AY10" s="21"/>
      <c r="AZ10" s="25">
        <v>91</v>
      </c>
      <c r="BA10" s="25">
        <v>77</v>
      </c>
      <c r="BB10" s="25">
        <v>23</v>
      </c>
      <c r="BC10" s="25">
        <v>21</v>
      </c>
      <c r="BD10" s="25" t="s">
        <v>111</v>
      </c>
      <c r="BE10" s="48">
        <v>121</v>
      </c>
      <c r="BF10" s="25">
        <v>0</v>
      </c>
      <c r="BG10" s="25" t="s">
        <v>111</v>
      </c>
    </row>
    <row r="11" spans="1:59" x14ac:dyDescent="0.25">
      <c r="A11" s="23">
        <v>2216401</v>
      </c>
      <c r="B11" s="24">
        <v>44725.75</v>
      </c>
      <c r="C11" s="26">
        <v>3.3166666</v>
      </c>
      <c r="D11" s="21"/>
      <c r="E11" s="25">
        <v>158</v>
      </c>
      <c r="F11" s="27">
        <v>0.46615946000000003</v>
      </c>
      <c r="G11" s="21"/>
      <c r="H11" s="26"/>
      <c r="I11" s="25">
        <v>273.58166999999997</v>
      </c>
      <c r="J11" s="23" t="str">
        <f>CHOOSE(1+ABS(ROUND(Table7[[#This Row],[WINDDIR_AVG °AZ]]/45,0)),"N","NE","E","SE","S","SW","W","NW","N")</f>
        <v>W</v>
      </c>
      <c r="K11" s="21">
        <v>9.4779797000000006</v>
      </c>
      <c r="L11" s="21">
        <v>6.4590000999999999</v>
      </c>
      <c r="M11" s="21"/>
      <c r="N11" s="21"/>
      <c r="O11" s="21"/>
      <c r="P11" s="21">
        <v>0.34512025000000002</v>
      </c>
      <c r="Q11" s="21"/>
      <c r="R11" s="21"/>
      <c r="S11" s="21"/>
      <c r="T11" s="21"/>
      <c r="U11" s="21"/>
      <c r="V11" s="21"/>
      <c r="W11" s="21">
        <v>7.4000000999999996E-2</v>
      </c>
      <c r="X11" s="21"/>
      <c r="Y11" s="21">
        <v>3.2188186999999999</v>
      </c>
      <c r="Z11" s="21">
        <v>0.82300001</v>
      </c>
      <c r="AA11" s="21"/>
      <c r="AB11" s="21">
        <v>21.049509</v>
      </c>
      <c r="AC11" s="21">
        <v>0.28299998999999998</v>
      </c>
      <c r="AD11" s="21"/>
      <c r="AE11" s="21">
        <v>15.688231</v>
      </c>
      <c r="AF11" s="21">
        <v>1.2210000000000001</v>
      </c>
      <c r="AG11" s="21"/>
      <c r="AH11" s="21">
        <v>25.960771999999999</v>
      </c>
      <c r="AI11" s="21">
        <v>2.3919999999999999</v>
      </c>
      <c r="AJ11" s="21"/>
      <c r="AK11" s="21">
        <v>38.577595000000002</v>
      </c>
      <c r="AL11" s="21">
        <v>0.13</v>
      </c>
      <c r="AM11" s="21"/>
      <c r="AN11" s="21">
        <v>3.6668265</v>
      </c>
      <c r="AO11" s="21"/>
      <c r="AP11" s="21"/>
      <c r="AQ11" s="21"/>
      <c r="AR11" s="21"/>
      <c r="AS11" s="33" t="s">
        <v>110</v>
      </c>
      <c r="AT11" s="21"/>
      <c r="AU11" s="21"/>
      <c r="AV11" s="21">
        <v>68.205192999999994</v>
      </c>
      <c r="AW11" s="21"/>
      <c r="AX11" s="21"/>
      <c r="AY11" s="21"/>
      <c r="AZ11" s="25" t="s">
        <v>111</v>
      </c>
      <c r="BA11" s="25" t="s">
        <v>111</v>
      </c>
      <c r="BB11" s="25" t="s">
        <v>111</v>
      </c>
      <c r="BC11" s="25" t="s">
        <v>111</v>
      </c>
      <c r="BD11" s="25" t="s">
        <v>111</v>
      </c>
      <c r="BE11" s="48" t="s">
        <v>111</v>
      </c>
      <c r="BF11" s="25" t="s">
        <v>111</v>
      </c>
      <c r="BG11" s="25" t="s">
        <v>111</v>
      </c>
    </row>
    <row r="12" spans="1:59" x14ac:dyDescent="0.25">
      <c r="A12" s="23">
        <v>2216502</v>
      </c>
      <c r="B12" s="24">
        <v>44726.25</v>
      </c>
      <c r="C12" s="26">
        <v>6.75</v>
      </c>
      <c r="D12" s="21"/>
      <c r="E12" s="25">
        <v>545</v>
      </c>
      <c r="F12" s="27">
        <v>0.26444304000000002</v>
      </c>
      <c r="G12" s="21"/>
      <c r="H12" s="26"/>
      <c r="I12" s="25">
        <v>209.63632000000001</v>
      </c>
      <c r="J12" s="23" t="str">
        <f>CHOOSE(1+ABS(ROUND(Table7[[#This Row],[WINDDIR_AVG °AZ]]/45,0)),"N","NE","E","SE","S","SW","W","NW","N")</f>
        <v>SW</v>
      </c>
      <c r="K12" s="21">
        <v>8.9992599000000002</v>
      </c>
      <c r="L12" s="21">
        <v>6.5009999000000001</v>
      </c>
      <c r="M12" s="21"/>
      <c r="N12" s="21">
        <v>13.263999999999999</v>
      </c>
      <c r="O12" s="21"/>
      <c r="P12" s="21">
        <v>0.31330736999999997</v>
      </c>
      <c r="Q12" s="21">
        <v>0.93699997999999995</v>
      </c>
      <c r="R12" s="21"/>
      <c r="S12" s="21">
        <v>46.75882</v>
      </c>
      <c r="T12" s="21">
        <v>9.7999997000000005E-2</v>
      </c>
      <c r="U12" s="21"/>
      <c r="V12" s="21">
        <v>8.0641841999999997</v>
      </c>
      <c r="W12" s="21">
        <v>2.3E-2</v>
      </c>
      <c r="X12" s="21"/>
      <c r="Y12" s="21">
        <v>1.0004436999999999</v>
      </c>
      <c r="Z12" s="21">
        <v>0.29199999999999998</v>
      </c>
      <c r="AA12" s="21"/>
      <c r="AB12" s="21">
        <v>7.4683552000000004</v>
      </c>
      <c r="AC12" s="21">
        <v>0.58499997999999997</v>
      </c>
      <c r="AD12" s="21"/>
      <c r="AE12" s="21">
        <v>32.429737000000003</v>
      </c>
      <c r="AF12" s="21">
        <v>0.41699999999999998</v>
      </c>
      <c r="AG12" s="21"/>
      <c r="AH12" s="21">
        <v>8.8662100000000006</v>
      </c>
      <c r="AI12" s="21">
        <v>1.0409999999999999</v>
      </c>
      <c r="AJ12" s="21"/>
      <c r="AK12" s="21">
        <v>16.788996000000001</v>
      </c>
      <c r="AL12" s="21">
        <v>7.2999998999999996E-2</v>
      </c>
      <c r="AM12" s="21"/>
      <c r="AN12" s="21">
        <v>2.0590641000000001</v>
      </c>
      <c r="AO12" s="21">
        <v>673.41669000000002</v>
      </c>
      <c r="AP12" s="21"/>
      <c r="AQ12" s="21"/>
      <c r="AR12" s="21"/>
      <c r="AS12" s="33" t="s">
        <v>110</v>
      </c>
      <c r="AT12" s="21">
        <v>3.4651768000000001</v>
      </c>
      <c r="AU12" s="21">
        <v>96.034842999999995</v>
      </c>
      <c r="AV12" s="21">
        <v>27.714269999999999</v>
      </c>
      <c r="AW12" s="21">
        <v>110.41788</v>
      </c>
      <c r="AX12" s="21"/>
      <c r="AY12" s="21"/>
      <c r="AZ12" s="25">
        <v>0</v>
      </c>
      <c r="BA12" s="25">
        <v>267</v>
      </c>
      <c r="BB12" s="25">
        <v>272</v>
      </c>
      <c r="BC12" s="25">
        <v>0</v>
      </c>
      <c r="BD12" s="25" t="s">
        <v>111</v>
      </c>
      <c r="BE12" s="48">
        <v>99</v>
      </c>
      <c r="BF12" s="25">
        <v>0</v>
      </c>
      <c r="BG12" s="25" t="s">
        <v>111</v>
      </c>
    </row>
    <row r="13" spans="1:59" x14ac:dyDescent="0.25">
      <c r="A13" s="23">
        <v>2216503</v>
      </c>
      <c r="B13" s="24">
        <v>44726.75</v>
      </c>
      <c r="C13" s="21">
        <v>3.8499998999999998</v>
      </c>
      <c r="D13" s="21"/>
      <c r="E13" s="25">
        <v>295</v>
      </c>
      <c r="F13" s="21">
        <v>0.34065065</v>
      </c>
      <c r="G13" s="21"/>
      <c r="H13" s="26"/>
      <c r="I13" s="25">
        <v>300.13898</v>
      </c>
      <c r="J13" s="23" t="str">
        <f>CHOOSE(1+ABS(ROUND(Table7[[#This Row],[WINDDIR_AVG °AZ]]/45,0)),"N","NE","E","SE","S","SW","W","NW","N")</f>
        <v>NW</v>
      </c>
      <c r="K13" s="21">
        <v>5.8582726000000003</v>
      </c>
      <c r="L13" s="21">
        <v>6.4159999000000001</v>
      </c>
      <c r="M13" s="21"/>
      <c r="N13" s="21">
        <v>9.3409996</v>
      </c>
      <c r="O13" s="21"/>
      <c r="P13" s="21">
        <v>0.38104007000000001</v>
      </c>
      <c r="Q13" s="21">
        <v>0.69099997999999996</v>
      </c>
      <c r="R13" s="21"/>
      <c r="S13" s="21">
        <v>34.482757999999997</v>
      </c>
      <c r="T13" s="21">
        <v>8.7999999999999995E-2</v>
      </c>
      <c r="U13" s="21"/>
      <c r="V13" s="21">
        <v>7.2413081999999998</v>
      </c>
      <c r="W13" s="21">
        <v>-4.9999998999999996E-3</v>
      </c>
      <c r="X13" s="21"/>
      <c r="Y13" s="21">
        <v>-0.21748775000000001</v>
      </c>
      <c r="Z13" s="21">
        <v>0.13600001</v>
      </c>
      <c r="AA13" s="21"/>
      <c r="AB13" s="21">
        <v>3.4784122000000002</v>
      </c>
      <c r="AC13" s="21">
        <v>0.28000000000000003</v>
      </c>
      <c r="AD13" s="21"/>
      <c r="AE13" s="21">
        <v>15.521925</v>
      </c>
      <c r="AF13" s="21">
        <v>0.36099999999999999</v>
      </c>
      <c r="AG13" s="21"/>
      <c r="AH13" s="21">
        <v>7.6755433000000002</v>
      </c>
      <c r="AI13" s="21">
        <v>0.625</v>
      </c>
      <c r="AJ13" s="21"/>
      <c r="AK13" s="21">
        <v>10.079848</v>
      </c>
      <c r="AL13" s="21">
        <v>3.6999999999999998E-2</v>
      </c>
      <c r="AM13" s="21"/>
      <c r="AN13" s="21">
        <v>1.0436352</v>
      </c>
      <c r="AO13" s="21">
        <v>587.16669000000002</v>
      </c>
      <c r="AP13" s="21"/>
      <c r="AQ13" s="21"/>
      <c r="AR13" s="21"/>
      <c r="AS13" s="33" t="s">
        <v>110</v>
      </c>
      <c r="AT13" s="21">
        <v>3.2388887</v>
      </c>
      <c r="AU13" s="21">
        <v>60.887954999999998</v>
      </c>
      <c r="AV13" s="21">
        <v>18.799026000000001</v>
      </c>
      <c r="AW13" s="21">
        <v>105.63564</v>
      </c>
      <c r="AX13" s="21"/>
      <c r="AY13" s="21"/>
      <c r="AZ13" s="25">
        <v>0</v>
      </c>
      <c r="BA13" s="25">
        <v>125</v>
      </c>
      <c r="BB13" s="25">
        <v>261</v>
      </c>
      <c r="BC13" s="25">
        <v>0</v>
      </c>
      <c r="BD13" s="25" t="s">
        <v>111</v>
      </c>
      <c r="BE13" s="48">
        <v>61</v>
      </c>
      <c r="BF13" s="25">
        <v>27.9</v>
      </c>
      <c r="BG13" s="25" t="s">
        <v>111</v>
      </c>
    </row>
    <row r="14" spans="1:59" x14ac:dyDescent="0.25">
      <c r="A14" s="23">
        <v>2216703</v>
      </c>
      <c r="B14" s="24">
        <v>44728.75</v>
      </c>
      <c r="C14" s="26">
        <v>10.466666</v>
      </c>
      <c r="D14" s="21"/>
      <c r="E14" s="25">
        <v>921</v>
      </c>
      <c r="F14" s="27">
        <v>0.55955558999999999</v>
      </c>
      <c r="G14" s="21"/>
      <c r="H14" s="26"/>
      <c r="I14" s="25">
        <v>251.08852999999999</v>
      </c>
      <c r="J14" s="23" t="str">
        <f>CHOOSE(1+ABS(ROUND(Table7[[#This Row],[WINDDIR_AVG °AZ]]/45,0)),"N","NE","E","SE","S","SW","W","NW","N")</f>
        <v>W</v>
      </c>
      <c r="K14" s="21">
        <v>9.0804644000000003</v>
      </c>
      <c r="L14" s="21">
        <v>6.5630002000000003</v>
      </c>
      <c r="M14" s="21"/>
      <c r="N14" s="21">
        <v>30.832999999999998</v>
      </c>
      <c r="O14" s="21"/>
      <c r="P14" s="21">
        <v>0.27162536999999998</v>
      </c>
      <c r="Q14" s="21">
        <v>1.002</v>
      </c>
      <c r="R14" s="21"/>
      <c r="S14" s="21">
        <v>50.002495000000003</v>
      </c>
      <c r="T14" s="21">
        <v>0.15099999</v>
      </c>
      <c r="U14" s="21"/>
      <c r="V14" s="21">
        <v>12.425426</v>
      </c>
      <c r="W14" s="21">
        <v>0.31299999000000001</v>
      </c>
      <c r="X14" s="21"/>
      <c r="Y14" s="21">
        <v>13.614734</v>
      </c>
      <c r="Z14" s="21">
        <v>0.26600000000000001</v>
      </c>
      <c r="AA14" s="21"/>
      <c r="AB14" s="21">
        <v>6.8033647999999998</v>
      </c>
      <c r="AC14" s="21">
        <v>2.6739999999999999</v>
      </c>
      <c r="AD14" s="21"/>
      <c r="AE14" s="21">
        <v>148.23437999999999</v>
      </c>
      <c r="AF14" s="21">
        <v>2.2950001000000002</v>
      </c>
      <c r="AG14" s="21"/>
      <c r="AH14" s="21">
        <v>48.796042999999997</v>
      </c>
      <c r="AI14" s="21">
        <v>5.3629999000000002</v>
      </c>
      <c r="AJ14" s="21"/>
      <c r="AK14" s="21">
        <v>86.493163999999993</v>
      </c>
      <c r="AL14" s="21">
        <v>0.27200001000000001</v>
      </c>
      <c r="AM14" s="21"/>
      <c r="AN14" s="21">
        <v>7.6721291999999996</v>
      </c>
      <c r="AO14" s="21">
        <v>492.33334000000002</v>
      </c>
      <c r="AP14" s="21"/>
      <c r="AQ14" s="21"/>
      <c r="AR14" s="21"/>
      <c r="AS14" s="33" t="s">
        <v>110</v>
      </c>
      <c r="AT14" s="21">
        <v>1.6182839</v>
      </c>
      <c r="AU14" s="21">
        <v>231.35202000000001</v>
      </c>
      <c r="AV14" s="21">
        <v>142.96133</v>
      </c>
      <c r="AW14" s="21">
        <v>47.228175999999998</v>
      </c>
      <c r="AX14" s="21"/>
      <c r="AY14" s="21"/>
      <c r="AZ14" s="25">
        <v>0</v>
      </c>
      <c r="BA14" s="25">
        <v>150</v>
      </c>
      <c r="BB14" s="25">
        <v>272</v>
      </c>
      <c r="BC14" s="25">
        <v>0</v>
      </c>
      <c r="BD14" s="25" t="s">
        <v>111</v>
      </c>
      <c r="BE14" s="48">
        <v>126</v>
      </c>
      <c r="BF14" s="25">
        <v>0</v>
      </c>
      <c r="BG14" s="25" t="s">
        <v>111</v>
      </c>
    </row>
    <row r="15" spans="1:59" x14ac:dyDescent="0.25">
      <c r="A15" s="23">
        <v>2216804</v>
      </c>
      <c r="B15" s="24">
        <v>44729.25</v>
      </c>
      <c r="C15" s="26">
        <v>11.533334</v>
      </c>
      <c r="D15" s="21"/>
      <c r="E15" s="25">
        <v>610</v>
      </c>
      <c r="F15" s="27">
        <v>0.74562382999999999</v>
      </c>
      <c r="G15" s="21"/>
      <c r="H15" s="26"/>
      <c r="I15" s="25">
        <v>270.98163</v>
      </c>
      <c r="J15" s="23" t="str">
        <f>CHOOSE(1+ABS(ROUND(Table7[[#This Row],[WINDDIR_AVG °AZ]]/45,0)),"N","NE","E","SE","S","SW","W","NW","N")</f>
        <v>W</v>
      </c>
      <c r="K15" s="21">
        <v>10.547622</v>
      </c>
      <c r="L15" s="21">
        <v>6.8670001000000003</v>
      </c>
      <c r="M15" s="21"/>
      <c r="N15" s="21"/>
      <c r="O15" s="21"/>
      <c r="P15" s="21">
        <v>0.13488710000000001</v>
      </c>
      <c r="Q15" s="21"/>
      <c r="R15" s="21"/>
      <c r="S15" s="21"/>
      <c r="T15" s="21"/>
      <c r="U15" s="21"/>
      <c r="V15" s="21"/>
      <c r="W15" s="21"/>
      <c r="X15" s="21"/>
      <c r="Y15" s="21"/>
      <c r="Z15" s="21"/>
      <c r="AA15" s="21"/>
      <c r="AB15" s="21"/>
      <c r="AC15" s="21">
        <v>2.1379999999999999</v>
      </c>
      <c r="AD15" s="21"/>
      <c r="AE15" s="21">
        <v>118.52097999999999</v>
      </c>
      <c r="AF15" s="21">
        <v>2.3080001000000001</v>
      </c>
      <c r="AG15" s="21"/>
      <c r="AH15" s="21">
        <v>49.072448999999999</v>
      </c>
      <c r="AI15" s="21">
        <v>4.3249997999999996</v>
      </c>
      <c r="AJ15" s="21"/>
      <c r="AK15" s="21">
        <v>69.752548000000004</v>
      </c>
      <c r="AL15" s="21">
        <v>0.24299999999999999</v>
      </c>
      <c r="AM15" s="21"/>
      <c r="AN15" s="21">
        <v>6.8541451000000002</v>
      </c>
      <c r="AO15" s="21"/>
      <c r="AP15" s="21"/>
      <c r="AQ15" s="21"/>
      <c r="AR15" s="21"/>
      <c r="AS15" s="33" t="s">
        <v>110</v>
      </c>
      <c r="AT15" s="21"/>
      <c r="AU15" s="21"/>
      <c r="AV15" s="21">
        <v>125.67915000000001</v>
      </c>
      <c r="AW15" s="21"/>
      <c r="AX15" s="21"/>
      <c r="AY15" s="21"/>
      <c r="AZ15" s="25" t="s">
        <v>111</v>
      </c>
      <c r="BA15" s="25" t="s">
        <v>111</v>
      </c>
      <c r="BB15" s="25" t="s">
        <v>111</v>
      </c>
      <c r="BC15" s="25" t="s">
        <v>111</v>
      </c>
      <c r="BD15" s="25" t="s">
        <v>111</v>
      </c>
      <c r="BE15" s="48" t="s">
        <v>111</v>
      </c>
      <c r="BF15" s="25" t="s">
        <v>111</v>
      </c>
      <c r="BG15" s="25" t="s">
        <v>111</v>
      </c>
    </row>
    <row r="16" spans="1:59" x14ac:dyDescent="0.25">
      <c r="A16" s="23">
        <v>2216801</v>
      </c>
      <c r="B16" s="24">
        <v>44729.75</v>
      </c>
      <c r="C16" s="26">
        <v>3.6666666999999999</v>
      </c>
      <c r="D16" s="21"/>
      <c r="E16" s="25">
        <v>135</v>
      </c>
      <c r="F16" s="27">
        <v>0.19735530000000001</v>
      </c>
      <c r="G16" s="21"/>
      <c r="H16" s="26"/>
      <c r="I16" s="25">
        <v>281.24448000000001</v>
      </c>
      <c r="J16" s="23" t="str">
        <f>CHOOSE(1+ABS(ROUND(Table7[[#This Row],[WINDDIR_AVG °AZ]]/45,0)),"N","NE","E","SE","S","SW","W","NW","N")</f>
        <v>W</v>
      </c>
      <c r="K16" s="21">
        <v>12.492255</v>
      </c>
      <c r="L16" s="21">
        <v>6.9930000000000003</v>
      </c>
      <c r="M16" s="21"/>
      <c r="N16" s="21"/>
      <c r="O16" s="21"/>
      <c r="P16" s="21">
        <v>0.10091843</v>
      </c>
      <c r="Q16" s="21"/>
      <c r="R16" s="21"/>
      <c r="S16" s="21"/>
      <c r="T16" s="21"/>
      <c r="U16" s="21"/>
      <c r="V16" s="21"/>
      <c r="W16" s="21"/>
      <c r="X16" s="21"/>
      <c r="Y16" s="21"/>
      <c r="Z16" s="21">
        <v>0.34599998999999998</v>
      </c>
      <c r="AA16" s="21"/>
      <c r="AB16" s="21">
        <v>8.8494892000000007</v>
      </c>
      <c r="AC16" s="21">
        <v>3.4560000999999998</v>
      </c>
      <c r="AD16" s="21"/>
      <c r="AE16" s="21">
        <v>191.5849</v>
      </c>
      <c r="AF16" s="21">
        <v>4.085</v>
      </c>
      <c r="AG16" s="21"/>
      <c r="AH16" s="21">
        <v>86.854836000000006</v>
      </c>
      <c r="AI16" s="21">
        <v>7.9860001</v>
      </c>
      <c r="AJ16" s="21"/>
      <c r="AK16" s="21">
        <v>128.79628</v>
      </c>
      <c r="AL16" s="21">
        <v>0.31999999000000001</v>
      </c>
      <c r="AM16" s="21"/>
      <c r="AN16" s="21">
        <v>9.0260344000000003</v>
      </c>
      <c r="AO16" s="21"/>
      <c r="AP16" s="21"/>
      <c r="AQ16" s="21"/>
      <c r="AR16" s="21"/>
      <c r="AS16" s="33" t="s">
        <v>110</v>
      </c>
      <c r="AT16" s="21"/>
      <c r="AU16" s="21"/>
      <c r="AV16" s="21">
        <v>224.67714000000001</v>
      </c>
      <c r="AW16" s="21"/>
      <c r="AX16" s="21"/>
      <c r="AY16" s="21"/>
      <c r="AZ16" s="25" t="s">
        <v>111</v>
      </c>
      <c r="BA16" s="25" t="s">
        <v>111</v>
      </c>
      <c r="BB16" s="25" t="s">
        <v>111</v>
      </c>
      <c r="BC16" s="25" t="s">
        <v>111</v>
      </c>
      <c r="BD16" s="25" t="s">
        <v>111</v>
      </c>
      <c r="BE16" s="48" t="s">
        <v>111</v>
      </c>
      <c r="BF16" s="25" t="s">
        <v>111</v>
      </c>
      <c r="BG16" s="25" t="s">
        <v>111</v>
      </c>
    </row>
    <row r="17" spans="1:59" x14ac:dyDescent="0.25">
      <c r="A17" s="23">
        <v>2216903</v>
      </c>
      <c r="B17" s="24">
        <v>44730.75</v>
      </c>
      <c r="C17" s="26">
        <v>11.983333999999999</v>
      </c>
      <c r="D17" s="21"/>
      <c r="E17" s="25">
        <v>173</v>
      </c>
      <c r="F17" s="27">
        <v>0.38175079000000001</v>
      </c>
      <c r="G17" s="21"/>
      <c r="H17" s="26"/>
      <c r="I17" s="25">
        <v>251.99213</v>
      </c>
      <c r="J17" s="23" t="str">
        <f>CHOOSE(1+ABS(ROUND(Table7[[#This Row],[WINDDIR_AVG °AZ]]/45,0)),"N","NE","E","SE","S","SW","W","NW","N")</f>
        <v>W</v>
      </c>
      <c r="K17" s="21">
        <v>14.714985</v>
      </c>
      <c r="L17" s="21">
        <v>6.5970000999999998</v>
      </c>
      <c r="M17" s="21"/>
      <c r="N17" s="21"/>
      <c r="O17" s="21"/>
      <c r="P17" s="21">
        <v>0.25117152999999998</v>
      </c>
      <c r="Q17" s="21"/>
      <c r="R17" s="21"/>
      <c r="S17" s="21"/>
      <c r="T17" s="21"/>
      <c r="U17" s="21"/>
      <c r="V17" s="21"/>
      <c r="W17" s="21">
        <v>-4.0000002000000002E-3</v>
      </c>
      <c r="X17" s="21"/>
      <c r="Y17" s="21">
        <v>-0.17399020000000001</v>
      </c>
      <c r="Z17" s="21">
        <v>7.2999998999999996E-2</v>
      </c>
      <c r="AA17" s="21"/>
      <c r="AB17" s="21">
        <v>1.8670888000000001</v>
      </c>
      <c r="AC17" s="21">
        <v>1.0999999999999999E-2</v>
      </c>
      <c r="AD17" s="21"/>
      <c r="AE17" s="21">
        <v>0.60978991000000005</v>
      </c>
      <c r="AF17" s="21">
        <v>0.125</v>
      </c>
      <c r="AG17" s="21"/>
      <c r="AH17" s="21">
        <v>2.6577367999999999</v>
      </c>
      <c r="AI17" s="21">
        <v>9.7999997000000005E-2</v>
      </c>
      <c r="AJ17" s="21"/>
      <c r="AK17" s="21">
        <v>1.5805203000000001</v>
      </c>
      <c r="AL17" s="21">
        <v>0</v>
      </c>
      <c r="AM17" s="21"/>
      <c r="AN17" s="21">
        <v>0</v>
      </c>
      <c r="AO17" s="21">
        <v>62.75</v>
      </c>
      <c r="AP17" s="21"/>
      <c r="AQ17" s="21"/>
      <c r="AR17" s="21"/>
      <c r="AS17" s="33" t="s">
        <v>110</v>
      </c>
      <c r="AT17" s="21"/>
      <c r="AU17" s="21"/>
      <c r="AV17" s="21">
        <v>4.2382568999999997</v>
      </c>
      <c r="AW17" s="21"/>
      <c r="AX17" s="21"/>
      <c r="AY17" s="21"/>
      <c r="AZ17" s="25" t="s">
        <v>111</v>
      </c>
      <c r="BA17" s="25" t="s">
        <v>111</v>
      </c>
      <c r="BB17" s="25" t="s">
        <v>111</v>
      </c>
      <c r="BC17" s="25" t="s">
        <v>111</v>
      </c>
      <c r="BD17" s="25" t="s">
        <v>111</v>
      </c>
      <c r="BE17" s="48" t="s">
        <v>111</v>
      </c>
      <c r="BF17" s="25" t="s">
        <v>111</v>
      </c>
      <c r="BG17" s="25" t="s">
        <v>111</v>
      </c>
    </row>
    <row r="18" spans="1:59" x14ac:dyDescent="0.25">
      <c r="A18" s="23">
        <v>2219303</v>
      </c>
      <c r="B18" s="24">
        <v>44754.75</v>
      </c>
      <c r="C18" s="26">
        <v>8.0666665999999996</v>
      </c>
      <c r="D18" s="21"/>
      <c r="E18" s="25">
        <v>159</v>
      </c>
      <c r="F18" s="27">
        <v>0.68607991999999995</v>
      </c>
      <c r="G18" s="21"/>
      <c r="H18" s="26"/>
      <c r="I18" s="25">
        <v>213.63706999999999</v>
      </c>
      <c r="J18" s="23" t="str">
        <f>CHOOSE(1+ABS(ROUND(Table7[[#This Row],[WINDDIR_AVG °AZ]]/45,0)),"N","NE","E","SE","S","SW","W","NW","N")</f>
        <v>SW</v>
      </c>
      <c r="K18" s="21">
        <v>9.5684710000000006</v>
      </c>
      <c r="L18" s="21">
        <v>6.6009998000000003</v>
      </c>
      <c r="M18" s="21"/>
      <c r="N18" s="21"/>
      <c r="O18" s="21"/>
      <c r="P18" s="21">
        <v>0.24886896</v>
      </c>
      <c r="Q18" s="21">
        <v>0.77100002999999995</v>
      </c>
      <c r="R18" s="21"/>
      <c r="S18" s="21">
        <v>38.474975999999998</v>
      </c>
      <c r="T18" s="21">
        <v>0.123</v>
      </c>
      <c r="U18" s="21"/>
      <c r="V18" s="21">
        <v>10.121373999999999</v>
      </c>
      <c r="W18" s="21">
        <v>5.4000000999999999E-2</v>
      </c>
      <c r="X18" s="21"/>
      <c r="Y18" s="21">
        <v>2.3488677</v>
      </c>
      <c r="Z18" s="21">
        <v>0.38800001000000001</v>
      </c>
      <c r="AA18" s="21"/>
      <c r="AB18" s="21">
        <v>9.9237050999999994</v>
      </c>
      <c r="AC18" s="21">
        <v>4.0320001000000003</v>
      </c>
      <c r="AD18" s="21"/>
      <c r="AE18" s="21">
        <v>223.51571999999999</v>
      </c>
      <c r="AF18" s="21">
        <v>4.5380000999999996</v>
      </c>
      <c r="AG18" s="21"/>
      <c r="AH18" s="21">
        <v>96.486473000000004</v>
      </c>
      <c r="AI18" s="21">
        <v>4.1980000000000004</v>
      </c>
      <c r="AJ18" s="21"/>
      <c r="AK18" s="21">
        <v>67.704323000000002</v>
      </c>
      <c r="AL18" s="21">
        <v>0.14199999999999999</v>
      </c>
      <c r="AM18" s="21"/>
      <c r="AN18" s="21">
        <v>4.0053029000000002</v>
      </c>
      <c r="AO18" s="21">
        <v>483</v>
      </c>
      <c r="AP18" s="21"/>
      <c r="AQ18" s="21"/>
      <c r="AR18" s="21"/>
      <c r="AS18" s="33" t="s">
        <v>110</v>
      </c>
      <c r="AT18" s="21">
        <v>1.6922717</v>
      </c>
      <c r="AU18" s="21">
        <v>284.63351</v>
      </c>
      <c r="AV18" s="21">
        <v>168.19611</v>
      </c>
      <c r="AW18" s="21">
        <v>51.426586</v>
      </c>
      <c r="AX18" s="21"/>
      <c r="AY18" s="21"/>
      <c r="AZ18" s="25" t="s">
        <v>111</v>
      </c>
      <c r="BA18" s="25" t="s">
        <v>111</v>
      </c>
      <c r="BB18" s="25" t="s">
        <v>111</v>
      </c>
      <c r="BC18" s="25" t="s">
        <v>111</v>
      </c>
      <c r="BD18" s="25" t="s">
        <v>111</v>
      </c>
      <c r="BE18" s="48" t="s">
        <v>111</v>
      </c>
      <c r="BF18" s="25" t="s">
        <v>111</v>
      </c>
      <c r="BG18" s="25" t="s">
        <v>111</v>
      </c>
    </row>
    <row r="19" spans="1:59" x14ac:dyDescent="0.25">
      <c r="A19" s="23">
        <v>2219901</v>
      </c>
      <c r="B19" s="24">
        <v>44760.75</v>
      </c>
      <c r="C19" s="26">
        <v>9.6000004000000008</v>
      </c>
      <c r="D19" s="21"/>
      <c r="E19" s="25">
        <v>2333</v>
      </c>
      <c r="F19" s="27">
        <v>0.40999731</v>
      </c>
      <c r="G19" s="21"/>
      <c r="H19" s="26"/>
      <c r="I19" s="25">
        <v>170.23134999999999</v>
      </c>
      <c r="J19" s="23" t="str">
        <f>CHOOSE(1+ABS(ROUND(Table7[[#This Row],[WINDDIR_AVG °AZ]]/45,0)),"N","NE","E","SE","S","SW","W","NW","N")</f>
        <v>S</v>
      </c>
      <c r="K19" s="21">
        <v>11.851894</v>
      </c>
      <c r="L19" s="21">
        <v>5.7270002</v>
      </c>
      <c r="M19" s="21"/>
      <c r="N19" s="21">
        <v>25.695999</v>
      </c>
      <c r="O19" s="21"/>
      <c r="P19" s="21">
        <v>1.8619597000000001</v>
      </c>
      <c r="Q19" s="21">
        <v>0.47299998999999998</v>
      </c>
      <c r="R19" s="21"/>
      <c r="S19" s="21">
        <v>23.603971000000001</v>
      </c>
      <c r="T19" s="21">
        <v>7.9999998000000003E-2</v>
      </c>
      <c r="U19" s="21"/>
      <c r="V19" s="21">
        <v>6.5830077999999999</v>
      </c>
      <c r="W19" s="21">
        <v>3.7999999E-2</v>
      </c>
      <c r="X19" s="21"/>
      <c r="Y19" s="21">
        <v>1.6529069000000001</v>
      </c>
      <c r="Z19" s="21">
        <v>7.4000000999999996E-2</v>
      </c>
      <c r="AA19" s="21"/>
      <c r="AB19" s="21">
        <v>1.8926654000000001</v>
      </c>
      <c r="AC19" s="21">
        <v>2.7490000999999999</v>
      </c>
      <c r="AD19" s="21"/>
      <c r="AE19" s="21">
        <v>152.39204000000001</v>
      </c>
      <c r="AF19" s="21">
        <v>3.0369999000000001</v>
      </c>
      <c r="AG19" s="21"/>
      <c r="AH19" s="21">
        <v>64.572372000000001</v>
      </c>
      <c r="AI19" s="21">
        <v>3.1099999</v>
      </c>
      <c r="AJ19" s="21"/>
      <c r="AK19" s="21">
        <v>50.157325999999998</v>
      </c>
      <c r="AL19" s="21">
        <v>0.104</v>
      </c>
      <c r="AM19" s="21"/>
      <c r="AN19" s="21">
        <v>2.9334612</v>
      </c>
      <c r="AO19" s="21">
        <v>723.25</v>
      </c>
      <c r="AP19" s="21"/>
      <c r="AQ19" s="21"/>
      <c r="AR19" s="21"/>
      <c r="AS19" s="33" t="s">
        <v>110</v>
      </c>
      <c r="AT19" s="21">
        <v>1.5976671</v>
      </c>
      <c r="AU19" s="21">
        <v>187.98656</v>
      </c>
      <c r="AV19" s="21">
        <v>117.66315</v>
      </c>
      <c r="AW19" s="21">
        <v>46.015681999999998</v>
      </c>
      <c r="AX19" s="21"/>
      <c r="AY19" s="21"/>
      <c r="AZ19" s="25">
        <v>105</v>
      </c>
      <c r="BA19" s="25">
        <v>529</v>
      </c>
      <c r="BB19" s="25">
        <v>398</v>
      </c>
      <c r="BC19" s="25">
        <v>87</v>
      </c>
      <c r="BD19" s="25" t="s">
        <v>111</v>
      </c>
      <c r="BE19" s="48">
        <v>306</v>
      </c>
      <c r="BF19" s="25">
        <v>35.099997999999999</v>
      </c>
      <c r="BG19" s="25" t="s">
        <v>111</v>
      </c>
    </row>
    <row r="20" spans="1:59" x14ac:dyDescent="0.25">
      <c r="A20" s="23">
        <v>2220104</v>
      </c>
      <c r="B20" s="24">
        <v>44762.25</v>
      </c>
      <c r="C20" s="26">
        <v>8.9833335999999999</v>
      </c>
      <c r="D20" s="21"/>
      <c r="E20" s="25">
        <v>1952</v>
      </c>
      <c r="F20" s="27">
        <v>0.3389549</v>
      </c>
      <c r="G20" s="21"/>
      <c r="H20" s="26"/>
      <c r="I20" s="25">
        <v>233.81216000000001</v>
      </c>
      <c r="J20" s="23" t="str">
        <f>CHOOSE(1+ABS(ROUND(Table7[[#This Row],[WINDDIR_AVG °AZ]]/45,0)),"N","NE","E","SE","S","SW","W","NW","N")</f>
        <v>SW</v>
      </c>
      <c r="K20" s="21">
        <v>13.885533000000001</v>
      </c>
      <c r="L20" s="21">
        <v>6.0650000999999998</v>
      </c>
      <c r="M20" s="21"/>
      <c r="N20" s="21">
        <v>30.76</v>
      </c>
      <c r="O20" s="21"/>
      <c r="P20" s="21">
        <v>0.85500854000000004</v>
      </c>
      <c r="Q20" s="21">
        <v>1.409</v>
      </c>
      <c r="R20" s="21"/>
      <c r="S20" s="21">
        <v>70.312888999999998</v>
      </c>
      <c r="T20" s="21">
        <v>0.12899999000000001</v>
      </c>
      <c r="U20" s="21"/>
      <c r="V20" s="21">
        <v>10.6151</v>
      </c>
      <c r="W20" s="21">
        <v>6.4999998000000003E-2</v>
      </c>
      <c r="X20" s="21"/>
      <c r="Y20" s="21">
        <v>2.8273408</v>
      </c>
      <c r="Z20" s="21">
        <v>7.9999998000000003E-2</v>
      </c>
      <c r="AA20" s="21"/>
      <c r="AB20" s="21">
        <v>2.0461247</v>
      </c>
      <c r="AC20" s="21">
        <v>2.9809999</v>
      </c>
      <c r="AD20" s="21"/>
      <c r="AE20" s="21">
        <v>165.25307000000001</v>
      </c>
      <c r="AF20" s="21">
        <v>2.4119999000000001</v>
      </c>
      <c r="AG20" s="21"/>
      <c r="AH20" s="21">
        <v>51.283687999999998</v>
      </c>
      <c r="AI20" s="21">
        <v>4.4359998999999997</v>
      </c>
      <c r="AJ20" s="21"/>
      <c r="AK20" s="21">
        <v>71.542732000000001</v>
      </c>
      <c r="AL20" s="21">
        <v>0.161</v>
      </c>
      <c r="AM20" s="21"/>
      <c r="AN20" s="21">
        <v>4.5412235000000001</v>
      </c>
      <c r="AO20" s="21">
        <v>1129.4166</v>
      </c>
      <c r="AP20" s="21"/>
      <c r="AQ20" s="21"/>
      <c r="AR20" s="21"/>
      <c r="AS20" s="33" t="s">
        <v>110</v>
      </c>
      <c r="AT20" s="21">
        <v>1.9778142000000001</v>
      </c>
      <c r="AU20" s="21">
        <v>251.90952999999999</v>
      </c>
      <c r="AV20" s="21">
        <v>127.36765</v>
      </c>
      <c r="AW20" s="21">
        <v>65.673278999999994</v>
      </c>
      <c r="AX20" s="21"/>
      <c r="AY20" s="21"/>
      <c r="AZ20" s="25">
        <v>0</v>
      </c>
      <c r="BA20" s="25">
        <v>125</v>
      </c>
      <c r="BB20" s="25">
        <v>79</v>
      </c>
      <c r="BC20" s="25">
        <v>75</v>
      </c>
      <c r="BD20" s="25" t="s">
        <v>111</v>
      </c>
      <c r="BE20" s="48">
        <v>124</v>
      </c>
      <c r="BF20" s="25">
        <v>29</v>
      </c>
      <c r="BG20" s="25" t="s">
        <v>111</v>
      </c>
    </row>
    <row r="21" spans="1:59" x14ac:dyDescent="0.25">
      <c r="A21" s="23">
        <v>2220203</v>
      </c>
      <c r="B21" s="24">
        <v>44763.75</v>
      </c>
      <c r="C21" s="26">
        <v>9.8999995999999992</v>
      </c>
      <c r="D21" s="21"/>
      <c r="E21" s="25">
        <v>1604</v>
      </c>
      <c r="F21" s="27">
        <v>0.51945251000000003</v>
      </c>
      <c r="G21" s="21"/>
      <c r="H21" s="26"/>
      <c r="I21" s="25">
        <v>207.92648</v>
      </c>
      <c r="J21" s="23" t="str">
        <f>CHOOSE(1+ABS(ROUND(Table7[[#This Row],[WINDDIR_AVG °AZ]]/45,0)),"N","NE","E","SE","S","SW","W","NW","N")</f>
        <v>SW</v>
      </c>
      <c r="K21" s="21">
        <v>8.7720965999999994</v>
      </c>
      <c r="L21" s="21">
        <v>6.1120000000000001</v>
      </c>
      <c r="M21" s="21"/>
      <c r="N21" s="21">
        <v>31.806000000000001</v>
      </c>
      <c r="O21" s="21"/>
      <c r="P21" s="21">
        <v>0.76730942999999996</v>
      </c>
      <c r="Q21" s="21">
        <v>0.86799996999999995</v>
      </c>
      <c r="R21" s="21"/>
      <c r="S21" s="21">
        <v>43.315536000000002</v>
      </c>
      <c r="T21" s="21">
        <v>0.123</v>
      </c>
      <c r="U21" s="21"/>
      <c r="V21" s="21">
        <v>10.121373999999999</v>
      </c>
      <c r="W21" s="21">
        <v>9.8999999000000005E-2</v>
      </c>
      <c r="X21" s="21"/>
      <c r="Y21" s="21">
        <v>4.3062576999999997</v>
      </c>
      <c r="Z21" s="21">
        <v>0.13400000000000001</v>
      </c>
      <c r="AA21" s="21"/>
      <c r="AB21" s="21">
        <v>3.4272589999999998</v>
      </c>
      <c r="AC21" s="21">
        <v>3.29</v>
      </c>
      <c r="AD21" s="21"/>
      <c r="AE21" s="21">
        <v>182.38261</v>
      </c>
      <c r="AF21" s="21">
        <v>4.1929997999999999</v>
      </c>
      <c r="AG21" s="21"/>
      <c r="AH21" s="21">
        <v>89.151115000000004</v>
      </c>
      <c r="AI21" s="21">
        <v>3.5120000999999998</v>
      </c>
      <c r="AJ21" s="21"/>
      <c r="AK21" s="21">
        <v>56.640686000000002</v>
      </c>
      <c r="AL21" s="21">
        <v>0.108</v>
      </c>
      <c r="AM21" s="21"/>
      <c r="AN21" s="21">
        <v>3.0462866000000002</v>
      </c>
      <c r="AO21" s="21">
        <v>860.58330999999998</v>
      </c>
      <c r="AP21" s="21"/>
      <c r="AQ21" s="21"/>
      <c r="AR21" s="21"/>
      <c r="AS21" s="33" t="s">
        <v>110</v>
      </c>
      <c r="AT21" s="21">
        <v>1.6415176</v>
      </c>
      <c r="AU21" s="21">
        <v>244.32033999999999</v>
      </c>
      <c r="AV21" s="21">
        <v>148.83808999999999</v>
      </c>
      <c r="AW21" s="21">
        <v>48.571896000000002</v>
      </c>
      <c r="AX21" s="21"/>
      <c r="AY21" s="21"/>
      <c r="AZ21" s="25">
        <v>0</v>
      </c>
      <c r="BA21" s="25">
        <v>119</v>
      </c>
      <c r="BB21" s="25">
        <v>25</v>
      </c>
      <c r="BC21" s="25">
        <v>55</v>
      </c>
      <c r="BD21" s="25" t="s">
        <v>111</v>
      </c>
      <c r="BE21" s="48">
        <v>177</v>
      </c>
      <c r="BF21" s="25">
        <v>0</v>
      </c>
      <c r="BG21" s="25" t="s">
        <v>111</v>
      </c>
    </row>
    <row r="22" spans="1:59" x14ac:dyDescent="0.25">
      <c r="A22" s="23">
        <v>2220304</v>
      </c>
      <c r="B22" s="24">
        <v>44764.25</v>
      </c>
      <c r="C22" s="26">
        <v>8.2166662000000006</v>
      </c>
      <c r="D22" s="21"/>
      <c r="E22" s="25">
        <v>469</v>
      </c>
      <c r="F22" s="27">
        <v>0.38065242999999999</v>
      </c>
      <c r="G22" s="21"/>
      <c r="H22" s="26"/>
      <c r="I22" s="25">
        <v>225.01259999999999</v>
      </c>
      <c r="J22" s="23" t="str">
        <f>CHOOSE(1+ABS(ROUND(Table7[[#This Row],[WINDDIR_AVG °AZ]]/45,0)),"N","NE","E","SE","S","SW","W","NW","N")</f>
        <v>SW</v>
      </c>
      <c r="K22" s="21">
        <v>14.526116999999999</v>
      </c>
      <c r="L22" s="21">
        <v>6.6259999000000001</v>
      </c>
      <c r="M22" s="21"/>
      <c r="N22" s="21">
        <v>23.500999</v>
      </c>
      <c r="O22" s="21"/>
      <c r="P22" s="21">
        <v>0.23494738000000001</v>
      </c>
      <c r="Q22" s="21">
        <v>1.2460001000000001</v>
      </c>
      <c r="R22" s="21"/>
      <c r="S22" s="21">
        <v>62.178753</v>
      </c>
      <c r="T22" s="21">
        <v>0.14099999999999999</v>
      </c>
      <c r="U22" s="21"/>
      <c r="V22" s="21">
        <v>11.602551</v>
      </c>
      <c r="W22" s="21">
        <v>5.2000000999999997E-2</v>
      </c>
      <c r="X22" s="21"/>
      <c r="Y22" s="21">
        <v>2.2618727999999999</v>
      </c>
      <c r="Z22" s="21">
        <v>0.114</v>
      </c>
      <c r="AA22" s="21"/>
      <c r="AB22" s="21">
        <v>2.9157278999999998</v>
      </c>
      <c r="AC22" s="21">
        <v>1.91</v>
      </c>
      <c r="AD22" s="21"/>
      <c r="AE22" s="21">
        <v>105.8817</v>
      </c>
      <c r="AF22" s="21">
        <v>1.702</v>
      </c>
      <c r="AG22" s="21"/>
      <c r="AH22" s="21">
        <v>36.187744000000002</v>
      </c>
      <c r="AI22" s="21">
        <v>2.9649999</v>
      </c>
      <c r="AJ22" s="21"/>
      <c r="AK22" s="21">
        <v>47.818801999999998</v>
      </c>
      <c r="AL22" s="21">
        <v>0.124</v>
      </c>
      <c r="AM22" s="21"/>
      <c r="AN22" s="21">
        <v>3.4975884000000002</v>
      </c>
      <c r="AO22" s="21">
        <v>576.83330999999998</v>
      </c>
      <c r="AP22" s="21"/>
      <c r="AQ22" s="21"/>
      <c r="AR22" s="21"/>
      <c r="AS22" s="33" t="s">
        <v>110</v>
      </c>
      <c r="AT22" s="21">
        <v>2.1150490999999998</v>
      </c>
      <c r="AU22" s="21">
        <v>185.07554999999999</v>
      </c>
      <c r="AV22" s="21">
        <v>87.504135000000005</v>
      </c>
      <c r="AW22" s="21">
        <v>71.59111</v>
      </c>
      <c r="AX22" s="21"/>
      <c r="AY22" s="21"/>
      <c r="AZ22" s="25">
        <v>0</v>
      </c>
      <c r="BA22" s="25">
        <v>55</v>
      </c>
      <c r="BB22" s="25">
        <v>63</v>
      </c>
      <c r="BC22" s="25">
        <v>0</v>
      </c>
      <c r="BD22" s="25" t="s">
        <v>111</v>
      </c>
      <c r="BE22" s="48">
        <v>96</v>
      </c>
      <c r="BF22" s="25">
        <v>0</v>
      </c>
      <c r="BG22" s="25" t="s">
        <v>111</v>
      </c>
    </row>
    <row r="23" spans="1:59" x14ac:dyDescent="0.25">
      <c r="A23" s="23">
        <v>2220802</v>
      </c>
      <c r="B23" s="24">
        <v>44769.25</v>
      </c>
      <c r="C23" s="26">
        <v>4.0500002000000004</v>
      </c>
      <c r="D23" s="21"/>
      <c r="E23" s="25">
        <v>915</v>
      </c>
      <c r="F23" s="27">
        <v>0.18801989</v>
      </c>
      <c r="G23" s="21"/>
      <c r="H23" s="26"/>
      <c r="I23" s="25">
        <v>243.89968999999999</v>
      </c>
      <c r="J23" s="23" t="str">
        <f>CHOOSE(1+ABS(ROUND(Table7[[#This Row],[WINDDIR_AVG °AZ]]/45,0)),"N","NE","E","SE","S","SW","W","NW","N")</f>
        <v>SW</v>
      </c>
      <c r="K23" s="21">
        <v>12.413985</v>
      </c>
      <c r="L23" s="21">
        <v>6.7979998999999998</v>
      </c>
      <c r="M23" s="21"/>
      <c r="N23" s="21">
        <v>26.837999</v>
      </c>
      <c r="O23" s="21"/>
      <c r="P23" s="21">
        <v>0.15811412</v>
      </c>
      <c r="Q23" s="21">
        <v>2.0510001</v>
      </c>
      <c r="R23" s="21"/>
      <c r="S23" s="21">
        <v>102.35042</v>
      </c>
      <c r="T23" s="21">
        <v>0.107</v>
      </c>
      <c r="U23" s="21"/>
      <c r="V23" s="21">
        <v>8.8047723999999992</v>
      </c>
      <c r="W23" s="21">
        <v>0.11899999999999999</v>
      </c>
      <c r="X23" s="21"/>
      <c r="Y23" s="21">
        <v>5.1762085000000004</v>
      </c>
      <c r="Z23" s="21">
        <v>7.9000003999999999E-2</v>
      </c>
      <c r="AA23" s="21"/>
      <c r="AB23" s="21">
        <v>2.0205481000000001</v>
      </c>
      <c r="AC23" s="21">
        <v>1.98</v>
      </c>
      <c r="AD23" s="21"/>
      <c r="AE23" s="21">
        <v>109.76218</v>
      </c>
      <c r="AF23" s="21">
        <v>1.6180000000000001</v>
      </c>
      <c r="AG23" s="21"/>
      <c r="AH23" s="21">
        <v>34.401744999999998</v>
      </c>
      <c r="AI23" s="21">
        <v>3.5209999000000001</v>
      </c>
      <c r="AJ23" s="21"/>
      <c r="AK23" s="21">
        <v>56.785834999999999</v>
      </c>
      <c r="AL23" s="21">
        <v>0.16200000000000001</v>
      </c>
      <c r="AM23" s="21"/>
      <c r="AN23" s="21">
        <v>4.5694299000000003</v>
      </c>
      <c r="AO23" s="21">
        <v>638.41669000000002</v>
      </c>
      <c r="AP23" s="21"/>
      <c r="AQ23" s="21"/>
      <c r="AR23" s="21"/>
      <c r="AS23" s="33" t="s">
        <v>110</v>
      </c>
      <c r="AT23" s="21">
        <v>2.3838699000000001</v>
      </c>
      <c r="AU23" s="21">
        <v>228.27225000000001</v>
      </c>
      <c r="AV23" s="21">
        <v>95.757011000000006</v>
      </c>
      <c r="AW23" s="21">
        <v>81.792145000000005</v>
      </c>
      <c r="AX23" s="21"/>
      <c r="AY23" s="21"/>
      <c r="AZ23" s="25">
        <v>0</v>
      </c>
      <c r="BA23" s="25">
        <v>426</v>
      </c>
      <c r="BB23" s="25">
        <v>130</v>
      </c>
      <c r="BC23" s="25">
        <v>24</v>
      </c>
      <c r="BD23" s="25" t="s">
        <v>111</v>
      </c>
      <c r="BE23" s="48">
        <v>230</v>
      </c>
      <c r="BF23" s="25">
        <v>0</v>
      </c>
      <c r="BG23" s="25" t="s">
        <v>111</v>
      </c>
    </row>
    <row r="24" spans="1:59" x14ac:dyDescent="0.25">
      <c r="A24" s="23">
        <v>2220905</v>
      </c>
      <c r="B24" s="24">
        <v>44770.75</v>
      </c>
      <c r="C24" s="26">
        <v>4.1999997999999996</v>
      </c>
      <c r="D24" s="21"/>
      <c r="E24" s="25">
        <v>475</v>
      </c>
      <c r="F24" s="27">
        <v>0.31820142000000001</v>
      </c>
      <c r="G24" s="21"/>
      <c r="H24" s="26"/>
      <c r="I24" s="25">
        <v>211.03542999999999</v>
      </c>
      <c r="J24" s="23" t="str">
        <f>CHOOSE(1+ABS(ROUND(Table7[[#This Row],[WINDDIR_AVG °AZ]]/45,0)),"N","NE","E","SE","S","SW","W","NW","N")</f>
        <v>SW</v>
      </c>
      <c r="K24" s="21">
        <v>7.1304993999999997</v>
      </c>
      <c r="L24" s="21">
        <v>6.8000002000000004</v>
      </c>
      <c r="M24" s="21"/>
      <c r="N24" s="21">
        <v>29.957001000000002</v>
      </c>
      <c r="O24" s="21"/>
      <c r="P24" s="21">
        <v>0.15738752</v>
      </c>
      <c r="Q24" s="21">
        <v>2.1419999999999999</v>
      </c>
      <c r="R24" s="21"/>
      <c r="S24" s="21">
        <v>106.89156</v>
      </c>
      <c r="T24" s="21">
        <v>0.104</v>
      </c>
      <c r="U24" s="21"/>
      <c r="V24" s="21">
        <v>8.5579099999999997</v>
      </c>
      <c r="W24" s="21">
        <v>0.1</v>
      </c>
      <c r="X24" s="21"/>
      <c r="Y24" s="21">
        <v>4.3497553</v>
      </c>
      <c r="Z24" s="21">
        <v>0.122</v>
      </c>
      <c r="AA24" s="21"/>
      <c r="AB24" s="21">
        <v>3.1203403000000001</v>
      </c>
      <c r="AC24" s="21">
        <v>2.1170000999999998</v>
      </c>
      <c r="AD24" s="21"/>
      <c r="AE24" s="21">
        <v>117.35683</v>
      </c>
      <c r="AF24" s="21">
        <v>3.0630000000000002</v>
      </c>
      <c r="AG24" s="21"/>
      <c r="AH24" s="21">
        <v>65.125183000000007</v>
      </c>
      <c r="AI24" s="21">
        <v>3.6559998999999999</v>
      </c>
      <c r="AJ24" s="21"/>
      <c r="AK24" s="21">
        <v>58.963081000000003</v>
      </c>
      <c r="AL24" s="21">
        <v>0.10199999999999999</v>
      </c>
      <c r="AM24" s="21"/>
      <c r="AN24" s="21">
        <v>2.8770484999999999</v>
      </c>
      <c r="AO24" s="21">
        <v>494.5</v>
      </c>
      <c r="AP24" s="21"/>
      <c r="AQ24" s="21"/>
      <c r="AR24" s="21"/>
      <c r="AS24" s="33" t="s">
        <v>110</v>
      </c>
      <c r="AT24" s="21">
        <v>1.8936968000000001</v>
      </c>
      <c r="AU24" s="21">
        <v>240.43378999999999</v>
      </c>
      <c r="AV24" s="21">
        <v>126.96531</v>
      </c>
      <c r="AW24" s="21">
        <v>61.768512999999999</v>
      </c>
      <c r="AX24" s="21"/>
      <c r="AY24" s="21"/>
      <c r="AZ24" s="25">
        <v>0</v>
      </c>
      <c r="BA24" s="25">
        <v>218</v>
      </c>
      <c r="BB24" s="25">
        <v>23</v>
      </c>
      <c r="BC24" s="25">
        <v>22</v>
      </c>
      <c r="BD24" s="25" t="s">
        <v>111</v>
      </c>
      <c r="BE24" s="48">
        <v>113</v>
      </c>
      <c r="BF24" s="25">
        <v>0</v>
      </c>
      <c r="BG24" s="25" t="s">
        <v>111</v>
      </c>
    </row>
    <row r="25" spans="1:59" x14ac:dyDescent="0.25">
      <c r="A25" s="23">
        <v>2221006</v>
      </c>
      <c r="B25" s="24">
        <v>44771.25</v>
      </c>
      <c r="C25" s="26">
        <v>11.566667000000001</v>
      </c>
      <c r="D25" s="21"/>
      <c r="E25" s="25">
        <v>1350</v>
      </c>
      <c r="F25" s="27">
        <v>0.59443908999999995</v>
      </c>
      <c r="G25" s="21"/>
      <c r="H25" s="26"/>
      <c r="I25" s="25">
        <v>224.30251000000001</v>
      </c>
      <c r="J25" s="23" t="str">
        <f>CHOOSE(1+ABS(ROUND(Table7[[#This Row],[WINDDIR_AVG °AZ]]/45,0)),"N","NE","E","SE","S","SW","W","NW","N")</f>
        <v>SW</v>
      </c>
      <c r="K25" s="21">
        <v>10.227143999999999</v>
      </c>
      <c r="L25" s="21">
        <v>6.6719999000000003</v>
      </c>
      <c r="M25" s="21"/>
      <c r="N25" s="21">
        <v>20.695999</v>
      </c>
      <c r="O25" s="21"/>
      <c r="P25" s="21">
        <v>0.21133460000000001</v>
      </c>
      <c r="Q25" s="21">
        <v>0.80100000000000005</v>
      </c>
      <c r="R25" s="21"/>
      <c r="S25" s="21">
        <v>39.972054</v>
      </c>
      <c r="T25" s="21">
        <v>6.7000002000000003E-2</v>
      </c>
      <c r="U25" s="21"/>
      <c r="V25" s="21">
        <v>5.5132688999999999</v>
      </c>
      <c r="W25" s="21">
        <v>4.1000001000000001E-2</v>
      </c>
      <c r="X25" s="21"/>
      <c r="Y25" s="21">
        <v>1.7833996000000001</v>
      </c>
      <c r="Z25" s="21">
        <v>7.5999997999999999E-2</v>
      </c>
      <c r="AA25" s="21"/>
      <c r="AB25" s="21">
        <v>1.9438186</v>
      </c>
      <c r="AC25" s="21">
        <v>2.0209999000000001</v>
      </c>
      <c r="AD25" s="21"/>
      <c r="AE25" s="21">
        <v>112.03503000000001</v>
      </c>
      <c r="AF25" s="21">
        <v>1.8640000000000001</v>
      </c>
      <c r="AG25" s="21"/>
      <c r="AH25" s="21">
        <v>39.632168</v>
      </c>
      <c r="AI25" s="21">
        <v>2.605</v>
      </c>
      <c r="AJ25" s="21"/>
      <c r="AK25" s="21">
        <v>42.012810000000002</v>
      </c>
      <c r="AL25" s="21">
        <v>6.4000003E-2</v>
      </c>
      <c r="AM25" s="21"/>
      <c r="AN25" s="21">
        <v>1.8052068999999999</v>
      </c>
      <c r="AO25" s="21">
        <v>321.75</v>
      </c>
      <c r="AP25" s="21"/>
      <c r="AQ25" s="21"/>
      <c r="AR25" s="21"/>
      <c r="AS25" s="33" t="s">
        <v>110</v>
      </c>
      <c r="AT25" s="21">
        <v>1.9347938</v>
      </c>
      <c r="AU25" s="21">
        <v>161.45891</v>
      </c>
      <c r="AV25" s="21">
        <v>83.450187999999997</v>
      </c>
      <c r="AW25" s="21">
        <v>63.704224000000004</v>
      </c>
      <c r="AX25" s="21"/>
      <c r="AY25" s="21"/>
      <c r="AZ25" s="25">
        <v>0</v>
      </c>
      <c r="BA25" s="25">
        <v>249</v>
      </c>
      <c r="BB25" s="25">
        <v>95</v>
      </c>
      <c r="BC25" s="25">
        <v>111</v>
      </c>
      <c r="BD25" s="25" t="s">
        <v>111</v>
      </c>
      <c r="BE25" s="48">
        <v>118</v>
      </c>
      <c r="BF25" s="25">
        <v>0</v>
      </c>
      <c r="BG25" s="25" t="s">
        <v>111</v>
      </c>
    </row>
    <row r="26" spans="1:59" x14ac:dyDescent="0.25">
      <c r="A26" s="23">
        <v>2221102</v>
      </c>
      <c r="B26" s="24">
        <v>44772.25</v>
      </c>
      <c r="C26" s="26">
        <v>4.6833334000000004</v>
      </c>
      <c r="D26" s="21"/>
      <c r="E26" s="25">
        <v>862</v>
      </c>
      <c r="F26" s="27">
        <v>0.43045187000000001</v>
      </c>
      <c r="G26" s="21"/>
      <c r="H26" s="26"/>
      <c r="I26" s="25">
        <v>229.14714000000001</v>
      </c>
      <c r="J26" s="23" t="str">
        <f>CHOOSE(1+ABS(ROUND(Table7[[#This Row],[WINDDIR_AVG °AZ]]/45,0)),"N","NE","E","SE","S","SW","W","NW","N")</f>
        <v>SW</v>
      </c>
      <c r="K26" s="21">
        <v>13.925514</v>
      </c>
      <c r="L26" s="21">
        <v>6.8620000000000001</v>
      </c>
      <c r="M26" s="21"/>
      <c r="N26" s="21">
        <v>17.931999000000001</v>
      </c>
      <c r="O26" s="21"/>
      <c r="P26" s="21">
        <v>0.13644904999999999</v>
      </c>
      <c r="Q26" s="21">
        <v>1.1120000000000001</v>
      </c>
      <c r="R26" s="21"/>
      <c r="S26" s="21">
        <v>55.491790999999999</v>
      </c>
      <c r="T26" s="21">
        <v>0.13100000000000001</v>
      </c>
      <c r="U26" s="21"/>
      <c r="V26" s="21">
        <v>10.779674999999999</v>
      </c>
      <c r="W26" s="21">
        <v>4.1999999000000003E-2</v>
      </c>
      <c r="X26" s="21"/>
      <c r="Y26" s="21">
        <v>1.8268971000000001</v>
      </c>
      <c r="Z26" s="21">
        <v>5.7000000000000002E-2</v>
      </c>
      <c r="AA26" s="21"/>
      <c r="AB26" s="21">
        <v>1.4578639</v>
      </c>
      <c r="AC26" s="21">
        <v>1.3150001</v>
      </c>
      <c r="AD26" s="21"/>
      <c r="AE26" s="21">
        <v>72.897614000000004</v>
      </c>
      <c r="AF26" s="21">
        <v>0.90399998000000004</v>
      </c>
      <c r="AG26" s="21"/>
      <c r="AH26" s="21">
        <v>19.220751</v>
      </c>
      <c r="AI26" s="21">
        <v>2.105</v>
      </c>
      <c r="AJ26" s="21"/>
      <c r="AK26" s="21">
        <v>33.948929</v>
      </c>
      <c r="AL26" s="21">
        <v>9.3000001999999998E-2</v>
      </c>
      <c r="AM26" s="21"/>
      <c r="AN26" s="21">
        <v>2.6231914000000001</v>
      </c>
      <c r="AO26" s="21">
        <v>332.83334000000002</v>
      </c>
      <c r="AP26" s="21"/>
      <c r="AQ26" s="21"/>
      <c r="AR26" s="21"/>
      <c r="AS26" s="33" t="s">
        <v>110</v>
      </c>
      <c r="AT26" s="21">
        <v>2.5557078999999998</v>
      </c>
      <c r="AU26" s="21">
        <v>142.59029000000001</v>
      </c>
      <c r="AV26" s="21">
        <v>55.792873</v>
      </c>
      <c r="AW26" s="21">
        <v>87.504822000000004</v>
      </c>
      <c r="AX26" s="21"/>
      <c r="AY26" s="21"/>
      <c r="AZ26" s="25">
        <v>0</v>
      </c>
      <c r="BA26" s="25">
        <v>50</v>
      </c>
      <c r="BB26" s="25">
        <v>40</v>
      </c>
      <c r="BC26" s="25">
        <v>0</v>
      </c>
      <c r="BD26" s="25" t="s">
        <v>111</v>
      </c>
      <c r="BE26" s="48">
        <v>64</v>
      </c>
      <c r="BF26" s="25">
        <v>0</v>
      </c>
      <c r="BG26" s="25" t="s">
        <v>111</v>
      </c>
    </row>
    <row r="27" spans="1:59" x14ac:dyDescent="0.25">
      <c r="A27" s="23">
        <v>2221205</v>
      </c>
      <c r="B27" s="24">
        <v>44773.75</v>
      </c>
      <c r="C27" s="26">
        <v>5.0666665999999996</v>
      </c>
      <c r="D27" s="21"/>
      <c r="E27" s="25">
        <v>565</v>
      </c>
      <c r="F27" s="27">
        <v>0.21650904000000001</v>
      </c>
      <c r="G27" s="21"/>
      <c r="H27" s="26"/>
      <c r="I27" s="25">
        <v>226.5488</v>
      </c>
      <c r="J27" s="23" t="str">
        <f>CHOOSE(1+ABS(ROUND(Table7[[#This Row],[WINDDIR_AVG °AZ]]/45,0)),"N","NE","E","SE","S","SW","W","NW","N")</f>
        <v>SW</v>
      </c>
      <c r="K27" s="21">
        <v>12.842344000000001</v>
      </c>
      <c r="L27" s="21">
        <v>6.1539998000000002</v>
      </c>
      <c r="M27" s="21"/>
      <c r="N27" s="21">
        <v>17.365998999999999</v>
      </c>
      <c r="O27" s="21"/>
      <c r="P27" s="21">
        <v>0.69657952000000001</v>
      </c>
      <c r="Q27" s="21">
        <v>0.89200002</v>
      </c>
      <c r="R27" s="21"/>
      <c r="S27" s="21">
        <v>44.513199</v>
      </c>
      <c r="T27" s="21">
        <v>0.108</v>
      </c>
      <c r="U27" s="21"/>
      <c r="V27" s="21">
        <v>8.8870602000000005</v>
      </c>
      <c r="W27" s="21">
        <v>5.8999999999999997E-2</v>
      </c>
      <c r="X27" s="21"/>
      <c r="Y27" s="21">
        <v>2.5663554999999998</v>
      </c>
      <c r="Z27" s="21">
        <v>7.9000003999999999E-2</v>
      </c>
      <c r="AA27" s="21"/>
      <c r="AB27" s="21">
        <v>2.0205481000000001</v>
      </c>
      <c r="AC27" s="21">
        <v>1.302</v>
      </c>
      <c r="AD27" s="21"/>
      <c r="AE27" s="21">
        <v>72.176948999999993</v>
      </c>
      <c r="AF27" s="21">
        <v>1.3620000000000001</v>
      </c>
      <c r="AG27" s="21"/>
      <c r="AH27" s="21">
        <v>28.958697999999998</v>
      </c>
      <c r="AI27" s="21">
        <v>2.5790000000000002</v>
      </c>
      <c r="AJ27" s="21"/>
      <c r="AK27" s="21">
        <v>41.593487000000003</v>
      </c>
      <c r="AL27" s="21">
        <v>0.121</v>
      </c>
      <c r="AM27" s="21"/>
      <c r="AN27" s="21">
        <v>3.4129694000000002</v>
      </c>
      <c r="AO27" s="21">
        <v>597.66669000000002</v>
      </c>
      <c r="AP27" s="21"/>
      <c r="AQ27" s="21"/>
      <c r="AR27" s="21"/>
      <c r="AS27" s="33" t="s">
        <v>110</v>
      </c>
      <c r="AT27" s="21">
        <v>1.7692207</v>
      </c>
      <c r="AU27" s="21">
        <v>130.86069000000001</v>
      </c>
      <c r="AV27" s="21">
        <v>73.965157000000005</v>
      </c>
      <c r="AW27" s="21">
        <v>55.555031</v>
      </c>
      <c r="AX27" s="21"/>
      <c r="AY27" s="21"/>
      <c r="AZ27" s="25">
        <v>0</v>
      </c>
      <c r="BA27" s="25">
        <v>81</v>
      </c>
      <c r="BB27" s="25">
        <v>199</v>
      </c>
      <c r="BC27" s="25">
        <v>0</v>
      </c>
      <c r="BD27" s="25" t="s">
        <v>111</v>
      </c>
      <c r="BE27" s="48">
        <v>94</v>
      </c>
      <c r="BF27" s="25">
        <v>0</v>
      </c>
      <c r="BG27" s="25" t="s">
        <v>111</v>
      </c>
    </row>
    <row r="28" spans="1:59" x14ac:dyDescent="0.25">
      <c r="A28" s="23">
        <v>2221306</v>
      </c>
      <c r="B28" s="24">
        <v>44774.25</v>
      </c>
      <c r="C28" s="26">
        <v>6.2666668999999997</v>
      </c>
      <c r="D28" s="21"/>
      <c r="E28" s="25">
        <v>768</v>
      </c>
      <c r="F28" s="27">
        <v>0.21000956000000001</v>
      </c>
      <c r="G28" s="21"/>
      <c r="H28" s="26"/>
      <c r="I28" s="25">
        <v>217.24799999999999</v>
      </c>
      <c r="J28" s="23" t="str">
        <f>CHOOSE(1+ABS(ROUND(Table7[[#This Row],[WINDDIR_AVG °AZ]]/45,0)),"N","NE","E","SE","S","SW","W","NW","N")</f>
        <v>SW</v>
      </c>
      <c r="K28" s="21">
        <v>7.1112747000000001</v>
      </c>
      <c r="L28" s="21">
        <v>6.7839999000000004</v>
      </c>
      <c r="M28" s="21"/>
      <c r="N28" s="21">
        <v>36.147998999999999</v>
      </c>
      <c r="O28" s="21"/>
      <c r="P28" s="21">
        <v>0.16329415</v>
      </c>
      <c r="Q28" s="21">
        <v>1.04</v>
      </c>
      <c r="R28" s="21"/>
      <c r="S28" s="21">
        <v>51.898795999999997</v>
      </c>
      <c r="T28" s="21">
        <v>0.14000000000000001</v>
      </c>
      <c r="U28" s="21"/>
      <c r="V28" s="21">
        <v>11.520263999999999</v>
      </c>
      <c r="W28" s="21">
        <v>6.4000003E-2</v>
      </c>
      <c r="X28" s="21"/>
      <c r="Y28" s="21">
        <v>2.7838433</v>
      </c>
      <c r="Z28" s="21">
        <v>0.10199999999999999</v>
      </c>
      <c r="AA28" s="21"/>
      <c r="AB28" s="21">
        <v>2.6088089999999999</v>
      </c>
      <c r="AC28" s="21">
        <v>3.9860001</v>
      </c>
      <c r="AD28" s="21"/>
      <c r="AE28" s="21">
        <v>220.96567999999999</v>
      </c>
      <c r="AF28" s="21">
        <v>0.50199996999999996</v>
      </c>
      <c r="AG28" s="21"/>
      <c r="AH28" s="21">
        <v>10.67347</v>
      </c>
      <c r="AI28" s="21">
        <v>1.0429999999999999</v>
      </c>
      <c r="AJ28" s="21"/>
      <c r="AK28" s="21">
        <v>16.821251</v>
      </c>
      <c r="AL28" s="21">
        <v>4.6999998000000001E-2</v>
      </c>
      <c r="AM28" s="21"/>
      <c r="AN28" s="21">
        <v>1.3256988999999999</v>
      </c>
      <c r="AO28" s="21">
        <v>938.58330999999998</v>
      </c>
      <c r="AP28" s="21"/>
      <c r="AQ28" s="21"/>
      <c r="AR28" s="21"/>
      <c r="AS28" s="33" t="s">
        <v>110</v>
      </c>
      <c r="AT28" s="21">
        <v>10.060252</v>
      </c>
      <c r="AU28" s="21">
        <v>289.94069999999999</v>
      </c>
      <c r="AV28" s="21">
        <v>28.820421</v>
      </c>
      <c r="AW28" s="21">
        <v>163.83446000000001</v>
      </c>
      <c r="AX28" s="21"/>
      <c r="AY28" s="21"/>
      <c r="AZ28" s="25">
        <v>0</v>
      </c>
      <c r="BA28" s="25">
        <v>339</v>
      </c>
      <c r="BB28" s="25">
        <v>184</v>
      </c>
      <c r="BC28" s="25">
        <v>134</v>
      </c>
      <c r="BD28" s="25" t="s">
        <v>111</v>
      </c>
      <c r="BE28" s="48">
        <v>240</v>
      </c>
      <c r="BF28" s="25">
        <v>0</v>
      </c>
      <c r="BG28" s="25" t="s">
        <v>111</v>
      </c>
    </row>
    <row r="29" spans="1:59" x14ac:dyDescent="0.25">
      <c r="A29" s="23">
        <v>2221402</v>
      </c>
      <c r="B29" s="24">
        <v>44775.25</v>
      </c>
      <c r="C29" s="26">
        <v>3.1833334</v>
      </c>
      <c r="D29" s="21"/>
      <c r="E29" s="25">
        <v>556</v>
      </c>
      <c r="F29" s="27">
        <v>0.31696152999999999</v>
      </c>
      <c r="G29" s="21"/>
      <c r="H29" s="26"/>
      <c r="I29" s="25">
        <v>212.26595</v>
      </c>
      <c r="J29" s="23" t="str">
        <f>CHOOSE(1+ABS(ROUND(Table7[[#This Row],[WINDDIR_AVG °AZ]]/45,0)),"N","NE","E","SE","S","SW","W","NW","N")</f>
        <v>SW</v>
      </c>
      <c r="K29" s="21">
        <v>8.5740499000000003</v>
      </c>
      <c r="L29" s="21">
        <v>6.6090001999999997</v>
      </c>
      <c r="M29" s="21"/>
      <c r="N29" s="21">
        <v>35.161999000000002</v>
      </c>
      <c r="O29" s="21"/>
      <c r="P29" s="21">
        <v>0.24432636999999999</v>
      </c>
      <c r="Q29" s="21">
        <v>0.97899997000000005</v>
      </c>
      <c r="R29" s="21"/>
      <c r="S29" s="21">
        <v>48.854733000000003</v>
      </c>
      <c r="T29" s="21">
        <v>0.14300001000000001</v>
      </c>
      <c r="U29" s="21"/>
      <c r="V29" s="21">
        <v>11.767125999999999</v>
      </c>
      <c r="W29" s="21">
        <v>7.9999998000000003E-2</v>
      </c>
      <c r="X29" s="21"/>
      <c r="Y29" s="21">
        <v>3.4798040000000001</v>
      </c>
      <c r="Z29" s="21">
        <v>9.0999997999999999E-2</v>
      </c>
      <c r="AA29" s="21"/>
      <c r="AB29" s="21">
        <v>2.327467</v>
      </c>
      <c r="AC29" s="21">
        <v>3.6019999999999999</v>
      </c>
      <c r="AD29" s="21"/>
      <c r="AE29" s="21">
        <v>199.67847</v>
      </c>
      <c r="AF29" s="21">
        <v>4.4239997999999998</v>
      </c>
      <c r="AG29" s="21"/>
      <c r="AH29" s="21">
        <v>94.062613999999996</v>
      </c>
      <c r="AI29" s="21">
        <v>3.0390000000000001</v>
      </c>
      <c r="AJ29" s="21"/>
      <c r="AK29" s="21">
        <v>49.012256999999998</v>
      </c>
      <c r="AL29" s="21">
        <v>0.152</v>
      </c>
      <c r="AM29" s="21"/>
      <c r="AN29" s="21">
        <v>4.2873663999999998</v>
      </c>
      <c r="AO29" s="21">
        <v>742.08330999999998</v>
      </c>
      <c r="AP29" s="21"/>
      <c r="AQ29" s="21"/>
      <c r="AR29" s="21"/>
      <c r="AS29" s="33" t="s">
        <v>110</v>
      </c>
      <c r="AT29" s="21">
        <v>1.8074638999999999</v>
      </c>
      <c r="AU29" s="21">
        <v>266.35192999999998</v>
      </c>
      <c r="AV29" s="21">
        <v>147.36224000000001</v>
      </c>
      <c r="AW29" s="21">
        <v>57.522652000000001</v>
      </c>
      <c r="AX29" s="21"/>
      <c r="AY29" s="21"/>
      <c r="AZ29" s="25">
        <v>123</v>
      </c>
      <c r="BA29" s="25">
        <v>219</v>
      </c>
      <c r="BB29" s="25">
        <v>166</v>
      </c>
      <c r="BC29" s="25">
        <v>101</v>
      </c>
      <c r="BD29" s="25" t="s">
        <v>111</v>
      </c>
      <c r="BE29" s="48">
        <v>224</v>
      </c>
      <c r="BF29" s="25">
        <v>25.9</v>
      </c>
      <c r="BG29" s="25" t="s">
        <v>111</v>
      </c>
    </row>
    <row r="30" spans="1:59" x14ac:dyDescent="0.25">
      <c r="A30" s="23">
        <v>2221403</v>
      </c>
      <c r="B30" s="24">
        <v>44775.75</v>
      </c>
      <c r="C30" s="26">
        <v>11.883333</v>
      </c>
      <c r="D30" s="21"/>
      <c r="E30" s="25">
        <v>780</v>
      </c>
      <c r="F30" s="27">
        <v>0.64316278999999998</v>
      </c>
      <c r="G30" s="21"/>
      <c r="H30" s="26"/>
      <c r="I30" s="25">
        <v>230.03792000000001</v>
      </c>
      <c r="J30" s="23" t="str">
        <f>CHOOSE(1+ABS(ROUND(Table7[[#This Row],[WINDDIR_AVG °AZ]]/45,0)),"N","NE","E","SE","S","SW","W","NW","N")</f>
        <v>SW</v>
      </c>
      <c r="K30" s="21">
        <v>9.3480749000000003</v>
      </c>
      <c r="L30" s="21">
        <v>6.3520002</v>
      </c>
      <c r="M30" s="21"/>
      <c r="N30" s="21">
        <v>18.837</v>
      </c>
      <c r="O30" s="21"/>
      <c r="P30" s="21">
        <v>0.44154027000000001</v>
      </c>
      <c r="Q30" s="21">
        <v>0.55299997000000001</v>
      </c>
      <c r="R30" s="21"/>
      <c r="S30" s="21">
        <v>27.596188000000001</v>
      </c>
      <c r="T30" s="21">
        <v>9.6000001000000001E-2</v>
      </c>
      <c r="U30" s="21"/>
      <c r="V30" s="21">
        <v>7.8996091000000002</v>
      </c>
      <c r="W30" s="21">
        <v>4.5000001999999997E-2</v>
      </c>
      <c r="X30" s="21"/>
      <c r="Y30" s="21">
        <v>1.9573898000000001</v>
      </c>
      <c r="Z30" s="21">
        <v>6.4999998000000003E-2</v>
      </c>
      <c r="AA30" s="21"/>
      <c r="AB30" s="21">
        <v>1.6624764000000001</v>
      </c>
      <c r="AC30" s="21">
        <v>1.76</v>
      </c>
      <c r="AD30" s="21"/>
      <c r="AE30" s="21">
        <v>97.566383000000002</v>
      </c>
      <c r="AF30" s="21">
        <v>2.5790000000000002</v>
      </c>
      <c r="AG30" s="21"/>
      <c r="AH30" s="21">
        <v>54.834423000000001</v>
      </c>
      <c r="AI30" s="21">
        <v>1.966</v>
      </c>
      <c r="AJ30" s="21"/>
      <c r="AK30" s="21">
        <v>31.707172</v>
      </c>
      <c r="AL30" s="21">
        <v>5.6000002E-2</v>
      </c>
      <c r="AM30" s="21"/>
      <c r="AN30" s="21">
        <v>1.579556</v>
      </c>
      <c r="AO30" s="21">
        <v>270.75</v>
      </c>
      <c r="AP30" s="21"/>
      <c r="AQ30" s="21"/>
      <c r="AR30" s="21"/>
      <c r="AS30" s="33" t="s">
        <v>110</v>
      </c>
      <c r="AT30" s="21">
        <v>1.5560803000000001</v>
      </c>
      <c r="AU30" s="21">
        <v>137.12358</v>
      </c>
      <c r="AV30" s="21">
        <v>88.121146999999993</v>
      </c>
      <c r="AW30" s="21">
        <v>43.510395000000003</v>
      </c>
      <c r="AX30" s="21"/>
      <c r="AY30" s="21"/>
      <c r="AZ30" s="25">
        <v>0</v>
      </c>
      <c r="BA30" s="25">
        <v>49</v>
      </c>
      <c r="BB30" s="25">
        <v>22</v>
      </c>
      <c r="BC30" s="25">
        <v>0</v>
      </c>
      <c r="BD30" s="25" t="s">
        <v>111</v>
      </c>
      <c r="BE30" s="48">
        <v>848</v>
      </c>
      <c r="BF30" s="25">
        <v>0</v>
      </c>
      <c r="BG30" s="25" t="s">
        <v>111</v>
      </c>
    </row>
    <row r="31" spans="1:59" x14ac:dyDescent="0.25">
      <c r="A31" s="23">
        <v>2221603</v>
      </c>
      <c r="B31" s="24">
        <v>44777.75</v>
      </c>
      <c r="C31" s="26">
        <v>9.1000004000000008</v>
      </c>
      <c r="D31" s="21"/>
      <c r="E31" s="25">
        <v>1509</v>
      </c>
      <c r="F31" s="27">
        <v>0.32992118999999998</v>
      </c>
      <c r="G31" s="21"/>
      <c r="H31" s="26"/>
      <c r="I31" s="25">
        <v>213.94365999999999</v>
      </c>
      <c r="J31" s="23" t="str">
        <f>CHOOSE(1+ABS(ROUND(Table7[[#This Row],[WINDDIR_AVG °AZ]]/45,0)),"N","NE","E","SE","S","SW","W","NW","N")</f>
        <v>SW</v>
      </c>
      <c r="K31" s="21">
        <v>8.1151590000000002</v>
      </c>
      <c r="L31" s="21">
        <v>6.4429997999999999</v>
      </c>
      <c r="M31" s="21"/>
      <c r="N31" s="21">
        <v>36.032001000000001</v>
      </c>
      <c r="O31" s="21"/>
      <c r="P31" s="21">
        <v>0.35807228000000002</v>
      </c>
      <c r="Q31" s="21">
        <v>1.7569999999999999</v>
      </c>
      <c r="R31" s="21"/>
      <c r="S31" s="21">
        <v>87.679023999999998</v>
      </c>
      <c r="T31" s="21">
        <v>0.25600001</v>
      </c>
      <c r="U31" s="21"/>
      <c r="V31" s="21">
        <v>21.065624</v>
      </c>
      <c r="W31" s="21">
        <v>0.123</v>
      </c>
      <c r="X31" s="21"/>
      <c r="Y31" s="21">
        <v>5.3501987</v>
      </c>
      <c r="Z31" s="21">
        <v>7.5000002999999996E-2</v>
      </c>
      <c r="AA31" s="21"/>
      <c r="AB31" s="21">
        <v>1.918242</v>
      </c>
      <c r="AC31" s="21">
        <v>2.9360000999999998</v>
      </c>
      <c r="AD31" s="21"/>
      <c r="AE31" s="21">
        <v>162.75846999999999</v>
      </c>
      <c r="AF31" s="21">
        <v>3.875</v>
      </c>
      <c r="AG31" s="21"/>
      <c r="AH31" s="21">
        <v>82.389838999999995</v>
      </c>
      <c r="AI31" s="21">
        <v>5.1840000000000002</v>
      </c>
      <c r="AJ31" s="21"/>
      <c r="AK31" s="21">
        <v>83.606292999999994</v>
      </c>
      <c r="AL31" s="21">
        <v>0.19400001</v>
      </c>
      <c r="AM31" s="21"/>
      <c r="AN31" s="21">
        <v>5.4720335000000002</v>
      </c>
      <c r="AO31" s="21">
        <v>779.5</v>
      </c>
      <c r="AP31" s="21"/>
      <c r="AQ31" s="21"/>
      <c r="AR31" s="21"/>
      <c r="AS31" s="33" t="s">
        <v>110</v>
      </c>
      <c r="AT31" s="21">
        <v>1.6278802000000001</v>
      </c>
      <c r="AU31" s="21">
        <v>279.12963999999999</v>
      </c>
      <c r="AV31" s="21">
        <v>171.46816999999999</v>
      </c>
      <c r="AW31" s="21">
        <v>47.786059999999999</v>
      </c>
      <c r="AX31" s="21"/>
      <c r="AY31" s="21"/>
      <c r="AZ31" s="25">
        <v>0</v>
      </c>
      <c r="BA31" s="25">
        <v>74</v>
      </c>
      <c r="BB31" s="25">
        <v>101</v>
      </c>
      <c r="BC31" s="25">
        <v>108</v>
      </c>
      <c r="BD31" s="25" t="s">
        <v>111</v>
      </c>
      <c r="BE31" s="48">
        <v>216</v>
      </c>
      <c r="BF31" s="25">
        <v>0</v>
      </c>
      <c r="BG31" s="25" t="s">
        <v>111</v>
      </c>
    </row>
    <row r="32" spans="1:59" x14ac:dyDescent="0.25">
      <c r="A32" s="23">
        <v>2221704</v>
      </c>
      <c r="B32" s="24">
        <v>44778.25</v>
      </c>
      <c r="C32" s="26">
        <v>11.983333999999999</v>
      </c>
      <c r="D32" s="21"/>
      <c r="E32" s="25">
        <v>1394</v>
      </c>
      <c r="F32" s="27">
        <v>0.62068599000000002</v>
      </c>
      <c r="G32" s="21"/>
      <c r="H32" s="26"/>
      <c r="I32" s="25">
        <v>223.16246000000001</v>
      </c>
      <c r="J32" s="23" t="str">
        <f>CHOOSE(1+ABS(ROUND(Table7[[#This Row],[WINDDIR_AVG °AZ]]/45,0)),"N","NE","E","SE","S","SW","W","NW","N")</f>
        <v>SW</v>
      </c>
      <c r="K32" s="21">
        <v>8.9714603000000004</v>
      </c>
      <c r="L32" s="21">
        <v>6.3419999999999996</v>
      </c>
      <c r="M32" s="21"/>
      <c r="N32" s="21">
        <v>26.565000999999999</v>
      </c>
      <c r="O32" s="21"/>
      <c r="P32" s="21">
        <v>0.45182528999999999</v>
      </c>
      <c r="Q32" s="21">
        <v>0.57499999000000002</v>
      </c>
      <c r="R32" s="21"/>
      <c r="S32" s="21">
        <v>28.694046</v>
      </c>
      <c r="T32" s="21">
        <v>0.11</v>
      </c>
      <c r="U32" s="21"/>
      <c r="V32" s="21">
        <v>9.0516357000000003</v>
      </c>
      <c r="W32" s="21">
        <v>0.114</v>
      </c>
      <c r="X32" s="21"/>
      <c r="Y32" s="21">
        <v>4.9587206999999998</v>
      </c>
      <c r="Z32" s="21">
        <v>9.4999999000000002E-2</v>
      </c>
      <c r="AA32" s="21"/>
      <c r="AB32" s="21">
        <v>2.4297730999999998</v>
      </c>
      <c r="AC32" s="21">
        <v>2.8559999</v>
      </c>
      <c r="AD32" s="21"/>
      <c r="AE32" s="21">
        <v>158.32364000000001</v>
      </c>
      <c r="AF32" s="21">
        <v>2.3440001000000001</v>
      </c>
      <c r="AG32" s="21"/>
      <c r="AH32" s="21">
        <v>49.837879000000001</v>
      </c>
      <c r="AI32" s="21">
        <v>4.8039999</v>
      </c>
      <c r="AJ32" s="21"/>
      <c r="AK32" s="21">
        <v>77.477744999999999</v>
      </c>
      <c r="AL32" s="21">
        <v>0.12899999000000001</v>
      </c>
      <c r="AM32" s="21"/>
      <c r="AN32" s="21">
        <v>3.6386200999999998</v>
      </c>
      <c r="AO32" s="21">
        <v>393.66665999999998</v>
      </c>
      <c r="AP32" s="21"/>
      <c r="AQ32" s="21"/>
      <c r="AR32" s="21"/>
      <c r="AS32" s="33" t="s">
        <v>110</v>
      </c>
      <c r="AT32" s="21">
        <v>1.5571060000000001</v>
      </c>
      <c r="AU32" s="21">
        <v>203.90964</v>
      </c>
      <c r="AV32" s="21">
        <v>130.95424</v>
      </c>
      <c r="AW32" s="21">
        <v>43.573166000000001</v>
      </c>
      <c r="AX32" s="21"/>
      <c r="AY32" s="21"/>
      <c r="AZ32" s="25">
        <v>0</v>
      </c>
      <c r="BA32" s="25">
        <v>67</v>
      </c>
      <c r="BB32" s="25">
        <v>75</v>
      </c>
      <c r="BC32" s="25">
        <v>0</v>
      </c>
      <c r="BD32" s="25" t="s">
        <v>111</v>
      </c>
      <c r="BE32" s="48">
        <v>127</v>
      </c>
      <c r="BF32" s="25">
        <v>0</v>
      </c>
      <c r="BG32" s="25" t="s">
        <v>111</v>
      </c>
    </row>
    <row r="33" spans="1:59" x14ac:dyDescent="0.25">
      <c r="A33" s="23">
        <v>2221701</v>
      </c>
      <c r="B33" s="24">
        <v>44778.75</v>
      </c>
      <c r="C33" s="26">
        <v>5.1999997999999996</v>
      </c>
      <c r="D33" s="21"/>
      <c r="E33" s="25">
        <v>245</v>
      </c>
      <c r="F33" s="27">
        <v>0.59504305999999996</v>
      </c>
      <c r="G33" s="21"/>
      <c r="H33" s="26"/>
      <c r="I33" s="25">
        <v>259.59518000000003</v>
      </c>
      <c r="J33" s="23" t="str">
        <f>CHOOSE(1+ABS(ROUND(Table7[[#This Row],[WINDDIR_AVG °AZ]]/45,0)),"N","NE","E","SE","S","SW","W","NW","N")</f>
        <v>W</v>
      </c>
      <c r="K33" s="21">
        <v>6.8490820000000001</v>
      </c>
      <c r="L33" s="21">
        <v>6.2229999999999999</v>
      </c>
      <c r="M33" s="21"/>
      <c r="N33" s="21">
        <v>16.250999</v>
      </c>
      <c r="O33" s="21"/>
      <c r="P33" s="21">
        <v>0.59425174999999997</v>
      </c>
      <c r="Q33" s="21">
        <v>0.40700001000000002</v>
      </c>
      <c r="R33" s="21"/>
      <c r="S33" s="21">
        <v>20.310393999999999</v>
      </c>
      <c r="T33" s="21">
        <v>8.3999999000000006E-2</v>
      </c>
      <c r="U33" s="21"/>
      <c r="V33" s="21">
        <v>6.9121579999999998</v>
      </c>
      <c r="W33" s="21">
        <v>3.6999999999999998E-2</v>
      </c>
      <c r="X33" s="21"/>
      <c r="Y33" s="21">
        <v>1.6094093</v>
      </c>
      <c r="Z33" s="21">
        <v>5.0000001000000002E-2</v>
      </c>
      <c r="AA33" s="21"/>
      <c r="AB33" s="21">
        <v>1.2788280000000001</v>
      </c>
      <c r="AC33" s="21">
        <v>1.4930000000000001</v>
      </c>
      <c r="AD33" s="21"/>
      <c r="AE33" s="21">
        <v>82.765120999999994</v>
      </c>
      <c r="AF33" s="21">
        <v>1.37</v>
      </c>
      <c r="AG33" s="21"/>
      <c r="AH33" s="21">
        <v>29.128793999999999</v>
      </c>
      <c r="AI33" s="21">
        <v>2.5910001</v>
      </c>
      <c r="AJ33" s="21"/>
      <c r="AK33" s="21">
        <v>41.787022</v>
      </c>
      <c r="AL33" s="21">
        <v>6.6000000000000003E-2</v>
      </c>
      <c r="AM33" s="21"/>
      <c r="AN33" s="21">
        <v>1.8616196</v>
      </c>
      <c r="AO33" s="21">
        <v>322.83334000000002</v>
      </c>
      <c r="AP33" s="21"/>
      <c r="AQ33" s="21"/>
      <c r="AR33" s="21"/>
      <c r="AS33" s="33" t="s">
        <v>110</v>
      </c>
      <c r="AT33" s="21">
        <v>1.5591394000000001</v>
      </c>
      <c r="AU33" s="21">
        <v>113.47016000000001</v>
      </c>
      <c r="AV33" s="21">
        <v>72.777434999999997</v>
      </c>
      <c r="AW33" s="21">
        <v>43.697453000000003</v>
      </c>
      <c r="AX33" s="21"/>
      <c r="AY33" s="21"/>
      <c r="AZ33" s="25">
        <v>0</v>
      </c>
      <c r="BA33" s="25">
        <v>260</v>
      </c>
      <c r="BB33" s="25">
        <v>488</v>
      </c>
      <c r="BC33" s="25">
        <v>0</v>
      </c>
      <c r="BD33" s="25" t="s">
        <v>111</v>
      </c>
      <c r="BE33" s="48">
        <v>75</v>
      </c>
      <c r="BF33" s="25">
        <v>25.1</v>
      </c>
      <c r="BG33" s="25" t="s">
        <v>111</v>
      </c>
    </row>
    <row r="34" spans="1:59" x14ac:dyDescent="0.25">
      <c r="A34" s="23">
        <v>2221802</v>
      </c>
      <c r="B34" s="24">
        <v>44779.25</v>
      </c>
      <c r="C34" s="26">
        <v>4.0833335000000002</v>
      </c>
      <c r="D34" s="21"/>
      <c r="E34" s="25">
        <v>251</v>
      </c>
      <c r="F34" s="27">
        <v>0.22750407</v>
      </c>
      <c r="G34" s="21"/>
      <c r="H34" s="26"/>
      <c r="I34" s="25">
        <v>205.12765999999999</v>
      </c>
      <c r="J34" s="23" t="str">
        <f>CHOOSE(1+ABS(ROUND(Table7[[#This Row],[WINDDIR_AVG °AZ]]/45,0)),"N","NE","E","SE","S","SW","W","NW","N")</f>
        <v>SW</v>
      </c>
      <c r="K34" s="21">
        <v>5.443759</v>
      </c>
      <c r="L34" s="21">
        <v>6.1009998000000003</v>
      </c>
      <c r="M34" s="21"/>
      <c r="N34" s="21">
        <v>34.436000999999997</v>
      </c>
      <c r="O34" s="21"/>
      <c r="P34" s="21">
        <v>0.78699266999999995</v>
      </c>
      <c r="Q34" s="21">
        <v>1.3720000000000001</v>
      </c>
      <c r="R34" s="21"/>
      <c r="S34" s="21">
        <v>68.466492000000002</v>
      </c>
      <c r="T34" s="21">
        <v>0.24699999</v>
      </c>
      <c r="U34" s="21"/>
      <c r="V34" s="21">
        <v>20.325035</v>
      </c>
      <c r="W34" s="21">
        <v>0.122</v>
      </c>
      <c r="X34" s="21"/>
      <c r="Y34" s="21">
        <v>5.3067012</v>
      </c>
      <c r="Z34" s="21">
        <v>0.11</v>
      </c>
      <c r="AA34" s="21"/>
      <c r="AB34" s="21">
        <v>2.8134215</v>
      </c>
      <c r="AC34" s="21">
        <v>2.9690001000000001</v>
      </c>
      <c r="AD34" s="21"/>
      <c r="AE34" s="21">
        <v>164.58784</v>
      </c>
      <c r="AF34" s="21">
        <v>3.4119999000000001</v>
      </c>
      <c r="AG34" s="21"/>
      <c r="AH34" s="21">
        <v>72.545578000000006</v>
      </c>
      <c r="AI34" s="21">
        <v>5.2220000999999998</v>
      </c>
      <c r="AJ34" s="21"/>
      <c r="AK34" s="21">
        <v>84.219147000000007</v>
      </c>
      <c r="AL34" s="21">
        <v>0.13699998999999999</v>
      </c>
      <c r="AM34" s="21"/>
      <c r="AN34" s="21">
        <v>3.8642709000000002</v>
      </c>
      <c r="AO34" s="21">
        <v>1148.25</v>
      </c>
      <c r="AP34" s="21"/>
      <c r="AQ34" s="21"/>
      <c r="AR34" s="21"/>
      <c r="AS34" s="33" t="s">
        <v>110</v>
      </c>
      <c r="AT34" s="21">
        <v>1.6328712999999999</v>
      </c>
      <c r="AU34" s="21">
        <v>262.28647000000001</v>
      </c>
      <c r="AV34" s="21">
        <v>160.62899999999999</v>
      </c>
      <c r="AW34" s="21">
        <v>48.074604000000001</v>
      </c>
      <c r="AX34" s="21"/>
      <c r="AY34" s="21"/>
      <c r="AZ34" s="25">
        <v>0</v>
      </c>
      <c r="BA34" s="25">
        <v>99</v>
      </c>
      <c r="BB34" s="25">
        <v>41</v>
      </c>
      <c r="BC34" s="25">
        <v>0</v>
      </c>
      <c r="BD34" s="25" t="s">
        <v>111</v>
      </c>
      <c r="BE34" s="48">
        <v>228</v>
      </c>
      <c r="BF34" s="25">
        <v>25.6</v>
      </c>
      <c r="BG34" s="25" t="s">
        <v>111</v>
      </c>
    </row>
    <row r="35" spans="1:59" x14ac:dyDescent="0.25">
      <c r="A35" s="23">
        <v>2221803</v>
      </c>
      <c r="B35" s="24">
        <v>44779.75</v>
      </c>
      <c r="C35" s="26">
        <v>2.6833334</v>
      </c>
      <c r="D35" s="21"/>
      <c r="E35" s="25">
        <v>-120</v>
      </c>
      <c r="F35" s="27">
        <v>0.18437369000000001</v>
      </c>
      <c r="G35" s="21"/>
      <c r="H35" s="26"/>
      <c r="I35" s="25">
        <v>214.61505</v>
      </c>
      <c r="J35" s="23" t="str">
        <f>CHOOSE(1+ABS(ROUND(Table7[[#This Row],[WINDDIR_AVG °AZ]]/45,0)),"N","NE","E","SE","S","SW","W","NW","N")</f>
        <v>SW</v>
      </c>
      <c r="K35" s="21">
        <v>4.6996745999999998</v>
      </c>
      <c r="L35" s="21">
        <v>6.4580001999999999</v>
      </c>
      <c r="M35" s="21"/>
      <c r="N35" s="21"/>
      <c r="O35" s="21"/>
      <c r="P35" s="21">
        <v>0.34591576000000002</v>
      </c>
      <c r="Q35" s="21"/>
      <c r="R35" s="21"/>
      <c r="S35" s="21"/>
      <c r="T35" s="21"/>
      <c r="U35" s="21"/>
      <c r="V35" s="21"/>
      <c r="W35" s="21">
        <v>0.20900001000000001</v>
      </c>
      <c r="X35" s="21"/>
      <c r="Y35" s="21">
        <v>9.0909882</v>
      </c>
      <c r="Z35" s="21">
        <v>0.27700001000000002</v>
      </c>
      <c r="AA35" s="21"/>
      <c r="AB35" s="21">
        <v>7.0847068000000002</v>
      </c>
      <c r="AC35" s="21">
        <v>8.0710000999999991</v>
      </c>
      <c r="AD35" s="21"/>
      <c r="AE35" s="21">
        <v>447.41949</v>
      </c>
      <c r="AF35" s="21">
        <v>6.6100000999999997</v>
      </c>
      <c r="AG35" s="21"/>
      <c r="AH35" s="21">
        <v>140.54112000000001</v>
      </c>
      <c r="AI35" s="21">
        <v>11.785</v>
      </c>
      <c r="AJ35" s="21"/>
      <c r="AK35" s="21">
        <v>190.06563</v>
      </c>
      <c r="AL35" s="21">
        <v>0.308</v>
      </c>
      <c r="AM35" s="21"/>
      <c r="AN35" s="21">
        <v>8.6875581999999998</v>
      </c>
      <c r="AO35" s="21">
        <v>1011</v>
      </c>
      <c r="AP35" s="21"/>
      <c r="AQ35" s="21"/>
      <c r="AR35" s="21"/>
      <c r="AS35" s="33" t="s">
        <v>110</v>
      </c>
      <c r="AT35" s="21"/>
      <c r="AU35" s="21"/>
      <c r="AV35" s="21">
        <v>339.29431</v>
      </c>
      <c r="AW35" s="21"/>
      <c r="AX35" s="21"/>
      <c r="AY35" s="21"/>
      <c r="AZ35" s="25" t="s">
        <v>111</v>
      </c>
      <c r="BA35" s="25" t="s">
        <v>111</v>
      </c>
      <c r="BB35" s="25" t="s">
        <v>111</v>
      </c>
      <c r="BC35" s="25" t="s">
        <v>111</v>
      </c>
      <c r="BD35" s="25" t="s">
        <v>111</v>
      </c>
      <c r="BE35" s="48" t="s">
        <v>111</v>
      </c>
      <c r="BF35" s="25" t="s">
        <v>111</v>
      </c>
      <c r="BG35" s="25" t="s">
        <v>111</v>
      </c>
    </row>
    <row r="36" spans="1:59" x14ac:dyDescent="0.25">
      <c r="A36" s="23">
        <v>2221904</v>
      </c>
      <c r="B36" s="24">
        <v>44780.25</v>
      </c>
      <c r="C36" s="26">
        <v>8.0833329999999997</v>
      </c>
      <c r="D36" s="21"/>
      <c r="E36" s="25">
        <v>3155</v>
      </c>
      <c r="F36" s="27">
        <v>0.46184998999999999</v>
      </c>
      <c r="G36" s="21"/>
      <c r="H36" s="26"/>
      <c r="I36" s="25">
        <v>218.11027999999999</v>
      </c>
      <c r="J36" s="23" t="str">
        <f>CHOOSE(1+ABS(ROUND(Table7[[#This Row],[WINDDIR_AVG °AZ]]/45,0)),"N","NE","E","SE","S","SW","W","NW","N")</f>
        <v>SW</v>
      </c>
      <c r="K36" s="21">
        <v>9.4665564999999994</v>
      </c>
      <c r="L36" s="21">
        <v>6.2600002000000003</v>
      </c>
      <c r="M36" s="21"/>
      <c r="N36" s="21">
        <v>27.375</v>
      </c>
      <c r="O36" s="21"/>
      <c r="P36" s="21">
        <v>0.54572052000000004</v>
      </c>
      <c r="Q36" s="21">
        <v>0.63400000000000001</v>
      </c>
      <c r="R36" s="21"/>
      <c r="S36" s="21">
        <v>31.638306</v>
      </c>
      <c r="T36" s="21">
        <v>9.0999997999999999E-2</v>
      </c>
      <c r="U36" s="21"/>
      <c r="V36" s="21">
        <v>7.4881710999999997</v>
      </c>
      <c r="W36" s="21">
        <v>8.9000001999999995E-2</v>
      </c>
      <c r="X36" s="21"/>
      <c r="Y36" s="21">
        <v>3.8712821000000002</v>
      </c>
      <c r="Z36" s="21">
        <v>9.1999999999999998E-2</v>
      </c>
      <c r="AA36" s="21"/>
      <c r="AB36" s="21">
        <v>2.3530435999999999</v>
      </c>
      <c r="AC36" s="21">
        <v>2.8929999</v>
      </c>
      <c r="AD36" s="21"/>
      <c r="AE36" s="21">
        <v>160.37474</v>
      </c>
      <c r="AF36" s="21">
        <v>2.9059998999999999</v>
      </c>
      <c r="AG36" s="21"/>
      <c r="AH36" s="21">
        <v>61.787064000000001</v>
      </c>
      <c r="AI36" s="21">
        <v>3.5209999000000001</v>
      </c>
      <c r="AJ36" s="21"/>
      <c r="AK36" s="21">
        <v>56.785834999999999</v>
      </c>
      <c r="AL36" s="21">
        <v>0.11899999999999999</v>
      </c>
      <c r="AM36" s="21"/>
      <c r="AN36" s="21">
        <v>3.3565567000000001</v>
      </c>
      <c r="AO36" s="28">
        <v>723.25</v>
      </c>
      <c r="AP36" s="21"/>
      <c r="AQ36" s="21"/>
      <c r="AR36" s="21"/>
      <c r="AS36" s="33" t="s">
        <v>110</v>
      </c>
      <c r="AT36" s="21">
        <v>1.6917264000000001</v>
      </c>
      <c r="AU36" s="21">
        <v>206.27126999999999</v>
      </c>
      <c r="AV36" s="21">
        <v>121.92945</v>
      </c>
      <c r="AW36" s="21">
        <v>51.396487999999998</v>
      </c>
      <c r="AX36" s="21"/>
      <c r="AY36" s="21"/>
      <c r="AZ36" s="25">
        <v>0</v>
      </c>
      <c r="BA36" s="25">
        <v>72</v>
      </c>
      <c r="BB36" s="25">
        <v>66</v>
      </c>
      <c r="BC36" s="25">
        <v>0</v>
      </c>
      <c r="BD36" s="25" t="s">
        <v>111</v>
      </c>
      <c r="BE36" s="48">
        <v>121</v>
      </c>
      <c r="BF36" s="25">
        <v>0</v>
      </c>
      <c r="BG36" s="25" t="s">
        <v>111</v>
      </c>
    </row>
    <row r="37" spans="1:59" x14ac:dyDescent="0.25">
      <c r="A37" s="23">
        <v>2221905</v>
      </c>
      <c r="B37" s="24">
        <v>44780.75</v>
      </c>
      <c r="C37" s="26">
        <v>5.5999999000000003</v>
      </c>
      <c r="D37" s="21"/>
      <c r="E37" s="25">
        <v>1900</v>
      </c>
      <c r="F37" s="27">
        <v>0.52736490999999996</v>
      </c>
      <c r="G37" s="21"/>
      <c r="H37" s="26"/>
      <c r="I37" s="25">
        <v>221.71953999999999</v>
      </c>
      <c r="J37" s="23" t="str">
        <f>CHOOSE(1+ABS(ROUND(Table7[[#This Row],[WINDDIR_AVG °AZ]]/45,0)),"N","NE","E","SE","S","SW","W","NW","N")</f>
        <v>SW</v>
      </c>
      <c r="K37" s="21">
        <v>8.6191273000000006</v>
      </c>
      <c r="L37" s="21">
        <v>5.9729999999999999</v>
      </c>
      <c r="M37" s="21"/>
      <c r="N37" s="21">
        <v>19.249001</v>
      </c>
      <c r="O37" s="21"/>
      <c r="P37" s="21">
        <v>1.0567458000000001</v>
      </c>
      <c r="Q37" s="21">
        <v>0.29399999999999998</v>
      </c>
      <c r="R37" s="21"/>
      <c r="S37" s="21">
        <v>14.671391</v>
      </c>
      <c r="T37" s="21">
        <v>4.8999999000000002E-2</v>
      </c>
      <c r="U37" s="21"/>
      <c r="V37" s="21">
        <v>4.0320920999999998</v>
      </c>
      <c r="W37" s="21">
        <v>7.5000002999999996E-2</v>
      </c>
      <c r="X37" s="21"/>
      <c r="Y37" s="21">
        <v>3.2623161999999999</v>
      </c>
      <c r="Z37" s="21">
        <v>5.2000000999999997E-2</v>
      </c>
      <c r="AA37" s="21"/>
      <c r="AB37" s="21">
        <v>1.3299810999999999</v>
      </c>
      <c r="AC37" s="21">
        <v>1.925</v>
      </c>
      <c r="AD37" s="21"/>
      <c r="AE37" s="21">
        <v>106.71323</v>
      </c>
      <c r="AF37" s="21">
        <v>2.6719998999999999</v>
      </c>
      <c r="AG37" s="21"/>
      <c r="AH37" s="21">
        <v>56.811779000000001</v>
      </c>
      <c r="AI37" s="21">
        <v>2.2509999000000001</v>
      </c>
      <c r="AJ37" s="21"/>
      <c r="AK37" s="21">
        <v>36.303581000000001</v>
      </c>
      <c r="AL37" s="21">
        <v>9.3999997000000002E-2</v>
      </c>
      <c r="AM37" s="21"/>
      <c r="AN37" s="21">
        <v>2.6513977</v>
      </c>
      <c r="AO37" s="28">
        <v>351.75</v>
      </c>
      <c r="AP37" s="21"/>
      <c r="AQ37" s="21"/>
      <c r="AR37" s="21"/>
      <c r="AS37" s="33" t="s">
        <v>110</v>
      </c>
      <c r="AT37" s="21">
        <v>1.3685935</v>
      </c>
      <c r="AU37" s="21">
        <v>131.06576999999999</v>
      </c>
      <c r="AV37" s="21">
        <v>95.766762</v>
      </c>
      <c r="AW37" s="21">
        <v>31.123405000000002</v>
      </c>
      <c r="AX37" s="21"/>
      <c r="AY37" s="21"/>
      <c r="AZ37" s="25">
        <v>0</v>
      </c>
      <c r="BA37" s="25">
        <v>78</v>
      </c>
      <c r="BB37" s="25">
        <v>44</v>
      </c>
      <c r="BC37" s="25">
        <v>45</v>
      </c>
      <c r="BD37" s="25" t="s">
        <v>111</v>
      </c>
      <c r="BE37" s="48">
        <v>67</v>
      </c>
      <c r="BF37" s="25">
        <v>0</v>
      </c>
      <c r="BG37" s="25" t="s">
        <v>111</v>
      </c>
    </row>
    <row r="38" spans="1:59" x14ac:dyDescent="0.25">
      <c r="A38" s="23">
        <v>2222006</v>
      </c>
      <c r="B38" s="24">
        <v>44781.25</v>
      </c>
      <c r="C38" s="26">
        <v>7.1500000999999997</v>
      </c>
      <c r="D38" s="21"/>
      <c r="E38" s="25">
        <v>3325</v>
      </c>
      <c r="F38" s="27">
        <v>0.51125335999999999</v>
      </c>
      <c r="G38" s="21"/>
      <c r="H38" s="26"/>
      <c r="I38" s="25">
        <v>218.57756000000001</v>
      </c>
      <c r="J38" s="23" t="str">
        <f>CHOOSE(1+ABS(ROUND(Table7[[#This Row],[WINDDIR_AVG °AZ]]/45,0)),"N","NE","E","SE","S","SW","W","NW","N")</f>
        <v>SW</v>
      </c>
      <c r="K38" s="21">
        <v>8.8220443999999993</v>
      </c>
      <c r="L38" s="21">
        <v>6.1500000999999997</v>
      </c>
      <c r="M38" s="21"/>
      <c r="N38" s="21">
        <v>29.695999</v>
      </c>
      <c r="O38" s="21"/>
      <c r="P38" s="21">
        <v>0.70302445000000002</v>
      </c>
      <c r="Q38" s="21">
        <v>0.26199999000000002</v>
      </c>
      <c r="R38" s="21"/>
      <c r="S38" s="21">
        <v>13.074505</v>
      </c>
      <c r="T38" s="21">
        <v>5.9999998999999998E-2</v>
      </c>
      <c r="U38" s="21"/>
      <c r="V38" s="21">
        <v>4.9372559000000003</v>
      </c>
      <c r="W38" s="21">
        <v>8.6999996999999996E-2</v>
      </c>
      <c r="X38" s="21"/>
      <c r="Y38" s="21">
        <v>3.784287</v>
      </c>
      <c r="Z38" s="21">
        <v>8.6999996999999996E-2</v>
      </c>
      <c r="AA38" s="21"/>
      <c r="AB38" s="21">
        <v>2.2251606000000002</v>
      </c>
      <c r="AC38" s="21">
        <v>3.4849999</v>
      </c>
      <c r="AD38" s="21"/>
      <c r="AE38" s="21">
        <v>193.19252</v>
      </c>
      <c r="AF38" s="21">
        <v>3.6229998999999999</v>
      </c>
      <c r="AG38" s="21"/>
      <c r="AH38" s="21">
        <v>77.031836999999996</v>
      </c>
      <c r="AI38" s="21">
        <v>4.1769999999999996</v>
      </c>
      <c r="AJ38" s="21"/>
      <c r="AK38" s="21">
        <v>67.365645999999998</v>
      </c>
      <c r="AL38" s="21">
        <v>0.13100000000000001</v>
      </c>
      <c r="AM38" s="21"/>
      <c r="AN38" s="21">
        <v>3.6950327999999999</v>
      </c>
      <c r="AO38" s="21">
        <v>520.33330999999998</v>
      </c>
      <c r="AP38" s="21"/>
      <c r="AQ38" s="21"/>
      <c r="AR38" s="21"/>
      <c r="AS38" s="33" t="s">
        <v>110</v>
      </c>
      <c r="AT38" s="21">
        <v>1.4714906999999999</v>
      </c>
      <c r="AU38" s="21">
        <v>217.91676000000001</v>
      </c>
      <c r="AV38" s="21">
        <v>148.09251</v>
      </c>
      <c r="AW38" s="21">
        <v>38.154361999999999</v>
      </c>
      <c r="AX38" s="21"/>
      <c r="AY38" s="21"/>
      <c r="AZ38" s="25">
        <v>0</v>
      </c>
      <c r="BA38" s="25">
        <v>73</v>
      </c>
      <c r="BB38" s="25">
        <v>81</v>
      </c>
      <c r="BC38" s="25">
        <v>112</v>
      </c>
      <c r="BD38" s="25" t="s">
        <v>111</v>
      </c>
      <c r="BE38" s="48">
        <v>150</v>
      </c>
      <c r="BF38" s="25">
        <v>0</v>
      </c>
      <c r="BG38" s="25" t="s">
        <v>111</v>
      </c>
    </row>
    <row r="39" spans="1:59" x14ac:dyDescent="0.25">
      <c r="A39" s="23">
        <v>2222001</v>
      </c>
      <c r="B39" s="24">
        <v>44781.75</v>
      </c>
      <c r="C39" s="26">
        <v>8.8500004000000008</v>
      </c>
      <c r="D39" s="21"/>
      <c r="E39" s="25">
        <v>2229</v>
      </c>
      <c r="F39" s="27">
        <v>0.58026670999999996</v>
      </c>
      <c r="G39" s="21"/>
      <c r="H39" s="26"/>
      <c r="I39" s="25">
        <v>213.62054000000001</v>
      </c>
      <c r="J39" s="23" t="str">
        <f>CHOOSE(1+ABS(ROUND(Table7[[#This Row],[WINDDIR_AVG °AZ]]/45,0)),"N","NE","E","SE","S","SW","W","NW","N")</f>
        <v>SW</v>
      </c>
      <c r="K39" s="21">
        <v>8.3224324999999997</v>
      </c>
      <c r="L39" s="21">
        <v>5.7940000999999999</v>
      </c>
      <c r="M39" s="21"/>
      <c r="N39" s="21">
        <v>22.287001</v>
      </c>
      <c r="O39" s="21"/>
      <c r="P39" s="21">
        <v>1.5957703999999999</v>
      </c>
      <c r="Q39" s="21">
        <v>0.41899999999999998</v>
      </c>
      <c r="R39" s="21"/>
      <c r="S39" s="21">
        <v>20.909227000000001</v>
      </c>
      <c r="T39" s="21">
        <v>7.9999998000000003E-2</v>
      </c>
      <c r="U39" s="21"/>
      <c r="V39" s="21">
        <v>6.5830077999999999</v>
      </c>
      <c r="W39" s="21">
        <v>0.16599998999999999</v>
      </c>
      <c r="X39" s="21"/>
      <c r="Y39" s="21">
        <v>7.2205934999999997</v>
      </c>
      <c r="Z39" s="21">
        <v>7.5000002999999996E-2</v>
      </c>
      <c r="AA39" s="21"/>
      <c r="AB39" s="21">
        <v>1.918242</v>
      </c>
      <c r="AC39" s="21">
        <v>2.1400001</v>
      </c>
      <c r="AD39" s="21"/>
      <c r="AE39" s="21">
        <v>118.63185</v>
      </c>
      <c r="AF39" s="21">
        <v>2.9300001</v>
      </c>
      <c r="AG39" s="21"/>
      <c r="AH39" s="21">
        <v>62.297348</v>
      </c>
      <c r="AI39" s="21">
        <v>3.3729998999999999</v>
      </c>
      <c r="AJ39" s="21"/>
      <c r="AK39" s="21">
        <v>54.398926000000003</v>
      </c>
      <c r="AL39" s="21">
        <v>0.16599998999999999</v>
      </c>
      <c r="AM39" s="21"/>
      <c r="AN39" s="21">
        <v>4.6822552999999996</v>
      </c>
      <c r="AO39" s="21">
        <v>325.16665999999998</v>
      </c>
      <c r="AP39" s="21"/>
      <c r="AQ39" s="21"/>
      <c r="AR39" s="21"/>
      <c r="AS39" s="33" t="s">
        <v>110</v>
      </c>
      <c r="AT39" s="21">
        <v>1.2923100000000001</v>
      </c>
      <c r="AU39" s="21">
        <v>156.85869</v>
      </c>
      <c r="AV39" s="21">
        <v>121.37853</v>
      </c>
      <c r="AW39" s="21">
        <v>25.503530999999999</v>
      </c>
      <c r="AX39" s="21"/>
      <c r="AY39" s="21"/>
      <c r="AZ39" s="25">
        <v>0</v>
      </c>
      <c r="BA39" s="25">
        <v>66</v>
      </c>
      <c r="BB39" s="25">
        <v>61</v>
      </c>
      <c r="BC39" s="25">
        <v>0</v>
      </c>
      <c r="BD39" s="25" t="s">
        <v>111</v>
      </c>
      <c r="BE39" s="48">
        <v>90</v>
      </c>
      <c r="BF39" s="25">
        <v>0</v>
      </c>
      <c r="BG39" s="25" t="s">
        <v>111</v>
      </c>
    </row>
    <row r="40" spans="1:59" x14ac:dyDescent="0.25">
      <c r="A40" s="23">
        <v>2222103</v>
      </c>
      <c r="B40" s="24">
        <v>44782.75</v>
      </c>
      <c r="C40" s="26">
        <v>10.199999999999999</v>
      </c>
      <c r="D40" s="21"/>
      <c r="E40" s="25">
        <v>207</v>
      </c>
      <c r="F40" s="27">
        <v>0.44573146000000002</v>
      </c>
      <c r="G40" s="21"/>
      <c r="H40" s="26"/>
      <c r="I40" s="25">
        <v>229.04843</v>
      </c>
      <c r="J40" s="23" t="str">
        <f>CHOOSE(1+ABS(ROUND(Table7[[#This Row],[WINDDIR_AVG °AZ]]/45,0)),"N","NE","E","SE","S","SW","W","NW","N")</f>
        <v>SW</v>
      </c>
      <c r="K40" s="21">
        <v>7.5722760999999998</v>
      </c>
      <c r="L40" s="21">
        <v>6.3479999999999999</v>
      </c>
      <c r="M40" s="21"/>
      <c r="N40" s="21">
        <v>7.2649999000000003</v>
      </c>
      <c r="O40" s="21"/>
      <c r="P40" s="21">
        <v>0.44562595999999999</v>
      </c>
      <c r="Q40" s="21">
        <v>0.24699999</v>
      </c>
      <c r="R40" s="21"/>
      <c r="S40" s="21">
        <v>12.325964000000001</v>
      </c>
      <c r="T40" s="21">
        <v>3.6999999999999998E-2</v>
      </c>
      <c r="U40" s="21"/>
      <c r="V40" s="21">
        <v>3.0446409999999999</v>
      </c>
      <c r="W40" s="21">
        <v>2.4E-2</v>
      </c>
      <c r="X40" s="21"/>
      <c r="Y40" s="21">
        <v>1.0439413</v>
      </c>
      <c r="Z40" s="21">
        <v>4.1999999000000003E-2</v>
      </c>
      <c r="AA40" s="21"/>
      <c r="AB40" s="21">
        <v>1.0742155</v>
      </c>
      <c r="AC40" s="21">
        <v>2.1459999000000001</v>
      </c>
      <c r="AD40" s="21"/>
      <c r="AE40" s="21">
        <v>118.96446</v>
      </c>
      <c r="AF40" s="21">
        <v>0.47999998999999999</v>
      </c>
      <c r="AG40" s="21"/>
      <c r="AH40" s="21">
        <v>10.205709000000001</v>
      </c>
      <c r="AI40" s="21">
        <v>0.96100003000000001</v>
      </c>
      <c r="AJ40" s="21"/>
      <c r="AK40" s="21">
        <v>15.498775</v>
      </c>
      <c r="AL40" s="21">
        <v>2.7000000999999999E-2</v>
      </c>
      <c r="AM40" s="21"/>
      <c r="AN40" s="21">
        <v>0.76157165000000004</v>
      </c>
      <c r="AO40" s="21">
        <v>89.083336000000003</v>
      </c>
      <c r="AP40" s="21"/>
      <c r="AQ40" s="21"/>
      <c r="AR40" s="21"/>
      <c r="AS40" s="33" t="s">
        <v>110</v>
      </c>
      <c r="AT40" s="21">
        <v>5.1726203000000002</v>
      </c>
      <c r="AU40" s="21">
        <v>136.89885000000001</v>
      </c>
      <c r="AV40" s="21">
        <v>26.466055000000001</v>
      </c>
      <c r="AW40" s="21">
        <v>135.19768999999999</v>
      </c>
      <c r="AX40" s="21"/>
      <c r="AY40" s="21"/>
      <c r="AZ40" s="25">
        <v>0</v>
      </c>
      <c r="BA40" s="25">
        <v>142</v>
      </c>
      <c r="BB40" s="25">
        <v>35</v>
      </c>
      <c r="BC40" s="25">
        <v>91</v>
      </c>
      <c r="BD40" s="25" t="s">
        <v>111</v>
      </c>
      <c r="BE40" s="48">
        <v>19</v>
      </c>
      <c r="BF40" s="25">
        <v>0</v>
      </c>
      <c r="BG40" s="25" t="s">
        <v>111</v>
      </c>
    </row>
    <row r="41" spans="1:59" x14ac:dyDescent="0.25">
      <c r="A41" s="23">
        <v>2222201</v>
      </c>
      <c r="B41" s="24">
        <v>44783.75</v>
      </c>
      <c r="C41" s="26">
        <v>3.2</v>
      </c>
      <c r="D41" s="21"/>
      <c r="E41" s="25">
        <v>-81</v>
      </c>
      <c r="F41" s="27">
        <v>0.22801647999999999</v>
      </c>
      <c r="G41" s="21"/>
      <c r="H41" s="26"/>
      <c r="I41" s="25">
        <v>243.59514999999999</v>
      </c>
      <c r="J41" s="23" t="str">
        <f>CHOOSE(1+ABS(ROUND(Table7[[#This Row],[WINDDIR_AVG °AZ]]/45,0)),"N","NE","E","SE","S","SW","W","NW","N")</f>
        <v>SW</v>
      </c>
      <c r="K41" s="21">
        <v>3.8210308999999998</v>
      </c>
      <c r="L41" s="21">
        <v>6.5219997999999997</v>
      </c>
      <c r="M41" s="21"/>
      <c r="N41" s="21"/>
      <c r="O41" s="21"/>
      <c r="P41" s="21">
        <v>0.29851812</v>
      </c>
      <c r="Q41" s="21"/>
      <c r="R41" s="21"/>
      <c r="S41" s="21"/>
      <c r="T41" s="21"/>
      <c r="U41" s="21"/>
      <c r="V41" s="21"/>
      <c r="W41" s="21">
        <v>2.1000000000000001E-2</v>
      </c>
      <c r="X41" s="21"/>
      <c r="Y41" s="21">
        <v>0.91344857000000002</v>
      </c>
      <c r="Z41" s="21">
        <v>4.5999999999999999E-2</v>
      </c>
      <c r="AA41" s="21"/>
      <c r="AB41" s="21">
        <v>1.1765218</v>
      </c>
      <c r="AC41" s="21">
        <v>2.3E-2</v>
      </c>
      <c r="AD41" s="21"/>
      <c r="AE41" s="21">
        <v>1.2750151999999999</v>
      </c>
      <c r="AF41" s="21">
        <v>8.6000003000000005E-2</v>
      </c>
      <c r="AG41" s="21"/>
      <c r="AH41" s="21">
        <v>1.8285228</v>
      </c>
      <c r="AI41" s="21">
        <v>0.37</v>
      </c>
      <c r="AJ41" s="21"/>
      <c r="AK41" s="21">
        <v>5.9672704000000003</v>
      </c>
      <c r="AL41" s="21">
        <v>3.7999999E-2</v>
      </c>
      <c r="AM41" s="21"/>
      <c r="AN41" s="21">
        <v>1.0718415999999999</v>
      </c>
      <c r="AO41" s="21"/>
      <c r="AP41" s="21"/>
      <c r="AQ41" s="21"/>
      <c r="AR41" s="21"/>
      <c r="AS41" s="33" t="s">
        <v>110</v>
      </c>
      <c r="AT41" s="21"/>
      <c r="AU41" s="21"/>
      <c r="AV41" s="21">
        <v>8.8676347999999994</v>
      </c>
      <c r="AW41" s="21"/>
      <c r="AX41" s="21"/>
      <c r="AY41" s="21"/>
      <c r="AZ41" s="25" t="s">
        <v>111</v>
      </c>
      <c r="BA41" s="25" t="s">
        <v>111</v>
      </c>
      <c r="BB41" s="25" t="s">
        <v>111</v>
      </c>
      <c r="BC41" s="25" t="s">
        <v>111</v>
      </c>
      <c r="BD41" s="25" t="s">
        <v>111</v>
      </c>
      <c r="BE41" s="48" t="s">
        <v>111</v>
      </c>
      <c r="BF41" s="25" t="s">
        <v>111</v>
      </c>
      <c r="BG41" s="25" t="s">
        <v>111</v>
      </c>
    </row>
    <row r="42" spans="1:59" x14ac:dyDescent="0.25">
      <c r="A42" s="23">
        <v>2222303</v>
      </c>
      <c r="B42" s="24">
        <v>44784.75</v>
      </c>
      <c r="C42" s="26">
        <v>5.8833332</v>
      </c>
      <c r="D42" s="21"/>
      <c r="E42" s="25">
        <v>172</v>
      </c>
      <c r="F42" s="27">
        <v>0.33420449000000002</v>
      </c>
      <c r="G42" s="21"/>
      <c r="H42" s="26"/>
      <c r="I42" s="25">
        <v>249.35632000000001</v>
      </c>
      <c r="J42" s="23" t="str">
        <f>CHOOSE(1+ABS(ROUND(Table7[[#This Row],[WINDDIR_AVG °AZ]]/45,0)),"N","NE","E","SE","S","SW","W","NW","N")</f>
        <v>W</v>
      </c>
      <c r="K42" s="21">
        <v>9.8039331000000001</v>
      </c>
      <c r="L42" s="21">
        <v>6.7690001000000004</v>
      </c>
      <c r="M42" s="21"/>
      <c r="N42" s="21">
        <v>33.703999000000003</v>
      </c>
      <c r="O42" s="21"/>
      <c r="P42" s="21">
        <v>0.16903260000000001</v>
      </c>
      <c r="Q42" s="21">
        <v>2.0070000000000001</v>
      </c>
      <c r="R42" s="21"/>
      <c r="S42" s="21">
        <v>100.15470000000001</v>
      </c>
      <c r="T42" s="21">
        <v>0.106</v>
      </c>
      <c r="U42" s="21"/>
      <c r="V42" s="21">
        <v>8.7224854999999994</v>
      </c>
      <c r="W42" s="21">
        <v>0.111</v>
      </c>
      <c r="X42" s="21"/>
      <c r="Y42" s="21">
        <v>4.8282280000000002</v>
      </c>
      <c r="Z42" s="21">
        <v>0.13300000000000001</v>
      </c>
      <c r="AA42" s="21"/>
      <c r="AB42" s="21">
        <v>3.4016823999999999</v>
      </c>
      <c r="AC42" s="21">
        <v>3.464</v>
      </c>
      <c r="AD42" s="21"/>
      <c r="AE42" s="21">
        <v>192.02838</v>
      </c>
      <c r="AF42" s="21">
        <v>2.4209999999999998</v>
      </c>
      <c r="AG42" s="21"/>
      <c r="AH42" s="21">
        <v>51.475043999999997</v>
      </c>
      <c r="AI42" s="21">
        <v>6.2529998000000004</v>
      </c>
      <c r="AJ42" s="21"/>
      <c r="AK42" s="21">
        <v>100.84687</v>
      </c>
      <c r="AL42" s="21">
        <v>0.16599998999999999</v>
      </c>
      <c r="AM42" s="21"/>
      <c r="AN42" s="21">
        <v>4.6822552999999996</v>
      </c>
      <c r="AO42" s="21">
        <v>493.16665999999998</v>
      </c>
      <c r="AP42" s="21"/>
      <c r="AQ42" s="21"/>
      <c r="AR42" s="21"/>
      <c r="AS42" s="33" t="s">
        <v>110</v>
      </c>
      <c r="AT42" s="21">
        <v>1.9700401000000001</v>
      </c>
      <c r="AU42" s="21">
        <v>309.30450000000002</v>
      </c>
      <c r="AV42" s="21">
        <v>157.00416999999999</v>
      </c>
      <c r="AW42" s="21">
        <v>65.321686</v>
      </c>
      <c r="AX42" s="21"/>
      <c r="AY42" s="21"/>
      <c r="AZ42" s="25">
        <v>0</v>
      </c>
      <c r="BA42" s="25">
        <v>250</v>
      </c>
      <c r="BB42" s="25">
        <v>89</v>
      </c>
      <c r="BC42" s="25">
        <v>157</v>
      </c>
      <c r="BD42" s="25" t="s">
        <v>111</v>
      </c>
      <c r="BE42" s="48">
        <v>109</v>
      </c>
      <c r="BF42" s="25">
        <v>0</v>
      </c>
      <c r="BG42" s="25" t="s">
        <v>111</v>
      </c>
    </row>
    <row r="43" spans="1:59" x14ac:dyDescent="0.25">
      <c r="A43" s="23">
        <v>2222404</v>
      </c>
      <c r="B43" s="24">
        <v>44785.25</v>
      </c>
      <c r="C43" s="26">
        <v>8.6666670000000003</v>
      </c>
      <c r="D43" s="21"/>
      <c r="E43" s="25">
        <v>158</v>
      </c>
      <c r="F43" s="27">
        <v>0.39962101</v>
      </c>
      <c r="G43" s="21"/>
      <c r="H43" s="26"/>
      <c r="I43" s="25">
        <v>298.56720000000001</v>
      </c>
      <c r="J43" s="23" t="str">
        <f>CHOOSE(1+ABS(ROUND(Table7[[#This Row],[WINDDIR_AVG °AZ]]/45,0)),"N","NE","E","SE","S","SW","W","NW","N")</f>
        <v>NW</v>
      </c>
      <c r="K43" s="21">
        <v>8.0880031999999993</v>
      </c>
      <c r="L43" s="21">
        <v>6.9390001000000003</v>
      </c>
      <c r="M43" s="21"/>
      <c r="N43" s="21">
        <v>17.186001000000001</v>
      </c>
      <c r="O43" s="21"/>
      <c r="P43" s="21">
        <v>0.11428004999999999</v>
      </c>
      <c r="Q43" s="21">
        <v>1.3680000000000001</v>
      </c>
      <c r="R43" s="21"/>
      <c r="S43" s="21">
        <v>68.266875999999996</v>
      </c>
      <c r="T43" s="21">
        <v>8.5000001000000006E-2</v>
      </c>
      <c r="U43" s="21"/>
      <c r="V43" s="21">
        <v>6.9944458000000003</v>
      </c>
      <c r="W43" s="21">
        <v>7.1999996999999996E-2</v>
      </c>
      <c r="X43" s="21"/>
      <c r="Y43" s="21">
        <v>3.1318237999999998</v>
      </c>
      <c r="Z43" s="21">
        <v>0.122</v>
      </c>
      <c r="AA43" s="21"/>
      <c r="AB43" s="21">
        <v>3.1203403000000001</v>
      </c>
      <c r="AC43" s="21">
        <v>1.1109998999999999</v>
      </c>
      <c r="AD43" s="21"/>
      <c r="AE43" s="21">
        <v>61.588779000000002</v>
      </c>
      <c r="AF43" s="21">
        <v>0.60799998</v>
      </c>
      <c r="AG43" s="21"/>
      <c r="AH43" s="21">
        <v>12.927231000000001</v>
      </c>
      <c r="AI43" s="21">
        <v>1.2</v>
      </c>
      <c r="AJ43" s="21"/>
      <c r="AK43" s="21">
        <v>19.35331</v>
      </c>
      <c r="AL43" s="21">
        <v>9.6000001000000001E-2</v>
      </c>
      <c r="AM43" s="21"/>
      <c r="AN43" s="21">
        <v>2.7078104000000001</v>
      </c>
      <c r="AO43" s="21">
        <v>399.41665999999998</v>
      </c>
      <c r="AP43" s="21"/>
      <c r="AQ43" s="21"/>
      <c r="AR43" s="21"/>
      <c r="AS43" s="33" t="s">
        <v>110</v>
      </c>
      <c r="AT43" s="21">
        <v>4.0932640999999998</v>
      </c>
      <c r="AU43" s="21">
        <v>143.21655000000001</v>
      </c>
      <c r="AV43" s="21">
        <v>34.988349999999997</v>
      </c>
      <c r="AW43" s="21">
        <v>121.4649</v>
      </c>
      <c r="AX43" s="21"/>
      <c r="AY43" s="21"/>
      <c r="AZ43" s="25">
        <v>0</v>
      </c>
      <c r="BA43" s="25">
        <v>52</v>
      </c>
      <c r="BB43" s="25">
        <v>79</v>
      </c>
      <c r="BC43" s="25">
        <v>0</v>
      </c>
      <c r="BD43" s="25" t="s">
        <v>111</v>
      </c>
      <c r="BE43" s="48">
        <v>49</v>
      </c>
      <c r="BF43" s="25">
        <v>24</v>
      </c>
      <c r="BG43" s="25" t="s">
        <v>111</v>
      </c>
    </row>
    <row r="44" spans="1:59" x14ac:dyDescent="0.25">
      <c r="A44" s="23">
        <v>2222401</v>
      </c>
      <c r="B44" s="24">
        <v>44785.75</v>
      </c>
      <c r="C44" s="26">
        <v>4.3666668</v>
      </c>
      <c r="D44" s="21"/>
      <c r="E44" s="25">
        <v>344</v>
      </c>
      <c r="F44" s="27">
        <v>0.39620548</v>
      </c>
      <c r="G44" s="21"/>
      <c r="H44" s="26"/>
      <c r="I44" s="25">
        <v>288.14069000000001</v>
      </c>
      <c r="J44" s="23" t="str">
        <f>CHOOSE(1+ABS(ROUND(Table7[[#This Row],[WINDDIR_AVG °AZ]]/45,0)),"N","NE","E","SE","S","SW","W","NW","N")</f>
        <v>W</v>
      </c>
      <c r="K44" s="21">
        <v>7.1308131000000001</v>
      </c>
      <c r="L44" s="21">
        <v>6.5560001999999997</v>
      </c>
      <c r="M44" s="21"/>
      <c r="N44" s="21">
        <v>10.448</v>
      </c>
      <c r="O44" s="21"/>
      <c r="P44" s="21">
        <v>0.27603891000000003</v>
      </c>
      <c r="Q44" s="21">
        <v>0.64499998000000003</v>
      </c>
      <c r="R44" s="21"/>
      <c r="S44" s="21">
        <v>32.187237000000003</v>
      </c>
      <c r="T44" s="21">
        <v>5.0000001000000002E-2</v>
      </c>
      <c r="U44" s="21"/>
      <c r="V44" s="21">
        <v>4.1143799000000003</v>
      </c>
      <c r="W44" s="21">
        <v>0.17499999999999999</v>
      </c>
      <c r="X44" s="21"/>
      <c r="Y44" s="21">
        <v>7.6120714999999999</v>
      </c>
      <c r="Z44" s="21">
        <v>9.0000003999999995E-2</v>
      </c>
      <c r="AA44" s="21"/>
      <c r="AB44" s="21">
        <v>2.3018904</v>
      </c>
      <c r="AC44" s="21">
        <v>0.83700001000000002</v>
      </c>
      <c r="AD44" s="21"/>
      <c r="AE44" s="21">
        <v>46.399467000000001</v>
      </c>
      <c r="AF44" s="21">
        <v>0.38900000000000001</v>
      </c>
      <c r="AG44" s="21"/>
      <c r="AH44" s="21">
        <v>8.2708768999999993</v>
      </c>
      <c r="AI44" s="21">
        <v>0.67000002000000003</v>
      </c>
      <c r="AJ44" s="21"/>
      <c r="AK44" s="21">
        <v>10.805597000000001</v>
      </c>
      <c r="AL44" s="21">
        <v>0.22700000000000001</v>
      </c>
      <c r="AM44" s="21"/>
      <c r="AN44" s="21">
        <v>6.4028429999999998</v>
      </c>
      <c r="AO44" s="21">
        <v>252.08332999999999</v>
      </c>
      <c r="AP44" s="21"/>
      <c r="AQ44" s="21"/>
      <c r="AR44" s="21"/>
      <c r="AS44" s="33" t="s">
        <v>110</v>
      </c>
      <c r="AT44" s="21">
        <v>3.6457446</v>
      </c>
      <c r="AU44" s="21">
        <v>92.891082999999995</v>
      </c>
      <c r="AV44" s="21">
        <v>25.479317000000002</v>
      </c>
      <c r="AW44" s="21">
        <v>113.8997</v>
      </c>
      <c r="AX44" s="21"/>
      <c r="AY44" s="21"/>
      <c r="AZ44" s="25">
        <v>0</v>
      </c>
      <c r="BA44" s="25">
        <v>193</v>
      </c>
      <c r="BB44" s="25">
        <v>110</v>
      </c>
      <c r="BC44" s="25">
        <v>115</v>
      </c>
      <c r="BD44" s="25" t="s">
        <v>111</v>
      </c>
      <c r="BE44" s="48" t="s">
        <v>111</v>
      </c>
      <c r="BF44" s="25">
        <v>0</v>
      </c>
      <c r="BG44" s="25" t="s">
        <v>111</v>
      </c>
    </row>
    <row r="45" spans="1:59" x14ac:dyDescent="0.25">
      <c r="A45" s="23">
        <v>2222502</v>
      </c>
      <c r="B45" s="24">
        <v>44786.25</v>
      </c>
      <c r="C45" s="26">
        <v>6.7166667000000002</v>
      </c>
      <c r="D45" s="21"/>
      <c r="E45" s="25">
        <v>509</v>
      </c>
      <c r="F45" s="27">
        <v>0.32310179</v>
      </c>
      <c r="G45" s="21"/>
      <c r="H45" s="26"/>
      <c r="I45" s="25">
        <v>281.88409000000001</v>
      </c>
      <c r="J45" s="23" t="str">
        <f>CHOOSE(1+ABS(ROUND(Table7[[#This Row],[WINDDIR_AVG °AZ]]/45,0)),"N","NE","E","SE","S","SW","W","NW","N")</f>
        <v>W</v>
      </c>
      <c r="K45" s="21">
        <v>5.1395454000000003</v>
      </c>
      <c r="L45" s="21">
        <v>6.6520000000000001</v>
      </c>
      <c r="M45" s="21"/>
      <c r="N45" s="21">
        <v>9.6809998000000004</v>
      </c>
      <c r="O45" s="21"/>
      <c r="P45" s="21">
        <v>0.22129447999999999</v>
      </c>
      <c r="Q45" s="21">
        <v>0.81599997999999996</v>
      </c>
      <c r="R45" s="21"/>
      <c r="S45" s="21">
        <v>40.720596</v>
      </c>
      <c r="T45" s="21">
        <v>6.1000000999999998E-2</v>
      </c>
      <c r="U45" s="21"/>
      <c r="V45" s="21">
        <v>5.0195432000000002</v>
      </c>
      <c r="W45" s="21">
        <v>0.161</v>
      </c>
      <c r="X45" s="21"/>
      <c r="Y45" s="21">
        <v>7.0031055999999996</v>
      </c>
      <c r="Z45" s="21">
        <v>4.1999999000000003E-2</v>
      </c>
      <c r="AA45" s="21"/>
      <c r="AB45" s="21">
        <v>1.0742155</v>
      </c>
      <c r="AC45" s="21">
        <v>0.373</v>
      </c>
      <c r="AD45" s="21"/>
      <c r="AE45" s="21">
        <v>20.677422</v>
      </c>
      <c r="AF45" s="21">
        <v>0.27900001000000002</v>
      </c>
      <c r="AG45" s="21"/>
      <c r="AH45" s="21">
        <v>5.9320683000000001</v>
      </c>
      <c r="AI45" s="21">
        <v>0.57599997999999997</v>
      </c>
      <c r="AJ45" s="21"/>
      <c r="AK45" s="21">
        <v>9.2895880000000002</v>
      </c>
      <c r="AL45" s="21">
        <v>0.183</v>
      </c>
      <c r="AM45" s="21"/>
      <c r="AN45" s="21">
        <v>5.1617636999999998</v>
      </c>
      <c r="AO45" s="21">
        <v>223.58332999999999</v>
      </c>
      <c r="AP45" s="21"/>
      <c r="AQ45" s="21"/>
      <c r="AR45" s="21"/>
      <c r="AS45" s="33" t="s">
        <v>110</v>
      </c>
      <c r="AT45" s="21">
        <v>3.6655364000000001</v>
      </c>
      <c r="AU45" s="21">
        <v>74.716171000000003</v>
      </c>
      <c r="AV45" s="21">
        <v>20.383420999999998</v>
      </c>
      <c r="AW45" s="21">
        <v>114.26495</v>
      </c>
      <c r="AX45" s="21"/>
      <c r="AY45" s="21"/>
      <c r="AZ45" s="25">
        <v>0</v>
      </c>
      <c r="BA45" s="25">
        <v>54</v>
      </c>
      <c r="BB45" s="25">
        <v>30</v>
      </c>
      <c r="BC45" s="25">
        <v>0</v>
      </c>
      <c r="BD45" s="25" t="s">
        <v>111</v>
      </c>
      <c r="BE45" s="48">
        <v>39</v>
      </c>
      <c r="BF45" s="25">
        <v>0</v>
      </c>
      <c r="BG45" s="25" t="s">
        <v>111</v>
      </c>
    </row>
    <row r="46" spans="1:59" x14ac:dyDescent="0.25">
      <c r="A46" s="23">
        <v>2222503</v>
      </c>
      <c r="B46" s="24">
        <v>44786.75</v>
      </c>
      <c r="C46" s="26">
        <v>3.2</v>
      </c>
      <c r="D46" s="21"/>
      <c r="E46" s="25">
        <v>132</v>
      </c>
      <c r="F46" s="27">
        <v>0.24428815000000001</v>
      </c>
      <c r="G46" s="21"/>
      <c r="H46" s="26"/>
      <c r="I46" s="25">
        <v>296.72476</v>
      </c>
      <c r="J46" s="23" t="str">
        <f>CHOOSE(1+ABS(ROUND(Table7[[#This Row],[WINDDIR_AVG °AZ]]/45,0)),"N","NE","E","SE","S","SW","W","NW","N")</f>
        <v>NW</v>
      </c>
      <c r="K46" s="21">
        <v>5.0633879000000004</v>
      </c>
      <c r="L46" s="21">
        <v>6.4210000000000003</v>
      </c>
      <c r="M46" s="21"/>
      <c r="N46" s="21">
        <v>8.9940003999999991</v>
      </c>
      <c r="O46" s="21"/>
      <c r="P46" s="21">
        <v>0.37667823</v>
      </c>
      <c r="Q46" s="21">
        <v>0.81099999</v>
      </c>
      <c r="R46" s="21"/>
      <c r="S46" s="21">
        <v>40.471080999999998</v>
      </c>
      <c r="T46" s="21">
        <v>5.7999997999999997E-2</v>
      </c>
      <c r="U46" s="21"/>
      <c r="V46" s="21">
        <v>4.7726803000000002</v>
      </c>
      <c r="W46" s="21">
        <v>0.17900000999999999</v>
      </c>
      <c r="X46" s="21"/>
      <c r="Y46" s="21">
        <v>7.7860617999999997</v>
      </c>
      <c r="Z46" s="21">
        <v>3.7999999E-2</v>
      </c>
      <c r="AA46" s="21"/>
      <c r="AB46" s="21">
        <v>0.97190927999999999</v>
      </c>
      <c r="AC46" s="21">
        <v>0.68900001</v>
      </c>
      <c r="AD46" s="21"/>
      <c r="AE46" s="21">
        <v>38.195022999999999</v>
      </c>
      <c r="AF46" s="21">
        <v>0.33300000000000002</v>
      </c>
      <c r="AG46" s="21"/>
      <c r="AH46" s="21">
        <v>7.0802107000000003</v>
      </c>
      <c r="AI46" s="21">
        <v>0.53399998000000004</v>
      </c>
      <c r="AJ46" s="21"/>
      <c r="AK46" s="21">
        <v>8.6122227000000002</v>
      </c>
      <c r="AL46" s="21">
        <v>0.215</v>
      </c>
      <c r="AM46" s="21"/>
      <c r="AN46" s="21">
        <v>6.0643668000000002</v>
      </c>
      <c r="AO46" s="21">
        <v>237.33332999999999</v>
      </c>
      <c r="AP46" s="21"/>
      <c r="AQ46" s="21"/>
      <c r="AR46" s="21"/>
      <c r="AS46" s="33" t="s">
        <v>110</v>
      </c>
      <c r="AT46" s="21">
        <v>4.2549194999999997</v>
      </c>
      <c r="AU46" s="21">
        <v>92.573432999999994</v>
      </c>
      <c r="AV46" s="21">
        <v>21.756799999999998</v>
      </c>
      <c r="AW46" s="21">
        <v>123.88085</v>
      </c>
      <c r="AX46" s="21"/>
      <c r="AY46" s="21"/>
      <c r="AZ46" s="25" t="s">
        <v>111</v>
      </c>
      <c r="BA46" s="25" t="s">
        <v>111</v>
      </c>
      <c r="BB46" s="25" t="s">
        <v>111</v>
      </c>
      <c r="BC46" s="25" t="s">
        <v>111</v>
      </c>
      <c r="BD46" s="25" t="s">
        <v>111</v>
      </c>
      <c r="BE46" s="48" t="s">
        <v>111</v>
      </c>
      <c r="BF46" s="25" t="s">
        <v>111</v>
      </c>
      <c r="BG46" s="25" t="s">
        <v>111</v>
      </c>
    </row>
    <row r="47" spans="1:59" x14ac:dyDescent="0.25">
      <c r="A47" s="23">
        <v>2223002</v>
      </c>
      <c r="B47" s="24">
        <v>44791.25</v>
      </c>
      <c r="C47" s="26">
        <v>4.4000000999999997</v>
      </c>
      <c r="D47" s="21"/>
      <c r="E47" s="25">
        <v>320</v>
      </c>
      <c r="F47" s="27">
        <v>0.16343495</v>
      </c>
      <c r="G47" s="21"/>
      <c r="H47" s="26"/>
      <c r="I47" s="25">
        <v>278.22762999999998</v>
      </c>
      <c r="J47" s="23" t="str">
        <f>CHOOSE(1+ABS(ROUND(Table7[[#This Row],[WINDDIR_AVG °AZ]]/45,0)),"N","NE","E","SE","S","SW","W","NW","N")</f>
        <v>W</v>
      </c>
      <c r="K47" s="21">
        <v>7.2310195000000004</v>
      </c>
      <c r="L47" s="21">
        <v>7.1189999999999998</v>
      </c>
      <c r="M47" s="21"/>
      <c r="N47" s="21">
        <v>39.827998999999998</v>
      </c>
      <c r="O47" s="21"/>
      <c r="P47" s="21">
        <v>7.5504109E-2</v>
      </c>
      <c r="Q47" s="21">
        <v>3.24</v>
      </c>
      <c r="R47" s="21"/>
      <c r="S47" s="21">
        <v>161.68471</v>
      </c>
      <c r="T47" s="21">
        <v>0.20200001000000001</v>
      </c>
      <c r="U47" s="21"/>
      <c r="V47" s="21">
        <v>16.622095000000002</v>
      </c>
      <c r="W47" s="21">
        <v>7.5999997999999999E-2</v>
      </c>
      <c r="X47" s="21"/>
      <c r="Y47" s="21">
        <v>3.3058138000000001</v>
      </c>
      <c r="Z47" s="21">
        <v>7.9000003999999999E-2</v>
      </c>
      <c r="AA47" s="21"/>
      <c r="AB47" s="21">
        <v>2.0205481000000001</v>
      </c>
      <c r="AC47" s="21">
        <v>3.6280000000000001</v>
      </c>
      <c r="AD47" s="21"/>
      <c r="AE47" s="21">
        <v>201.1198</v>
      </c>
      <c r="AF47" s="21">
        <v>1.1539999999999999</v>
      </c>
      <c r="AG47" s="21"/>
      <c r="AH47" s="21">
        <v>24.536224000000001</v>
      </c>
      <c r="AI47" s="21">
        <v>2.8959999000000001</v>
      </c>
      <c r="AJ47" s="21"/>
      <c r="AK47" s="21">
        <v>46.705986000000003</v>
      </c>
      <c r="AL47" s="21">
        <v>0.20399999999999999</v>
      </c>
      <c r="AM47" s="21"/>
      <c r="AN47" s="21">
        <v>5.7540969999999998</v>
      </c>
      <c r="AO47" s="21">
        <v>1158</v>
      </c>
      <c r="AP47" s="21"/>
      <c r="AQ47" s="21"/>
      <c r="AR47" s="21"/>
      <c r="AS47" s="33" t="s">
        <v>110</v>
      </c>
      <c r="AT47" s="21">
        <v>4.9980121000000004</v>
      </c>
      <c r="AU47" s="21">
        <v>384.82846000000001</v>
      </c>
      <c r="AV47" s="21">
        <v>76.996307000000002</v>
      </c>
      <c r="AW47" s="21">
        <v>133.31122999999999</v>
      </c>
      <c r="AX47" s="21"/>
      <c r="AY47" s="21"/>
      <c r="AZ47" s="25">
        <v>119</v>
      </c>
      <c r="BA47" s="25">
        <v>52</v>
      </c>
      <c r="BB47" s="25">
        <v>253</v>
      </c>
      <c r="BC47" s="25">
        <v>0</v>
      </c>
      <c r="BD47" s="25" t="s">
        <v>111</v>
      </c>
      <c r="BE47" s="48">
        <v>469</v>
      </c>
      <c r="BF47" s="25">
        <v>25.4</v>
      </c>
      <c r="BG47" s="25" t="s">
        <v>111</v>
      </c>
    </row>
    <row r="48" spans="1:59" x14ac:dyDescent="0.25">
      <c r="A48" s="23">
        <v>2223401</v>
      </c>
      <c r="B48" s="24">
        <v>44795.75</v>
      </c>
      <c r="C48" s="26">
        <v>1.5666667000000001</v>
      </c>
      <c r="D48" s="21"/>
      <c r="E48" s="25">
        <v>115</v>
      </c>
      <c r="F48" s="27">
        <v>0.15804876000000001</v>
      </c>
      <c r="G48" s="21"/>
      <c r="H48" s="26"/>
      <c r="I48" s="25">
        <v>105.50377</v>
      </c>
      <c r="J48" s="23" t="str">
        <f>CHOOSE(1+ABS(ROUND(Table7[[#This Row],[WINDDIR_AVG °AZ]]/45,0)),"N","NE","E","SE","S","SW","W","NW","N")</f>
        <v>E</v>
      </c>
      <c r="K48" s="21">
        <v>5.5385523000000001</v>
      </c>
      <c r="L48" s="21">
        <v>6.6090001999999997</v>
      </c>
      <c r="M48" s="21"/>
      <c r="N48" s="21">
        <v>57.269001000000003</v>
      </c>
      <c r="O48" s="21"/>
      <c r="P48" s="21">
        <v>0.24432636999999999</v>
      </c>
      <c r="Q48" s="21">
        <v>2.2079998999999999</v>
      </c>
      <c r="R48" s="21"/>
      <c r="S48" s="21">
        <v>110.18514</v>
      </c>
      <c r="T48" s="21">
        <v>0.37099999</v>
      </c>
      <c r="U48" s="21"/>
      <c r="V48" s="21">
        <v>30.528697999999999</v>
      </c>
      <c r="W48" s="21">
        <v>1.5389999999999999</v>
      </c>
      <c r="X48" s="21"/>
      <c r="Y48" s="21">
        <v>66.942734000000002</v>
      </c>
      <c r="Z48" s="21">
        <v>0.17399998999999999</v>
      </c>
      <c r="AA48" s="21"/>
      <c r="AB48" s="21">
        <v>4.4503212000000003</v>
      </c>
      <c r="AC48" s="21">
        <v>4.3150000999999998</v>
      </c>
      <c r="AD48" s="21"/>
      <c r="AE48" s="21">
        <v>239.20394999999999</v>
      </c>
      <c r="AF48" s="21">
        <v>3.6909999999999998</v>
      </c>
      <c r="AG48" s="21"/>
      <c r="AH48" s="21">
        <v>78.477645999999993</v>
      </c>
      <c r="AI48" s="21">
        <v>11.811999999999999</v>
      </c>
      <c r="AJ48" s="21"/>
      <c r="AK48" s="21">
        <v>190.50107</v>
      </c>
      <c r="AL48" s="21">
        <v>1.391</v>
      </c>
      <c r="AM48" s="21"/>
      <c r="AN48" s="21">
        <v>39.235042999999997</v>
      </c>
      <c r="AO48" s="21"/>
      <c r="AP48" s="21"/>
      <c r="AQ48" s="21"/>
      <c r="AR48" s="21"/>
      <c r="AS48" s="33" t="s">
        <v>110</v>
      </c>
      <c r="AT48" s="21">
        <v>1.4650713</v>
      </c>
      <c r="AU48" s="21">
        <v>451.55518000000001</v>
      </c>
      <c r="AV48" s="21">
        <v>308.21377999999999</v>
      </c>
      <c r="AW48" s="21">
        <v>37.732891000000002</v>
      </c>
      <c r="AX48" s="21"/>
      <c r="AY48" s="21"/>
      <c r="AZ48" s="25" t="s">
        <v>111</v>
      </c>
      <c r="BA48" s="25" t="s">
        <v>111</v>
      </c>
      <c r="BB48" s="25" t="s">
        <v>111</v>
      </c>
      <c r="BC48" s="25" t="s">
        <v>111</v>
      </c>
      <c r="BD48" s="25" t="s">
        <v>111</v>
      </c>
      <c r="BE48" s="48" t="s">
        <v>111</v>
      </c>
      <c r="BF48" s="25" t="s">
        <v>111</v>
      </c>
      <c r="BG48" s="25" t="s">
        <v>111</v>
      </c>
    </row>
    <row r="49" spans="1:59" x14ac:dyDescent="0.25">
      <c r="A49" s="23">
        <v>2223703</v>
      </c>
      <c r="B49" s="24">
        <v>44798.75</v>
      </c>
      <c r="C49" s="26">
        <v>5.4499997999999996</v>
      </c>
      <c r="D49" s="21"/>
      <c r="E49" s="25">
        <v>16</v>
      </c>
      <c r="F49" s="27">
        <v>0.35972168999999998</v>
      </c>
      <c r="G49" s="21"/>
      <c r="H49" s="26"/>
      <c r="I49" s="25">
        <v>252.52556000000001</v>
      </c>
      <c r="J49" s="23" t="str">
        <f>CHOOSE(1+ABS(ROUND(Table7[[#This Row],[WINDDIR_AVG °AZ]]/45,0)),"N","NE","E","SE","S","SW","W","NW","N")</f>
        <v>W</v>
      </c>
      <c r="K49" s="21">
        <v>4.7259674</v>
      </c>
      <c r="L49" s="21">
        <v>6.2960000000000003</v>
      </c>
      <c r="M49" s="21"/>
      <c r="N49" s="21"/>
      <c r="O49" s="21"/>
      <c r="P49" s="21">
        <v>0.50230854999999996</v>
      </c>
      <c r="Q49" s="21">
        <v>2.1229998999999999</v>
      </c>
      <c r="R49" s="21"/>
      <c r="S49" s="21">
        <v>105.94341</v>
      </c>
      <c r="T49" s="21">
        <v>0.10199999999999999</v>
      </c>
      <c r="U49" s="21"/>
      <c r="V49" s="21">
        <v>8.3933344000000005</v>
      </c>
      <c r="W49" s="21">
        <v>0.14399998999999999</v>
      </c>
      <c r="X49" s="21"/>
      <c r="Y49" s="21">
        <v>6.2636475999999996</v>
      </c>
      <c r="Z49" s="21">
        <v>0.14399998999999999</v>
      </c>
      <c r="AA49" s="21"/>
      <c r="AB49" s="21">
        <v>3.6830246</v>
      </c>
      <c r="AC49" s="21">
        <v>0.54799998000000005</v>
      </c>
      <c r="AD49" s="21"/>
      <c r="AE49" s="21">
        <v>30.378623999999999</v>
      </c>
      <c r="AF49" s="21">
        <v>1.026</v>
      </c>
      <c r="AG49" s="21"/>
      <c r="AH49" s="21">
        <v>21.814703000000002</v>
      </c>
      <c r="AI49" s="21">
        <v>0.94300002000000005</v>
      </c>
      <c r="AJ49" s="21"/>
      <c r="AK49" s="21">
        <v>15.208475</v>
      </c>
      <c r="AL49" s="21">
        <v>0.152</v>
      </c>
      <c r="AM49" s="21"/>
      <c r="AN49" s="21">
        <v>4.2873663999999998</v>
      </c>
      <c r="AO49" s="21"/>
      <c r="AP49" s="21"/>
      <c r="AQ49" s="21"/>
      <c r="AR49" s="21"/>
      <c r="AS49" s="33" t="s">
        <v>110</v>
      </c>
      <c r="AT49" s="21">
        <v>3.7560471999999998</v>
      </c>
      <c r="AU49" s="21">
        <v>155.16435000000001</v>
      </c>
      <c r="AV49" s="21">
        <v>41.310543000000003</v>
      </c>
      <c r="AW49" s="21">
        <v>115.89655</v>
      </c>
      <c r="AX49" s="21"/>
      <c r="AY49" s="21"/>
      <c r="AZ49" s="25" t="s">
        <v>111</v>
      </c>
      <c r="BA49" s="25" t="s">
        <v>111</v>
      </c>
      <c r="BB49" s="25" t="s">
        <v>111</v>
      </c>
      <c r="BC49" s="25" t="s">
        <v>111</v>
      </c>
      <c r="BD49" s="25" t="s">
        <v>111</v>
      </c>
      <c r="BE49" s="48" t="s">
        <v>111</v>
      </c>
      <c r="BF49" s="25" t="s">
        <v>111</v>
      </c>
      <c r="BG49" s="25" t="s">
        <v>111</v>
      </c>
    </row>
    <row r="50" spans="1:59" x14ac:dyDescent="0.25">
      <c r="A50" s="23">
        <v>2223804</v>
      </c>
      <c r="B50" s="24">
        <v>44799.25</v>
      </c>
      <c r="C50" s="26">
        <v>8.3833331999999992</v>
      </c>
      <c r="D50" s="21"/>
      <c r="E50" s="25">
        <v>709</v>
      </c>
      <c r="F50" s="27">
        <v>0.28827128000000002</v>
      </c>
      <c r="G50" s="21"/>
      <c r="H50" s="26"/>
      <c r="I50" s="25">
        <v>200.44703999999999</v>
      </c>
      <c r="J50" s="23" t="str">
        <f>CHOOSE(1+ABS(ROUND(Table7[[#This Row],[WINDDIR_AVG °AZ]]/45,0)),"N","NE","E","SE","S","SW","W","NW","N")</f>
        <v>S</v>
      </c>
      <c r="K50" s="21">
        <v>6.1602591999999996</v>
      </c>
      <c r="L50" s="21">
        <v>5.0149999000000003</v>
      </c>
      <c r="M50" s="21"/>
      <c r="N50" s="21">
        <v>25.754999000000002</v>
      </c>
      <c r="O50" s="21"/>
      <c r="P50" s="21">
        <v>9.5933580000000003</v>
      </c>
      <c r="Q50" s="21">
        <v>0.87699996999999996</v>
      </c>
      <c r="R50" s="21"/>
      <c r="S50" s="21">
        <v>43.764659999999999</v>
      </c>
      <c r="T50" s="21">
        <v>0.12899999000000001</v>
      </c>
      <c r="U50" s="21"/>
      <c r="V50" s="21">
        <v>10.6151</v>
      </c>
      <c r="W50" s="21">
        <v>8.9000001999999995E-2</v>
      </c>
      <c r="X50" s="21"/>
      <c r="Y50" s="21">
        <v>3.8712821000000002</v>
      </c>
      <c r="Z50" s="21">
        <v>7.4000000999999996E-2</v>
      </c>
      <c r="AA50" s="21"/>
      <c r="AB50" s="21">
        <v>1.8926654000000001</v>
      </c>
      <c r="AC50" s="21">
        <v>2.0590000000000002</v>
      </c>
      <c r="AD50" s="21"/>
      <c r="AE50" s="21">
        <v>114.14158</v>
      </c>
      <c r="AF50" s="21">
        <v>2.5129999999999999</v>
      </c>
      <c r="AG50" s="21"/>
      <c r="AH50" s="21">
        <v>53.431137</v>
      </c>
      <c r="AI50" s="21">
        <v>2.8610001</v>
      </c>
      <c r="AJ50" s="21"/>
      <c r="AK50" s="21">
        <v>46.141514000000001</v>
      </c>
      <c r="AL50" s="21">
        <v>0.13300000000000001</v>
      </c>
      <c r="AM50" s="21"/>
      <c r="AN50" s="21">
        <v>3.7514455</v>
      </c>
      <c r="AO50" s="21">
        <v>1300.4166</v>
      </c>
      <c r="AP50" s="21"/>
      <c r="AQ50" s="21"/>
      <c r="AR50" s="21"/>
      <c r="AS50" s="33" t="s">
        <v>110</v>
      </c>
      <c r="AT50" s="21">
        <v>1.7796297999999999</v>
      </c>
      <c r="AU50" s="21">
        <v>183.87864999999999</v>
      </c>
      <c r="AV50" s="21">
        <v>103.3241</v>
      </c>
      <c r="AW50" s="21">
        <v>56.095947000000002</v>
      </c>
      <c r="AX50" s="21"/>
      <c r="AY50" s="21"/>
      <c r="AZ50" s="25">
        <v>0</v>
      </c>
      <c r="BA50" s="25">
        <v>144</v>
      </c>
      <c r="BB50" s="25">
        <v>189</v>
      </c>
      <c r="BC50" s="25">
        <v>0</v>
      </c>
      <c r="BD50" s="25" t="s">
        <v>111</v>
      </c>
      <c r="BE50" s="48">
        <v>267</v>
      </c>
      <c r="BF50" s="25">
        <v>39</v>
      </c>
      <c r="BG50" s="25" t="s">
        <v>111</v>
      </c>
    </row>
    <row r="51" spans="1:59" x14ac:dyDescent="0.25">
      <c r="A51" s="23">
        <v>2223801</v>
      </c>
      <c r="B51" s="24">
        <v>44799.75</v>
      </c>
      <c r="C51" s="26">
        <v>6.2666668999999997</v>
      </c>
      <c r="D51" s="21"/>
      <c r="E51" s="25">
        <v>301</v>
      </c>
      <c r="F51" s="27">
        <v>0.27701154</v>
      </c>
      <c r="G51" s="21"/>
      <c r="H51" s="26"/>
      <c r="I51" s="25">
        <v>223.99223000000001</v>
      </c>
      <c r="J51" s="23" t="str">
        <f>CHOOSE(1+ABS(ROUND(Table7[[#This Row],[WINDDIR_AVG °AZ]]/45,0)),"N","NE","E","SE","S","SW","W","NW","N")</f>
        <v>SW</v>
      </c>
      <c r="K51" s="21">
        <v>5.5065289000000002</v>
      </c>
      <c r="L51" s="21">
        <v>5.5330000000000004</v>
      </c>
      <c r="M51" s="21"/>
      <c r="N51" s="21">
        <v>32.210999000000001</v>
      </c>
      <c r="O51" s="21"/>
      <c r="P51" s="21">
        <v>2.9105196000000002</v>
      </c>
      <c r="Q51" s="21">
        <v>1.0309999999999999</v>
      </c>
      <c r="R51" s="21"/>
      <c r="S51" s="21">
        <v>51.449672999999997</v>
      </c>
      <c r="T51" s="21">
        <v>0.14000000000000001</v>
      </c>
      <c r="U51" s="21"/>
      <c r="V51" s="21">
        <v>11.520263999999999</v>
      </c>
      <c r="W51" s="21">
        <v>5.9999998999999998E-2</v>
      </c>
      <c r="X51" s="21"/>
      <c r="Y51" s="21">
        <v>2.6098530000000002</v>
      </c>
      <c r="Z51" s="21">
        <v>0.153</v>
      </c>
      <c r="AA51" s="21"/>
      <c r="AB51" s="21">
        <v>3.9132137</v>
      </c>
      <c r="AC51" s="21">
        <v>2.6210000999999998</v>
      </c>
      <c r="AD51" s="21"/>
      <c r="AE51" s="21">
        <v>145.2963</v>
      </c>
      <c r="AF51" s="21">
        <v>3.8220000000000001</v>
      </c>
      <c r="AG51" s="21"/>
      <c r="AH51" s="21">
        <v>81.262955000000005</v>
      </c>
      <c r="AI51" s="21">
        <v>4.6240000999999999</v>
      </c>
      <c r="AJ51" s="21"/>
      <c r="AK51" s="21">
        <v>74.574753000000001</v>
      </c>
      <c r="AL51" s="21">
        <v>0.14399998999999999</v>
      </c>
      <c r="AM51" s="21"/>
      <c r="AN51" s="21">
        <v>4.0617156000000003</v>
      </c>
      <c r="AO51" s="21">
        <v>829.58330999999998</v>
      </c>
      <c r="AP51" s="21"/>
      <c r="AQ51" s="21"/>
      <c r="AR51" s="21"/>
      <c r="AS51" s="33" t="s">
        <v>110</v>
      </c>
      <c r="AT51" s="21">
        <v>1.3614797999999999</v>
      </c>
      <c r="AU51" s="21">
        <v>217.69982999999999</v>
      </c>
      <c r="AV51" s="21">
        <v>159.89943</v>
      </c>
      <c r="AW51" s="21">
        <v>30.614678999999999</v>
      </c>
      <c r="AX51" s="21"/>
      <c r="AY51" s="21"/>
      <c r="AZ51" s="25">
        <v>0</v>
      </c>
      <c r="BA51" s="25">
        <v>100</v>
      </c>
      <c r="BB51" s="25">
        <v>141</v>
      </c>
      <c r="BC51" s="25">
        <v>81</v>
      </c>
      <c r="BD51" s="25" t="s">
        <v>111</v>
      </c>
      <c r="BE51" s="48">
        <v>181</v>
      </c>
      <c r="BF51" s="25">
        <v>27.700001</v>
      </c>
      <c r="BG51" s="25" t="s">
        <v>111</v>
      </c>
    </row>
    <row r="52" spans="1:59" x14ac:dyDescent="0.25">
      <c r="A52" s="23">
        <v>2223902</v>
      </c>
      <c r="B52" s="24">
        <v>44800.25</v>
      </c>
      <c r="C52" s="26">
        <v>10.466666</v>
      </c>
      <c r="D52" s="21"/>
      <c r="E52" s="25">
        <v>243</v>
      </c>
      <c r="F52" s="27">
        <v>0.50024550999999995</v>
      </c>
      <c r="G52" s="21"/>
      <c r="H52" s="26"/>
      <c r="I52" s="25">
        <v>266.51623999999998</v>
      </c>
      <c r="J52" s="23" t="str">
        <f>CHOOSE(1+ABS(ROUND(Table7[[#This Row],[WINDDIR_AVG °AZ]]/45,0)),"N","NE","E","SE","S","SW","W","NW","N")</f>
        <v>W</v>
      </c>
      <c r="K52" s="21">
        <v>7.6896000000000004</v>
      </c>
      <c r="L52" s="21">
        <v>5.9330001000000001</v>
      </c>
      <c r="M52" s="21"/>
      <c r="N52" s="21">
        <v>20.603000999999999</v>
      </c>
      <c r="O52" s="21"/>
      <c r="P52" s="21">
        <v>1.1586985999999999</v>
      </c>
      <c r="Q52" s="21">
        <v>0.42399998999999999</v>
      </c>
      <c r="R52" s="21"/>
      <c r="S52" s="21">
        <v>21.158740999999999</v>
      </c>
      <c r="T52" s="21">
        <v>7.4000000999999996E-2</v>
      </c>
      <c r="U52" s="21"/>
      <c r="V52" s="21">
        <v>6.0892819999999999</v>
      </c>
      <c r="W52" s="21">
        <v>0.105</v>
      </c>
      <c r="X52" s="21"/>
      <c r="Y52" s="21">
        <v>4.5672430999999998</v>
      </c>
      <c r="Z52" s="21">
        <v>8.2999997000000006E-2</v>
      </c>
      <c r="AA52" s="21"/>
      <c r="AB52" s="21">
        <v>2.1228544999999999</v>
      </c>
      <c r="AC52" s="21">
        <v>2.2730000000000001</v>
      </c>
      <c r="AD52" s="21"/>
      <c r="AE52" s="21">
        <v>126.00476999999999</v>
      </c>
      <c r="AF52" s="21">
        <v>2.1159998999999998</v>
      </c>
      <c r="AG52" s="21"/>
      <c r="AH52" s="21">
        <v>44.990166000000002</v>
      </c>
      <c r="AI52" s="21">
        <v>3.2579999000000002</v>
      </c>
      <c r="AJ52" s="21"/>
      <c r="AK52" s="21">
        <v>52.544235</v>
      </c>
      <c r="AL52" s="21">
        <v>8.6999996999999996E-2</v>
      </c>
      <c r="AM52" s="21"/>
      <c r="AN52" s="21">
        <v>2.4539529999999998</v>
      </c>
      <c r="AO52" s="21">
        <v>400.25</v>
      </c>
      <c r="AP52" s="21"/>
      <c r="AQ52" s="21"/>
      <c r="AR52" s="21"/>
      <c r="AS52" s="33" t="s">
        <v>110</v>
      </c>
      <c r="AT52" s="21">
        <v>1.6112036000000001</v>
      </c>
      <c r="AU52" s="21">
        <v>161.10158999999999</v>
      </c>
      <c r="AV52" s="21">
        <v>99.988358000000005</v>
      </c>
      <c r="AW52" s="21">
        <v>46.813930999999997</v>
      </c>
      <c r="AX52" s="21"/>
      <c r="AY52" s="21"/>
      <c r="AZ52" s="25">
        <v>0</v>
      </c>
      <c r="BA52" s="25">
        <v>226</v>
      </c>
      <c r="BB52" s="25">
        <v>121</v>
      </c>
      <c r="BC52" s="25">
        <v>174</v>
      </c>
      <c r="BD52" s="25" t="s">
        <v>111</v>
      </c>
      <c r="BE52" s="48">
        <v>101</v>
      </c>
      <c r="BF52" s="25">
        <v>29</v>
      </c>
      <c r="BG52" s="25" t="s">
        <v>111</v>
      </c>
    </row>
    <row r="53" spans="1:59" x14ac:dyDescent="0.25">
      <c r="A53" s="23">
        <v>2223903</v>
      </c>
      <c r="B53" s="24">
        <v>44800.75</v>
      </c>
      <c r="C53" s="21">
        <v>4.75</v>
      </c>
      <c r="D53" s="21"/>
      <c r="E53" s="25">
        <v>46</v>
      </c>
      <c r="F53" s="21">
        <v>0.3402926</v>
      </c>
      <c r="G53" s="21"/>
      <c r="H53" s="21"/>
      <c r="I53" s="21">
        <v>284.86989999999997</v>
      </c>
      <c r="J53" s="23" t="str">
        <f>CHOOSE(1+ABS(ROUND(Table7[[#This Row],[WINDDIR_AVG °AZ]]/45,0)),"N","NE","E","SE","S","SW","W","NW","N")</f>
        <v>W</v>
      </c>
      <c r="K53" s="21">
        <v>3.5672448000000001</v>
      </c>
      <c r="L53" s="21">
        <v>6.3330001999999999</v>
      </c>
      <c r="M53" s="21"/>
      <c r="N53" s="21"/>
      <c r="O53" s="21"/>
      <c r="P53" s="21">
        <v>0.46128609999999998</v>
      </c>
      <c r="Q53" s="21">
        <v>0.89700000999999996</v>
      </c>
      <c r="R53" s="21"/>
      <c r="S53" s="21">
        <v>44.762714000000003</v>
      </c>
      <c r="T53" s="21">
        <v>7.9999998000000003E-2</v>
      </c>
      <c r="U53" s="21"/>
      <c r="V53" s="21">
        <v>6.5830077999999999</v>
      </c>
      <c r="W53" s="21">
        <v>9.9999997999999993E-3</v>
      </c>
      <c r="X53" s="21"/>
      <c r="Y53" s="21">
        <v>0.43497550000000001</v>
      </c>
      <c r="Z53" s="21">
        <v>0.13900000000000001</v>
      </c>
      <c r="AA53" s="21"/>
      <c r="AB53" s="21">
        <v>3.5551417000000001</v>
      </c>
      <c r="AC53" s="21">
        <v>0.875</v>
      </c>
      <c r="AD53" s="21"/>
      <c r="AE53" s="21">
        <v>48.506016000000002</v>
      </c>
      <c r="AF53" s="21">
        <v>1.25</v>
      </c>
      <c r="AG53" s="21"/>
      <c r="AH53" s="21">
        <v>26.577366000000001</v>
      </c>
      <c r="AI53" s="21">
        <v>2.0320000999999999</v>
      </c>
      <c r="AJ53" s="21"/>
      <c r="AK53" s="21">
        <v>32.771602999999999</v>
      </c>
      <c r="AL53" s="21">
        <v>6.6000000000000003E-2</v>
      </c>
      <c r="AM53" s="21"/>
      <c r="AN53" s="21">
        <v>1.8616196</v>
      </c>
      <c r="AO53" s="21"/>
      <c r="AP53" s="21"/>
      <c r="AQ53" s="21"/>
      <c r="AR53" s="21"/>
      <c r="AS53" s="33" t="s">
        <v>110</v>
      </c>
      <c r="AT53" s="21">
        <v>1.7040048000000001</v>
      </c>
      <c r="AU53" s="21">
        <v>104.30314</v>
      </c>
      <c r="AV53" s="21">
        <v>61.210590000000003</v>
      </c>
      <c r="AW53" s="21">
        <v>52.071266000000001</v>
      </c>
      <c r="AX53" s="21"/>
      <c r="AY53" s="21"/>
      <c r="AZ53" s="25" t="s">
        <v>111</v>
      </c>
      <c r="BA53" s="25" t="s">
        <v>111</v>
      </c>
      <c r="BB53" s="25" t="s">
        <v>111</v>
      </c>
      <c r="BC53" s="25" t="s">
        <v>111</v>
      </c>
      <c r="BD53" s="25" t="s">
        <v>111</v>
      </c>
      <c r="BE53" s="48" t="s">
        <v>111</v>
      </c>
      <c r="BF53" s="25" t="s">
        <v>111</v>
      </c>
      <c r="BG53" s="25" t="s">
        <v>111</v>
      </c>
    </row>
    <row r="54" spans="1:59" x14ac:dyDescent="0.25">
      <c r="A54" s="23">
        <v>2224203</v>
      </c>
      <c r="B54" s="24">
        <v>44803.75</v>
      </c>
      <c r="C54" s="21">
        <v>6.4666667000000002</v>
      </c>
      <c r="D54" s="21"/>
      <c r="E54" s="25">
        <v>32</v>
      </c>
      <c r="F54" s="21">
        <v>0.43889486999999999</v>
      </c>
      <c r="G54" s="21"/>
      <c r="H54" s="21"/>
      <c r="I54" s="21">
        <v>206.64966000000001</v>
      </c>
      <c r="J54" s="23" t="str">
        <f>CHOOSE(1+ABS(ROUND(Table7[[#This Row],[WINDDIR_AVG °AZ]]/45,0)),"N","NE","E","SE","S","SW","W","NW","N")</f>
        <v>SW</v>
      </c>
      <c r="K54" s="21">
        <v>7.4779743999999999</v>
      </c>
      <c r="L54" s="21">
        <v>5.9210000000000003</v>
      </c>
      <c r="M54" s="21"/>
      <c r="N54" s="21"/>
      <c r="O54" s="21"/>
      <c r="P54" s="21">
        <v>1.1911612</v>
      </c>
      <c r="Q54" s="21">
        <v>0.43099999</v>
      </c>
      <c r="R54" s="21"/>
      <c r="S54" s="21">
        <v>21.508058999999999</v>
      </c>
      <c r="T54" s="21">
        <v>7.9999998000000003E-2</v>
      </c>
      <c r="U54" s="21"/>
      <c r="V54" s="21">
        <v>6.5830077999999999</v>
      </c>
      <c r="W54" s="21">
        <v>0.12</v>
      </c>
      <c r="X54" s="21"/>
      <c r="Y54" s="21">
        <v>5.2197060999999998</v>
      </c>
      <c r="Z54" s="21">
        <v>0.18099999</v>
      </c>
      <c r="AA54" s="21"/>
      <c r="AB54" s="21">
        <v>4.6293572999999997</v>
      </c>
      <c r="AC54" s="21">
        <v>2.4349999000000002</v>
      </c>
      <c r="AD54" s="21"/>
      <c r="AE54" s="21">
        <v>134.98531</v>
      </c>
      <c r="AF54" s="21">
        <v>3.4249999999999998</v>
      </c>
      <c r="AG54" s="21"/>
      <c r="AH54" s="21">
        <v>72.821983000000003</v>
      </c>
      <c r="AI54" s="21">
        <v>3.0699999</v>
      </c>
      <c r="AJ54" s="21"/>
      <c r="AK54" s="21">
        <v>49.512214999999998</v>
      </c>
      <c r="AL54" s="21">
        <v>0.16900000000000001</v>
      </c>
      <c r="AM54" s="21"/>
      <c r="AN54" s="21">
        <v>4.7668742999999996</v>
      </c>
      <c r="AO54" s="21"/>
      <c r="AP54" s="21"/>
      <c r="AQ54" s="21"/>
      <c r="AR54" s="21"/>
      <c r="AS54" s="33" t="s">
        <v>110</v>
      </c>
      <c r="AT54" s="21">
        <v>1.3699067</v>
      </c>
      <c r="AU54" s="21">
        <v>174.11661000000001</v>
      </c>
      <c r="AV54" s="21">
        <v>127.10107000000001</v>
      </c>
      <c r="AW54" s="21">
        <v>31.216982000000002</v>
      </c>
      <c r="AX54" s="21"/>
      <c r="AY54" s="21"/>
      <c r="AZ54" s="25" t="s">
        <v>111</v>
      </c>
      <c r="BA54" s="25" t="s">
        <v>111</v>
      </c>
      <c r="BB54" s="25" t="s">
        <v>111</v>
      </c>
      <c r="BC54" s="25" t="s">
        <v>111</v>
      </c>
      <c r="BD54" s="25" t="s">
        <v>111</v>
      </c>
      <c r="BE54" s="48" t="s">
        <v>111</v>
      </c>
      <c r="BF54" s="25" t="s">
        <v>111</v>
      </c>
      <c r="BG54" s="25" t="s">
        <v>111</v>
      </c>
    </row>
    <row r="55" spans="1:59" x14ac:dyDescent="0.25">
      <c r="A55" s="23">
        <v>2224705</v>
      </c>
      <c r="B55" s="24">
        <v>44808.75</v>
      </c>
      <c r="C55" s="21">
        <v>11.75</v>
      </c>
      <c r="D55" s="21"/>
      <c r="E55" s="25">
        <v>999</v>
      </c>
      <c r="F55" s="21">
        <v>0.51032007000000001</v>
      </c>
      <c r="G55" s="21"/>
      <c r="H55" s="21"/>
      <c r="I55" s="21">
        <v>224.23662999999999</v>
      </c>
      <c r="J55" s="23" t="str">
        <f>CHOOSE(1+ABS(ROUND(Table7[[#This Row],[WINDDIR_AVG °AZ]]/45,0)),"N","NE","E","SE","S","SW","W","NW","N")</f>
        <v>SW</v>
      </c>
      <c r="K55" s="21">
        <v>4.6073895</v>
      </c>
      <c r="L55" s="21">
        <v>5.4640002000000001</v>
      </c>
      <c r="M55" s="21"/>
      <c r="N55" s="21">
        <v>32.651001000000001</v>
      </c>
      <c r="O55" s="21"/>
      <c r="P55" s="21">
        <v>3.4116957000000001</v>
      </c>
      <c r="Q55" s="21">
        <v>0.74199998</v>
      </c>
      <c r="R55" s="21"/>
      <c r="S55" s="21">
        <v>37.027797999999997</v>
      </c>
      <c r="T55" s="21">
        <v>0.155</v>
      </c>
      <c r="U55" s="21"/>
      <c r="V55" s="21">
        <v>12.754578</v>
      </c>
      <c r="W55" s="21">
        <v>0.28799998999999998</v>
      </c>
      <c r="X55" s="21"/>
      <c r="Y55" s="21">
        <v>12.527295000000001</v>
      </c>
      <c r="Z55" s="21">
        <v>7.2999998999999996E-2</v>
      </c>
      <c r="AA55" s="21"/>
      <c r="AB55" s="21">
        <v>1.8670888000000001</v>
      </c>
      <c r="AC55" s="21">
        <v>4.4390001000000003</v>
      </c>
      <c r="AD55" s="21"/>
      <c r="AE55" s="21">
        <v>246.07794000000001</v>
      </c>
      <c r="AF55" s="21">
        <v>3.8</v>
      </c>
      <c r="AG55" s="21"/>
      <c r="AH55" s="21">
        <v>80.795197000000002</v>
      </c>
      <c r="AI55" s="21">
        <v>5.9200001000000002</v>
      </c>
      <c r="AJ55" s="21"/>
      <c r="AK55" s="21">
        <v>95.476326</v>
      </c>
      <c r="AL55" s="21">
        <v>0.29499998999999999</v>
      </c>
      <c r="AM55" s="21"/>
      <c r="AN55" s="21">
        <v>8.3208751999999997</v>
      </c>
      <c r="AO55" s="21">
        <v>483.83334000000002</v>
      </c>
      <c r="AP55" s="21"/>
      <c r="AQ55" s="21"/>
      <c r="AR55" s="21"/>
      <c r="AS55" s="33" t="s">
        <v>110</v>
      </c>
      <c r="AT55" s="21">
        <v>1.6992377999999999</v>
      </c>
      <c r="AU55" s="21">
        <v>313.66638</v>
      </c>
      <c r="AV55" s="21">
        <v>184.59238999999999</v>
      </c>
      <c r="AW55" s="21">
        <v>51.810020000000002</v>
      </c>
      <c r="AX55" s="21"/>
      <c r="AY55" s="21"/>
      <c r="AZ55" s="25">
        <v>0</v>
      </c>
      <c r="BA55" s="25">
        <v>193</v>
      </c>
      <c r="BB55" s="25">
        <v>151</v>
      </c>
      <c r="BC55" s="25">
        <v>76</v>
      </c>
      <c r="BD55" s="25" t="s">
        <v>111</v>
      </c>
      <c r="BE55" s="48">
        <v>145</v>
      </c>
      <c r="BF55" s="25">
        <v>30.6</v>
      </c>
      <c r="BG55" s="25" t="s">
        <v>111</v>
      </c>
    </row>
    <row r="56" spans="1:59" x14ac:dyDescent="0.25">
      <c r="A56" s="23">
        <v>2225506</v>
      </c>
      <c r="B56" s="24">
        <v>44816.25</v>
      </c>
      <c r="C56" s="21">
        <v>4.5833335000000002</v>
      </c>
      <c r="D56" s="21"/>
      <c r="E56" s="25">
        <v>158</v>
      </c>
      <c r="F56" s="21">
        <v>0.40382047999999998</v>
      </c>
      <c r="G56" s="21"/>
      <c r="H56" s="21"/>
      <c r="I56" s="21">
        <v>63.565047999999997</v>
      </c>
      <c r="J56" s="23" t="str">
        <f>CHOOSE(1+ABS(ROUND(Table7[[#This Row],[WINDDIR_AVG °AZ]]/45,0)),"N","NE","E","SE","S","SW","W","NW","N")</f>
        <v>NE</v>
      </c>
      <c r="K56" s="21">
        <v>6.4552655000000003</v>
      </c>
      <c r="L56" s="21">
        <v>6.3270001000000002</v>
      </c>
      <c r="M56" s="21"/>
      <c r="N56" s="21">
        <v>25.471001000000001</v>
      </c>
      <c r="O56" s="21"/>
      <c r="P56" s="21">
        <v>0.46770325000000001</v>
      </c>
      <c r="Q56" s="21">
        <v>1.2E-2</v>
      </c>
      <c r="R56" s="21"/>
      <c r="S56" s="21">
        <v>0.59883224999999995</v>
      </c>
      <c r="T56" s="21">
        <v>4.5999999999999999E-2</v>
      </c>
      <c r="U56" s="21"/>
      <c r="V56" s="21">
        <v>3.7852294</v>
      </c>
      <c r="W56" s="21">
        <v>0.52700000999999996</v>
      </c>
      <c r="X56" s="21"/>
      <c r="Y56" s="21">
        <v>22.923210000000001</v>
      </c>
      <c r="Z56" s="21">
        <v>0.17599999999999999</v>
      </c>
      <c r="AA56" s="21"/>
      <c r="AB56" s="21">
        <v>4.5014744000000002</v>
      </c>
      <c r="AC56" s="21">
        <v>2.4960000999999998</v>
      </c>
      <c r="AD56" s="21"/>
      <c r="AE56" s="21">
        <v>138.36687000000001</v>
      </c>
      <c r="AF56" s="21">
        <v>1.7669999999999999</v>
      </c>
      <c r="AG56" s="21"/>
      <c r="AH56" s="21">
        <v>37.569766999999999</v>
      </c>
      <c r="AI56" s="21">
        <v>4.3230000000000004</v>
      </c>
      <c r="AJ56" s="21"/>
      <c r="AK56" s="21">
        <v>69.720298999999997</v>
      </c>
      <c r="AL56" s="21">
        <v>0.44499999000000001</v>
      </c>
      <c r="AM56" s="21"/>
      <c r="AN56" s="21">
        <v>12.551829</v>
      </c>
      <c r="AO56" s="21">
        <v>614.5</v>
      </c>
      <c r="AP56" s="21"/>
      <c r="AQ56" s="21"/>
      <c r="AR56" s="21"/>
      <c r="AS56" s="33" t="s">
        <v>110</v>
      </c>
      <c r="AT56" s="21">
        <v>1.4239037999999999</v>
      </c>
      <c r="AU56" s="21">
        <v>170.64332999999999</v>
      </c>
      <c r="AV56" s="21">
        <v>119.84189000000001</v>
      </c>
      <c r="AW56" s="21">
        <v>34.976951999999997</v>
      </c>
      <c r="AX56" s="21"/>
      <c r="AY56" s="21"/>
      <c r="AZ56" s="25">
        <v>0</v>
      </c>
      <c r="BA56" s="25">
        <v>63</v>
      </c>
      <c r="BB56" s="25">
        <v>72</v>
      </c>
      <c r="BC56" s="25">
        <v>0</v>
      </c>
      <c r="BD56" s="25" t="s">
        <v>111</v>
      </c>
      <c r="BE56" s="48">
        <v>236</v>
      </c>
      <c r="BF56" s="25">
        <v>0</v>
      </c>
      <c r="BG56" s="25" t="s">
        <v>111</v>
      </c>
    </row>
    <row r="57" spans="1:59" x14ac:dyDescent="0.25">
      <c r="A57" s="23">
        <v>2226104</v>
      </c>
      <c r="B57" s="24">
        <v>44822.25</v>
      </c>
      <c r="C57" s="21"/>
      <c r="D57" s="21"/>
      <c r="E57" s="25"/>
      <c r="F57" s="21"/>
      <c r="G57" s="21"/>
      <c r="H57" s="21"/>
      <c r="I57" s="21"/>
      <c r="J57" s="23"/>
      <c r="K57" s="21"/>
      <c r="L57" s="21">
        <v>6.4860001</v>
      </c>
      <c r="M57" s="21"/>
      <c r="N57" s="21">
        <v>30.110001</v>
      </c>
      <c r="O57" s="21"/>
      <c r="P57" s="21">
        <v>0.32431757</v>
      </c>
      <c r="Q57" s="21">
        <v>0.79100000999999998</v>
      </c>
      <c r="R57" s="21"/>
      <c r="S57" s="21">
        <v>39.473025999999997</v>
      </c>
      <c r="T57" s="21">
        <v>0.13600001</v>
      </c>
      <c r="U57" s="21"/>
      <c r="V57" s="21">
        <v>11.191113</v>
      </c>
      <c r="W57" s="21">
        <v>0.186</v>
      </c>
      <c r="X57" s="21"/>
      <c r="Y57" s="21">
        <v>8.0905447000000006</v>
      </c>
      <c r="Z57" s="21">
        <v>0.16400000000000001</v>
      </c>
      <c r="AA57" s="21"/>
      <c r="AB57" s="21">
        <v>4.1945557999999998</v>
      </c>
      <c r="AC57" s="21">
        <v>2.7679999</v>
      </c>
      <c r="AD57" s="21"/>
      <c r="AE57" s="21">
        <v>153.44531000000001</v>
      </c>
      <c r="AF57" s="21">
        <v>3.0940001000000001</v>
      </c>
      <c r="AG57" s="21"/>
      <c r="AH57" s="21">
        <v>65.784301999999997</v>
      </c>
      <c r="AI57" s="21">
        <v>4.8959998999999996</v>
      </c>
      <c r="AJ57" s="21"/>
      <c r="AK57" s="21">
        <v>78.961501999999996</v>
      </c>
      <c r="AL57" s="21">
        <v>0.32200000000000001</v>
      </c>
      <c r="AM57" s="21"/>
      <c r="AN57" s="21">
        <v>9.0824470999999996</v>
      </c>
      <c r="AO57" s="21">
        <v>308</v>
      </c>
      <c r="AP57" s="21"/>
      <c r="AQ57" s="21"/>
      <c r="AR57" s="21"/>
      <c r="AS57" s="33" t="s">
        <v>110</v>
      </c>
      <c r="AT57" s="21">
        <v>1.4088366000000001</v>
      </c>
      <c r="AU57" s="21">
        <v>216.71887000000001</v>
      </c>
      <c r="AV57" s="21">
        <v>153.82825</v>
      </c>
      <c r="AW57" s="21">
        <v>33.944735999999999</v>
      </c>
      <c r="AX57" s="21"/>
      <c r="AY57" s="21"/>
      <c r="AZ57" s="25">
        <v>0</v>
      </c>
      <c r="BA57" s="25">
        <v>46</v>
      </c>
      <c r="BB57" s="25">
        <v>452</v>
      </c>
      <c r="BC57" s="25">
        <v>0</v>
      </c>
      <c r="BD57" s="25" t="s">
        <v>111</v>
      </c>
      <c r="BE57" s="48" t="s">
        <v>111</v>
      </c>
      <c r="BF57" s="25">
        <v>0</v>
      </c>
      <c r="BG57" s="25" t="s">
        <v>111</v>
      </c>
    </row>
    <row r="58" spans="1:59" x14ac:dyDescent="0.25">
      <c r="A58" s="23">
        <v>2226105</v>
      </c>
      <c r="B58" s="24">
        <v>44822.75</v>
      </c>
      <c r="C58" s="21"/>
      <c r="D58" s="21"/>
      <c r="E58" s="25"/>
      <c r="F58" s="21"/>
      <c r="G58" s="21"/>
      <c r="H58" s="21"/>
      <c r="I58" s="21"/>
      <c r="J58" s="23"/>
      <c r="K58" s="21"/>
      <c r="L58" s="21">
        <v>6.5710001</v>
      </c>
      <c r="M58" s="21"/>
      <c r="N58" s="21">
        <v>36.210999000000001</v>
      </c>
      <c r="O58" s="21"/>
      <c r="P58" s="21">
        <v>0.26666772</v>
      </c>
      <c r="Q58" s="21">
        <v>1.3759999999999999</v>
      </c>
      <c r="R58" s="21"/>
      <c r="S58" s="21">
        <v>68.6661</v>
      </c>
      <c r="T58" s="21">
        <v>0.16700000000000001</v>
      </c>
      <c r="U58" s="21"/>
      <c r="V58" s="21">
        <v>13.742027999999999</v>
      </c>
      <c r="W58" s="21">
        <v>3.4000002000000001E-2</v>
      </c>
      <c r="X58" s="21"/>
      <c r="Y58" s="21">
        <v>1.4789167999999999</v>
      </c>
      <c r="Z58" s="21">
        <v>0.13800000000000001</v>
      </c>
      <c r="AA58" s="21"/>
      <c r="AB58" s="21">
        <v>3.5295652999999998</v>
      </c>
      <c r="AC58" s="21">
        <v>3.1779999999999999</v>
      </c>
      <c r="AD58" s="21"/>
      <c r="AE58" s="21">
        <v>176.17384000000001</v>
      </c>
      <c r="AF58" s="21">
        <v>4.5180001000000001</v>
      </c>
      <c r="AG58" s="21"/>
      <c r="AH58" s="21">
        <v>96.061233999999999</v>
      </c>
      <c r="AI58" s="21">
        <v>5.4590000999999999</v>
      </c>
      <c r="AJ58" s="21"/>
      <c r="AK58" s="21">
        <v>88.041427999999996</v>
      </c>
      <c r="AL58" s="21">
        <v>0.152</v>
      </c>
      <c r="AM58" s="21"/>
      <c r="AN58" s="21">
        <v>4.2873663999999998</v>
      </c>
      <c r="AO58" s="21">
        <v>416.5</v>
      </c>
      <c r="AP58" s="21"/>
      <c r="AQ58" s="21"/>
      <c r="AR58" s="21"/>
      <c r="AS58" s="33" t="s">
        <v>110</v>
      </c>
      <c r="AT58" s="21">
        <v>1.4005896</v>
      </c>
      <c r="AU58" s="21">
        <v>263.85712000000001</v>
      </c>
      <c r="AV58" s="21">
        <v>188.39003</v>
      </c>
      <c r="AW58" s="21">
        <v>33.374268000000001</v>
      </c>
      <c r="AX58" s="21"/>
      <c r="AY58" s="21"/>
      <c r="AZ58" s="25">
        <v>0</v>
      </c>
      <c r="BA58" s="25">
        <v>216</v>
      </c>
      <c r="BB58" s="25">
        <v>87</v>
      </c>
      <c r="BC58" s="25">
        <v>65</v>
      </c>
      <c r="BD58" s="25" t="s">
        <v>111</v>
      </c>
      <c r="BE58" s="48">
        <v>107</v>
      </c>
      <c r="BF58" s="25">
        <v>24.4</v>
      </c>
      <c r="BG58" s="25" t="s">
        <v>111</v>
      </c>
    </row>
    <row r="59" spans="1:59" x14ac:dyDescent="0.25">
      <c r="A59" s="23">
        <v>2226502</v>
      </c>
      <c r="B59" s="24">
        <v>44826.25</v>
      </c>
      <c r="C59" s="21"/>
      <c r="D59" s="21"/>
      <c r="E59" s="25"/>
      <c r="F59" s="21"/>
      <c r="G59" s="21"/>
      <c r="H59" s="21"/>
      <c r="I59" s="21"/>
      <c r="J59" s="23"/>
      <c r="K59" s="21"/>
      <c r="L59" s="21">
        <v>6.0370001999999996</v>
      </c>
      <c r="M59" s="21"/>
      <c r="N59" s="21">
        <v>16.684000000000001</v>
      </c>
      <c r="O59" s="21"/>
      <c r="P59" s="21">
        <v>0.91194856000000002</v>
      </c>
      <c r="Q59" s="21">
        <v>0.36700000999999999</v>
      </c>
      <c r="R59" s="21"/>
      <c r="S59" s="21">
        <v>18.314287</v>
      </c>
      <c r="T59" s="21">
        <v>4.6999998000000001E-2</v>
      </c>
      <c r="U59" s="21"/>
      <c r="V59" s="21">
        <v>3.8675169999999999</v>
      </c>
      <c r="W59" s="21">
        <v>5.2000000999999997E-2</v>
      </c>
      <c r="X59" s="21"/>
      <c r="Y59" s="21">
        <v>2.2618727999999999</v>
      </c>
      <c r="Z59" s="21">
        <v>6.4999998000000003E-2</v>
      </c>
      <c r="AA59" s="21"/>
      <c r="AB59" s="21">
        <v>1.6624764000000001</v>
      </c>
      <c r="AC59" s="21">
        <v>1.609</v>
      </c>
      <c r="AD59" s="21"/>
      <c r="AE59" s="21">
        <v>89.195633000000001</v>
      </c>
      <c r="AF59" s="21">
        <v>0.82300001</v>
      </c>
      <c r="AG59" s="21"/>
      <c r="AH59" s="21">
        <v>17.498539000000001</v>
      </c>
      <c r="AI59" s="21">
        <v>0.80000000999999998</v>
      </c>
      <c r="AJ59" s="21"/>
      <c r="AK59" s="21">
        <v>12.902206</v>
      </c>
      <c r="AL59" s="21">
        <v>3.6999999999999998E-2</v>
      </c>
      <c r="AM59" s="21"/>
      <c r="AN59" s="21">
        <v>1.0436352</v>
      </c>
      <c r="AO59" s="21">
        <v>275.41665999999998</v>
      </c>
      <c r="AP59" s="21"/>
      <c r="AQ59" s="21"/>
      <c r="AR59" s="21"/>
      <c r="AS59" s="33" t="s">
        <v>110</v>
      </c>
      <c r="AT59" s="21">
        <v>3.6958508000000001</v>
      </c>
      <c r="AU59" s="21">
        <v>116.21374</v>
      </c>
      <c r="AV59" s="21">
        <v>31.444379999999999</v>
      </c>
      <c r="AW59" s="21">
        <v>114.81842</v>
      </c>
      <c r="AX59" s="21"/>
      <c r="AY59" s="21"/>
      <c r="AZ59" s="25" t="s">
        <v>111</v>
      </c>
      <c r="BA59" s="25" t="s">
        <v>111</v>
      </c>
      <c r="BB59" s="25" t="s">
        <v>111</v>
      </c>
      <c r="BC59" s="25" t="s">
        <v>111</v>
      </c>
      <c r="BD59" s="25" t="s">
        <v>111</v>
      </c>
      <c r="BE59" s="48">
        <v>51</v>
      </c>
      <c r="BF59" s="25" t="s">
        <v>111</v>
      </c>
      <c r="BG59" s="25" t="s">
        <v>111</v>
      </c>
    </row>
    <row r="60" spans="1:59" x14ac:dyDescent="0.25">
      <c r="A60" s="23"/>
      <c r="B60" s="24"/>
      <c r="C60" s="21"/>
      <c r="D60" s="21"/>
      <c r="E60" s="25"/>
      <c r="F60" s="21"/>
      <c r="G60" s="21"/>
      <c r="H60" s="21"/>
      <c r="I60" s="21"/>
      <c r="J60" s="23"/>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33"/>
      <c r="AT60" s="21"/>
      <c r="AU60" s="21"/>
      <c r="AV60" s="21"/>
      <c r="AW60" s="21"/>
      <c r="AX60" s="21"/>
      <c r="AY60" s="21"/>
      <c r="AZ60" s="21"/>
      <c r="BA60" s="21"/>
      <c r="BB60" s="21"/>
      <c r="BC60" s="21"/>
      <c r="BD60" s="21"/>
      <c r="BE60" s="49"/>
      <c r="BF60" s="21"/>
      <c r="BG60" s="21"/>
    </row>
    <row r="61" spans="1:59" x14ac:dyDescent="0.25">
      <c r="A61" s="23"/>
      <c r="B61" s="24"/>
      <c r="C61" s="21"/>
      <c r="D61" s="21"/>
      <c r="E61" s="25"/>
      <c r="F61" s="21"/>
      <c r="G61" s="21"/>
      <c r="H61" s="21"/>
      <c r="I61" s="21"/>
      <c r="J61" s="23"/>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33"/>
      <c r="AT61" s="21"/>
      <c r="AU61" s="21"/>
      <c r="AV61" s="21"/>
      <c r="AW61" s="21"/>
      <c r="AX61" s="21"/>
      <c r="AY61" s="21"/>
      <c r="AZ61" s="21"/>
      <c r="BA61" s="21"/>
      <c r="BB61" s="21"/>
      <c r="BC61" s="21"/>
      <c r="BD61" s="21"/>
      <c r="BE61" s="49"/>
      <c r="BF61" s="21"/>
      <c r="BG61" s="21"/>
    </row>
    <row r="62" spans="1:59" x14ac:dyDescent="0.25">
      <c r="A62" s="23"/>
      <c r="B62" s="24"/>
      <c r="C62" s="21"/>
      <c r="D62" s="21"/>
      <c r="E62" s="25"/>
      <c r="F62" s="21"/>
      <c r="G62" s="21"/>
      <c r="H62" s="21"/>
      <c r="I62" s="21"/>
      <c r="J62" s="23"/>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33"/>
      <c r="AT62" s="21"/>
      <c r="AU62" s="21"/>
      <c r="AV62" s="21"/>
      <c r="AW62" s="21"/>
      <c r="AX62" s="21"/>
      <c r="AY62" s="21"/>
      <c r="AZ62" s="21"/>
      <c r="BA62" s="21"/>
      <c r="BB62" s="21"/>
      <c r="BC62" s="21"/>
      <c r="BD62" s="21"/>
      <c r="BE62" s="49"/>
      <c r="BF62" s="21"/>
      <c r="BG62" s="21"/>
    </row>
    <row r="63" spans="1:59" x14ac:dyDescent="0.25">
      <c r="A63" s="23"/>
      <c r="B63" s="24"/>
      <c r="C63" s="21"/>
      <c r="D63" s="21"/>
      <c r="E63" s="25"/>
      <c r="F63" s="21"/>
      <c r="G63" s="21"/>
      <c r="H63" s="21"/>
      <c r="I63" s="21"/>
      <c r="J63" s="23"/>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33"/>
      <c r="AT63" s="21"/>
      <c r="AU63" s="21"/>
      <c r="AV63" s="21"/>
      <c r="AW63" s="21"/>
      <c r="AX63" s="21"/>
      <c r="AY63" s="21"/>
      <c r="AZ63" s="21"/>
      <c r="BA63" s="21"/>
      <c r="BB63" s="21"/>
      <c r="BC63" s="21"/>
      <c r="BD63" s="21"/>
      <c r="BE63" s="49"/>
      <c r="BF63" s="21"/>
      <c r="BG63" s="21"/>
    </row>
    <row r="64" spans="1:59" x14ac:dyDescent="0.25">
      <c r="A64" s="23"/>
      <c r="B64" s="24"/>
      <c r="C64" s="21"/>
      <c r="D64" s="21"/>
      <c r="E64" s="25"/>
      <c r="F64" s="21"/>
      <c r="G64" s="21"/>
      <c r="H64" s="21"/>
      <c r="I64" s="21"/>
      <c r="J64" s="23"/>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33"/>
      <c r="AT64" s="21"/>
      <c r="AU64" s="21"/>
      <c r="AV64" s="21"/>
      <c r="AW64" s="21"/>
      <c r="AX64" s="21"/>
      <c r="AY64" s="21"/>
      <c r="AZ64" s="21"/>
      <c r="BA64" s="21"/>
      <c r="BB64" s="21"/>
      <c r="BC64" s="21"/>
      <c r="BD64" s="21"/>
      <c r="BE64" s="49"/>
      <c r="BF64" s="21"/>
      <c r="BG64" s="21"/>
    </row>
    <row r="65" spans="1:59" x14ac:dyDescent="0.25">
      <c r="A65" s="23"/>
      <c r="B65" s="24"/>
      <c r="C65" s="21"/>
      <c r="D65" s="21"/>
      <c r="E65" s="25"/>
      <c r="F65" s="21"/>
      <c r="G65" s="21"/>
      <c r="H65" s="21"/>
      <c r="I65" s="21"/>
      <c r="J65" s="23"/>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33"/>
      <c r="AT65" s="21"/>
      <c r="AU65" s="21"/>
      <c r="AV65" s="21"/>
      <c r="AW65" s="21"/>
      <c r="AX65" s="21"/>
      <c r="AY65" s="21"/>
      <c r="AZ65" s="21"/>
      <c r="BA65" s="21"/>
      <c r="BB65" s="21"/>
      <c r="BC65" s="21"/>
      <c r="BD65" s="21"/>
      <c r="BE65" s="49"/>
      <c r="BF65" s="21"/>
      <c r="BG65" s="21"/>
    </row>
    <row r="66" spans="1:59" x14ac:dyDescent="0.25">
      <c r="A66" s="23"/>
      <c r="B66" s="24"/>
      <c r="C66" s="21"/>
      <c r="D66" s="21"/>
      <c r="E66" s="25"/>
      <c r="F66" s="21"/>
      <c r="G66" s="21"/>
      <c r="H66" s="21"/>
      <c r="I66" s="21"/>
      <c r="J66" s="23"/>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33"/>
      <c r="AT66" s="21"/>
      <c r="AU66" s="21"/>
      <c r="AV66" s="21"/>
      <c r="AW66" s="21"/>
      <c r="AX66" s="21"/>
      <c r="AY66" s="21"/>
      <c r="AZ66" s="21"/>
      <c r="BA66" s="21"/>
      <c r="BB66" s="21"/>
      <c r="BC66" s="21"/>
      <c r="BD66" s="21"/>
      <c r="BE66" s="49"/>
      <c r="BF66" s="21"/>
      <c r="BG66" s="21"/>
    </row>
    <row r="67" spans="1:59" x14ac:dyDescent="0.25">
      <c r="A67" s="23"/>
      <c r="B67" s="24"/>
      <c r="C67" s="21"/>
      <c r="D67" s="21"/>
      <c r="E67" s="25"/>
      <c r="F67" s="21"/>
      <c r="G67" s="21"/>
      <c r="H67" s="21"/>
      <c r="I67" s="21"/>
      <c r="J67" s="23"/>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33"/>
      <c r="AT67" s="21"/>
      <c r="AU67" s="21"/>
      <c r="AV67" s="21"/>
      <c r="AW67" s="21"/>
      <c r="AX67" s="21"/>
      <c r="AY67" s="21"/>
      <c r="AZ67" s="21"/>
      <c r="BA67" s="21"/>
      <c r="BB67" s="21"/>
      <c r="BC67" s="21"/>
      <c r="BD67" s="21"/>
      <c r="BE67" s="49"/>
      <c r="BF67" s="21"/>
      <c r="BG67" s="21"/>
    </row>
    <row r="68" spans="1:59" x14ac:dyDescent="0.25">
      <c r="A68" s="23"/>
      <c r="B68" s="24"/>
      <c r="C68" s="21"/>
      <c r="D68" s="21"/>
      <c r="E68" s="25"/>
      <c r="F68" s="21"/>
      <c r="G68" s="21"/>
      <c r="H68" s="21"/>
      <c r="I68" s="21"/>
      <c r="J68" s="23"/>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33"/>
      <c r="AT68" s="21"/>
      <c r="AU68" s="21"/>
      <c r="AV68" s="21"/>
      <c r="AW68" s="21"/>
      <c r="AX68" s="21"/>
      <c r="AY68" s="21"/>
      <c r="AZ68" s="21"/>
      <c r="BA68" s="21"/>
      <c r="BB68" s="21"/>
      <c r="BC68" s="21"/>
      <c r="BD68" s="21"/>
      <c r="BE68" s="49"/>
      <c r="BF68" s="21"/>
      <c r="BG68" s="21"/>
    </row>
    <row r="69" spans="1:59" x14ac:dyDescent="0.25">
      <c r="A69" s="23"/>
      <c r="B69" s="24"/>
      <c r="C69" s="21"/>
      <c r="D69" s="21"/>
      <c r="E69" s="25"/>
      <c r="F69" s="21"/>
      <c r="G69" s="21"/>
      <c r="H69" s="21"/>
      <c r="I69" s="21"/>
      <c r="J69" s="23"/>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33"/>
      <c r="AT69" s="21"/>
      <c r="AU69" s="21"/>
      <c r="AV69" s="21"/>
      <c r="AW69" s="21"/>
      <c r="AX69" s="21"/>
      <c r="AY69" s="21"/>
      <c r="AZ69" s="21"/>
      <c r="BA69" s="21"/>
      <c r="BB69" s="21"/>
      <c r="BC69" s="21"/>
      <c r="BD69" s="21"/>
      <c r="BE69" s="49"/>
      <c r="BF69" s="21"/>
      <c r="BG69" s="21"/>
    </row>
    <row r="70" spans="1:59" x14ac:dyDescent="0.25">
      <c r="A70" s="23"/>
      <c r="B70" s="24"/>
      <c r="C70" s="21"/>
      <c r="D70" s="21"/>
      <c r="E70" s="25"/>
      <c r="F70" s="21"/>
      <c r="G70" s="21"/>
      <c r="H70" s="21"/>
      <c r="I70" s="21"/>
      <c r="J70" s="23"/>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33"/>
      <c r="AT70" s="21"/>
      <c r="AU70" s="21"/>
      <c r="AV70" s="21"/>
      <c r="AW70" s="21"/>
      <c r="AX70" s="21"/>
      <c r="AY70" s="21"/>
      <c r="AZ70" s="21"/>
      <c r="BA70" s="21"/>
      <c r="BB70" s="21"/>
      <c r="BC70" s="21"/>
      <c r="BD70" s="21"/>
      <c r="BE70" s="49"/>
      <c r="BF70" s="21"/>
      <c r="BG70" s="21"/>
    </row>
    <row r="71" spans="1:59" x14ac:dyDescent="0.25">
      <c r="A71" s="23"/>
      <c r="B71" s="24"/>
      <c r="C71" s="21"/>
      <c r="D71" s="21"/>
      <c r="E71" s="25"/>
      <c r="F71" s="21"/>
      <c r="G71" s="21"/>
      <c r="H71" s="21"/>
      <c r="I71" s="21"/>
      <c r="J71" s="23"/>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33"/>
      <c r="AT71" s="21"/>
      <c r="AU71" s="21"/>
      <c r="AV71" s="21"/>
      <c r="AW71" s="21"/>
      <c r="AX71" s="21"/>
      <c r="AY71" s="21"/>
      <c r="AZ71" s="21"/>
      <c r="BA71" s="21"/>
      <c r="BB71" s="21"/>
      <c r="BC71" s="21"/>
      <c r="BD71" s="21"/>
      <c r="BE71" s="49"/>
      <c r="BF71" s="21"/>
      <c r="BG71" s="21"/>
    </row>
    <row r="72" spans="1:59" x14ac:dyDescent="0.25">
      <c r="A72" s="23"/>
      <c r="B72" s="24"/>
      <c r="C72" s="21"/>
      <c r="D72" s="21"/>
      <c r="E72" s="25"/>
      <c r="F72" s="21"/>
      <c r="G72" s="21"/>
      <c r="H72" s="21"/>
      <c r="I72" s="21"/>
      <c r="J72" s="23"/>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33"/>
      <c r="AT72" s="21"/>
      <c r="AU72" s="21"/>
      <c r="AV72" s="21"/>
      <c r="AW72" s="21"/>
      <c r="AX72" s="21"/>
      <c r="AY72" s="21"/>
      <c r="AZ72" s="21"/>
      <c r="BA72" s="21"/>
      <c r="BB72" s="21"/>
      <c r="BC72" s="21"/>
      <c r="BD72" s="21"/>
      <c r="BE72" s="49"/>
      <c r="BF72" s="21"/>
      <c r="BG72" s="21"/>
    </row>
    <row r="73" spans="1:59" x14ac:dyDescent="0.25">
      <c r="A73" s="23"/>
      <c r="B73" s="24"/>
      <c r="C73" s="21"/>
      <c r="D73" s="21"/>
      <c r="E73" s="25"/>
      <c r="F73" s="21"/>
      <c r="G73" s="21"/>
      <c r="H73" s="21"/>
      <c r="I73" s="21"/>
      <c r="J73" s="23"/>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33"/>
      <c r="AT73" s="21"/>
      <c r="AU73" s="21"/>
      <c r="AV73" s="21"/>
      <c r="AW73" s="21"/>
      <c r="AX73" s="21"/>
      <c r="AY73" s="21"/>
      <c r="AZ73" s="21"/>
      <c r="BA73" s="21"/>
      <c r="BB73" s="21"/>
      <c r="BC73" s="21"/>
      <c r="BD73" s="21"/>
      <c r="BE73" s="49"/>
      <c r="BF73" s="21"/>
      <c r="BG73" s="21"/>
    </row>
    <row r="74" spans="1:59" x14ac:dyDescent="0.25">
      <c r="A74" s="23"/>
      <c r="B74" s="24"/>
      <c r="C74" s="21"/>
      <c r="D74" s="21"/>
      <c r="E74" s="25"/>
      <c r="F74" s="21"/>
      <c r="G74" s="21"/>
      <c r="H74" s="21"/>
      <c r="I74" s="21"/>
      <c r="J74" s="23"/>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33"/>
      <c r="AT74" s="21"/>
      <c r="AU74" s="21"/>
      <c r="AV74" s="21"/>
      <c r="AW74" s="21"/>
      <c r="AX74" s="21"/>
      <c r="AY74" s="21"/>
      <c r="AZ74" s="21"/>
      <c r="BA74" s="21"/>
      <c r="BB74" s="21"/>
      <c r="BC74" s="21"/>
      <c r="BD74" s="21"/>
      <c r="BE74" s="49"/>
      <c r="BF74" s="21"/>
      <c r="BG74" s="21"/>
    </row>
    <row r="75" spans="1:59" x14ac:dyDescent="0.25">
      <c r="A75" s="23"/>
      <c r="B75" s="24"/>
      <c r="C75" s="21"/>
      <c r="D75" s="21"/>
      <c r="E75" s="25"/>
      <c r="F75" s="21"/>
      <c r="G75" s="21"/>
      <c r="H75" s="21"/>
      <c r="I75" s="21"/>
      <c r="J75" s="23"/>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33"/>
      <c r="AT75" s="21"/>
      <c r="AU75" s="21"/>
      <c r="AV75" s="21"/>
      <c r="AW75" s="21"/>
      <c r="AX75" s="21"/>
      <c r="AY75" s="21"/>
      <c r="AZ75" s="21"/>
      <c r="BA75" s="21"/>
      <c r="BB75" s="21"/>
      <c r="BC75" s="21"/>
      <c r="BD75" s="21"/>
      <c r="BE75" s="49"/>
      <c r="BF75" s="21"/>
      <c r="BG75" s="21"/>
    </row>
    <row r="76" spans="1:59" x14ac:dyDescent="0.25">
      <c r="A76" s="23"/>
      <c r="B76" s="24"/>
      <c r="C76" s="21"/>
      <c r="D76" s="21"/>
      <c r="E76" s="25"/>
      <c r="F76" s="21"/>
      <c r="G76" s="21"/>
      <c r="H76" s="21"/>
      <c r="I76" s="21"/>
      <c r="J76" s="23"/>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33"/>
      <c r="AT76" s="21"/>
      <c r="AU76" s="21"/>
      <c r="AV76" s="21"/>
      <c r="AW76" s="21"/>
      <c r="AX76" s="21"/>
      <c r="AY76" s="21"/>
      <c r="AZ76" s="21"/>
      <c r="BA76" s="21"/>
      <c r="BB76" s="21"/>
      <c r="BC76" s="21"/>
      <c r="BD76" s="21"/>
      <c r="BE76" s="49"/>
      <c r="BF76" s="21"/>
      <c r="BG76" s="21"/>
    </row>
    <row r="77" spans="1:59" x14ac:dyDescent="0.25">
      <c r="A77" s="23"/>
      <c r="B77" s="24"/>
      <c r="C77" s="21"/>
      <c r="D77" s="21"/>
      <c r="E77" s="25"/>
      <c r="F77" s="21"/>
      <c r="G77" s="21"/>
      <c r="H77" s="21"/>
      <c r="I77" s="21"/>
      <c r="J77" s="23"/>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33"/>
      <c r="AT77" s="21"/>
      <c r="AU77" s="21"/>
      <c r="AV77" s="21"/>
      <c r="AW77" s="21"/>
      <c r="AX77" s="21"/>
      <c r="AY77" s="21"/>
      <c r="AZ77" s="21"/>
      <c r="BA77" s="21"/>
      <c r="BB77" s="21"/>
      <c r="BC77" s="21"/>
      <c r="BD77" s="21"/>
      <c r="BE77" s="49"/>
      <c r="BF77" s="21"/>
      <c r="BG77" s="21"/>
    </row>
    <row r="78" spans="1:59" x14ac:dyDescent="0.25">
      <c r="A78" s="23"/>
      <c r="B78" s="24"/>
      <c r="C78" s="21"/>
      <c r="D78" s="21"/>
      <c r="E78" s="25"/>
      <c r="F78" s="21"/>
      <c r="G78" s="21"/>
      <c r="H78" s="21"/>
      <c r="I78" s="21"/>
      <c r="J78" s="23"/>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33"/>
      <c r="AT78" s="21"/>
      <c r="AU78" s="21"/>
      <c r="AV78" s="21"/>
      <c r="AW78" s="21"/>
      <c r="AX78" s="21"/>
      <c r="AY78" s="21"/>
      <c r="AZ78" s="21"/>
      <c r="BA78" s="21"/>
      <c r="BB78" s="21"/>
      <c r="BC78" s="21"/>
      <c r="BD78" s="21"/>
      <c r="BE78" s="49"/>
      <c r="BF78" s="21"/>
      <c r="BG78" s="21"/>
    </row>
    <row r="79" spans="1:59" x14ac:dyDescent="0.25">
      <c r="A79" s="23"/>
      <c r="B79" s="24"/>
      <c r="C79" s="21"/>
      <c r="D79" s="21"/>
      <c r="E79" s="25"/>
      <c r="F79" s="21"/>
      <c r="G79" s="21"/>
      <c r="H79" s="21"/>
      <c r="I79" s="21"/>
      <c r="J79" s="23"/>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33"/>
      <c r="AT79" s="21"/>
      <c r="AU79" s="21"/>
      <c r="AV79" s="21"/>
      <c r="AW79" s="21"/>
      <c r="AX79" s="21"/>
      <c r="AY79" s="21"/>
      <c r="AZ79" s="21"/>
      <c r="BA79" s="21"/>
      <c r="BB79" s="21"/>
      <c r="BC79" s="21"/>
      <c r="BD79" s="21"/>
      <c r="BE79" s="49"/>
      <c r="BF79" s="21"/>
      <c r="BG79" s="21"/>
    </row>
    <row r="80" spans="1:59" x14ac:dyDescent="0.25">
      <c r="A80" s="23"/>
      <c r="B80" s="24"/>
      <c r="C80" s="21"/>
      <c r="D80" s="21"/>
      <c r="E80" s="25"/>
      <c r="F80" s="21"/>
      <c r="G80" s="21"/>
      <c r="H80" s="21"/>
      <c r="I80" s="21"/>
      <c r="J80" s="23"/>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33"/>
      <c r="AT80" s="21"/>
      <c r="AU80" s="21"/>
      <c r="AV80" s="21"/>
      <c r="AW80" s="21"/>
      <c r="AX80" s="21"/>
      <c r="AY80" s="21"/>
      <c r="AZ80" s="21"/>
      <c r="BA80" s="21"/>
      <c r="BB80" s="21"/>
      <c r="BC80" s="21"/>
      <c r="BD80" s="21"/>
      <c r="BE80" s="49"/>
      <c r="BF80" s="21"/>
      <c r="BG80" s="21"/>
    </row>
    <row r="81" spans="1:59" x14ac:dyDescent="0.25">
      <c r="A81" s="23"/>
      <c r="B81" s="24"/>
      <c r="C81" s="21"/>
      <c r="D81" s="21"/>
      <c r="E81" s="25"/>
      <c r="F81" s="21"/>
      <c r="G81" s="21"/>
      <c r="H81" s="21"/>
      <c r="I81" s="21"/>
      <c r="J81" s="23"/>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33"/>
      <c r="AT81" s="21"/>
      <c r="AU81" s="21"/>
      <c r="AV81" s="21"/>
      <c r="AW81" s="21"/>
      <c r="AX81" s="21"/>
      <c r="AY81" s="21"/>
      <c r="AZ81" s="21"/>
      <c r="BA81" s="21"/>
      <c r="BB81" s="21"/>
      <c r="BC81" s="21"/>
      <c r="BD81" s="21"/>
      <c r="BE81" s="49"/>
      <c r="BF81" s="21"/>
      <c r="BG81" s="21"/>
    </row>
    <row r="82" spans="1:59" x14ac:dyDescent="0.25">
      <c r="A82" s="23"/>
      <c r="B82" s="24"/>
      <c r="C82" s="21"/>
      <c r="D82" s="21"/>
      <c r="E82" s="25"/>
      <c r="F82" s="21"/>
      <c r="G82" s="21"/>
      <c r="H82" s="21"/>
      <c r="I82" s="21"/>
      <c r="J82" s="23"/>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33"/>
      <c r="AT82" s="21"/>
      <c r="AU82" s="21"/>
      <c r="AV82" s="21"/>
      <c r="AW82" s="21"/>
      <c r="AX82" s="21"/>
      <c r="AY82" s="21"/>
      <c r="AZ82" s="21"/>
      <c r="BA82" s="21"/>
      <c r="BB82" s="21"/>
      <c r="BC82" s="21"/>
      <c r="BD82" s="21"/>
      <c r="BE82" s="49"/>
      <c r="BF82" s="21"/>
      <c r="BG82" s="21"/>
    </row>
    <row r="83" spans="1:59" x14ac:dyDescent="0.25">
      <c r="A83" s="23"/>
      <c r="B83" s="24"/>
      <c r="C83" s="21"/>
      <c r="D83" s="21"/>
      <c r="E83" s="25"/>
      <c r="F83" s="21"/>
      <c r="G83" s="21"/>
      <c r="H83" s="21"/>
      <c r="I83" s="21"/>
      <c r="J83" s="23"/>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33"/>
      <c r="AT83" s="21"/>
      <c r="AU83" s="21"/>
      <c r="AV83" s="21"/>
      <c r="AW83" s="21"/>
      <c r="AX83" s="21"/>
      <c r="AY83" s="21"/>
      <c r="AZ83" s="21"/>
      <c r="BA83" s="21"/>
      <c r="BB83" s="21"/>
      <c r="BC83" s="21"/>
      <c r="BD83" s="21"/>
      <c r="BE83" s="49"/>
      <c r="BF83" s="21"/>
      <c r="BG83" s="21"/>
    </row>
    <row r="84" spans="1:59" x14ac:dyDescent="0.25">
      <c r="A84" s="23"/>
      <c r="B84" s="24"/>
      <c r="C84" s="21"/>
      <c r="D84" s="21"/>
      <c r="E84" s="25"/>
      <c r="F84" s="21"/>
      <c r="G84" s="21"/>
      <c r="H84" s="21"/>
      <c r="I84" s="21"/>
      <c r="J84" s="23"/>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33"/>
      <c r="AT84" s="21"/>
      <c r="AU84" s="21"/>
      <c r="AV84" s="21"/>
      <c r="AW84" s="21"/>
      <c r="AX84" s="21"/>
      <c r="AY84" s="21"/>
      <c r="AZ84" s="21"/>
      <c r="BA84" s="21"/>
      <c r="BB84" s="21"/>
      <c r="BC84" s="21"/>
      <c r="BD84" s="21"/>
      <c r="BE84" s="49"/>
      <c r="BF84" s="21"/>
      <c r="BG84" s="21"/>
    </row>
  </sheetData>
  <hyperlinks>
    <hyperlink ref="A2" r:id="rId1" display="www.adirondacklakessurvey.org" xr:uid="{00000000-0004-0000-0200-000000000000}"/>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A1:V67"/>
  <sheetViews>
    <sheetView topLeftCell="B1" zoomScale="70" zoomScaleNormal="70" workbookViewId="0">
      <selection activeCell="R20" sqref="R20"/>
    </sheetView>
  </sheetViews>
  <sheetFormatPr defaultColWidth="8.7109375" defaultRowHeight="15" x14ac:dyDescent="0.25"/>
  <cols>
    <col min="1" max="1" width="10.7109375" style="15" customWidth="1"/>
    <col min="2" max="2" width="17.7109375" style="15" bestFit="1" customWidth="1"/>
    <col min="3" max="4" width="15.28515625" style="15" bestFit="1" customWidth="1"/>
    <col min="5" max="5" width="12.5703125" style="15" bestFit="1" customWidth="1"/>
    <col min="6" max="6" width="13.42578125" style="15" bestFit="1" customWidth="1"/>
    <col min="7" max="7" width="13.5703125" style="15" bestFit="1" customWidth="1"/>
    <col min="8" max="8" width="13.42578125" style="15" bestFit="1" customWidth="1"/>
    <col min="9" max="9" width="12" style="15" bestFit="1" customWidth="1"/>
    <col min="10" max="10" width="15" style="15" bestFit="1" customWidth="1"/>
    <col min="11" max="11" width="14.42578125" style="15" bestFit="1" customWidth="1"/>
    <col min="12" max="12" width="9.7109375" style="15" bestFit="1" customWidth="1"/>
    <col min="13" max="13" width="21.28515625" style="15" bestFit="1" customWidth="1"/>
    <col min="14" max="14" width="19.7109375" style="15" bestFit="1" customWidth="1"/>
    <col min="15" max="15" width="16.7109375" style="15" bestFit="1" customWidth="1"/>
    <col min="16" max="16" width="27.7109375" style="15" bestFit="1" customWidth="1"/>
    <col min="17" max="17" width="16.42578125" style="15" bestFit="1" customWidth="1"/>
    <col min="18" max="18" width="18.28515625" style="15" bestFit="1" customWidth="1"/>
    <col min="19" max="19" width="16.42578125" style="15" bestFit="1" customWidth="1"/>
    <col min="20" max="20" width="17.7109375" style="15" bestFit="1" customWidth="1"/>
    <col min="21" max="21" width="27.28515625" style="15" bestFit="1" customWidth="1"/>
    <col min="22" max="22" width="17.7109375" bestFit="1" customWidth="1"/>
    <col min="23" max="16384" width="8.7109375" style="15"/>
  </cols>
  <sheetData>
    <row r="1" spans="1:22" ht="15.75" x14ac:dyDescent="0.25">
      <c r="A1" s="11" t="s">
        <v>94</v>
      </c>
    </row>
    <row r="2" spans="1:22" x14ac:dyDescent="0.25">
      <c r="A2" s="16" t="s">
        <v>95</v>
      </c>
      <c r="H2" s="33"/>
    </row>
    <row r="3" spans="1:22" x14ac:dyDescent="0.25">
      <c r="A3" s="16"/>
    </row>
    <row r="4" spans="1:22" x14ac:dyDescent="0.25">
      <c r="A4" s="17" t="s">
        <v>153</v>
      </c>
    </row>
    <row r="6" spans="1:22" ht="17.25" x14ac:dyDescent="0.25">
      <c r="A6" s="18" t="s">
        <v>0</v>
      </c>
      <c r="B6" s="19" t="s">
        <v>1</v>
      </c>
      <c r="C6" s="18" t="s">
        <v>43</v>
      </c>
      <c r="D6" s="18" t="s">
        <v>44</v>
      </c>
      <c r="E6" s="18" t="s">
        <v>45</v>
      </c>
      <c r="F6" s="18" t="s">
        <v>46</v>
      </c>
      <c r="G6" s="18" t="s">
        <v>47</v>
      </c>
      <c r="H6" s="18" t="s">
        <v>48</v>
      </c>
      <c r="I6" s="18" t="s">
        <v>49</v>
      </c>
      <c r="J6" s="18" t="s">
        <v>50</v>
      </c>
      <c r="K6" s="18" t="s">
        <v>107</v>
      </c>
      <c r="L6" s="18" t="s">
        <v>7</v>
      </c>
      <c r="M6" s="18" t="s">
        <v>23</v>
      </c>
      <c r="N6" s="15" t="s">
        <v>96</v>
      </c>
      <c r="O6" s="15" t="s">
        <v>106</v>
      </c>
      <c r="P6" s="15" t="s">
        <v>97</v>
      </c>
      <c r="Q6" s="15" t="s">
        <v>98</v>
      </c>
      <c r="R6" s="15" t="s">
        <v>99</v>
      </c>
      <c r="S6" s="15" t="s">
        <v>100</v>
      </c>
      <c r="T6" s="15" t="s">
        <v>101</v>
      </c>
      <c r="U6" s="15" t="s">
        <v>102</v>
      </c>
      <c r="V6" s="35" t="s">
        <v>8</v>
      </c>
    </row>
    <row r="7" spans="1:22" x14ac:dyDescent="0.25">
      <c r="A7" s="23" t="s">
        <v>155</v>
      </c>
      <c r="B7" s="44">
        <v>44718</v>
      </c>
      <c r="C7" s="27">
        <v>0</v>
      </c>
      <c r="D7" s="27">
        <v>0</v>
      </c>
      <c r="E7" s="27">
        <v>1.5169521276040068E-2</v>
      </c>
      <c r="F7" s="27">
        <v>-0.12197853259999999</v>
      </c>
      <c r="G7" s="27">
        <v>3.7484538460000002E-3</v>
      </c>
      <c r="H7" s="46">
        <v>-2.9122399090000001E-2</v>
      </c>
      <c r="I7" s="46">
        <v>-6.1689242670000003E-3</v>
      </c>
      <c r="J7" s="27">
        <v>1.4E-2</v>
      </c>
      <c r="K7" s="27">
        <v>0.69950000000000001</v>
      </c>
      <c r="L7" s="27">
        <v>5.6189999999999998</v>
      </c>
      <c r="M7" s="27">
        <v>1.1774618000000001</v>
      </c>
      <c r="N7" s="25">
        <v>92</v>
      </c>
      <c r="O7" s="25">
        <v>144.12326478576924</v>
      </c>
      <c r="P7" s="25">
        <v>77.302030631079788</v>
      </c>
      <c r="Q7" s="25">
        <v>27.135172493261923</v>
      </c>
      <c r="R7" s="25" t="s">
        <v>111</v>
      </c>
      <c r="S7" s="25" t="s">
        <v>111</v>
      </c>
      <c r="T7" s="25">
        <v>24</v>
      </c>
      <c r="U7" s="25" t="s">
        <v>111</v>
      </c>
      <c r="V7" s="43" t="s">
        <v>149</v>
      </c>
    </row>
    <row r="8" spans="1:22" x14ac:dyDescent="0.25">
      <c r="A8" s="23" t="s">
        <v>156</v>
      </c>
      <c r="B8" s="44">
        <v>44718</v>
      </c>
      <c r="C8" s="27">
        <v>3.7050482278183645E-2</v>
      </c>
      <c r="D8" s="27">
        <v>7.8145169628340297E-2</v>
      </c>
      <c r="E8" s="27">
        <v>0</v>
      </c>
      <c r="F8" s="27">
        <v>6.9680731450000005E-2</v>
      </c>
      <c r="G8" s="27">
        <v>1.3695221990000001E-2</v>
      </c>
      <c r="H8" s="46">
        <v>-9.9923022040000007E-3</v>
      </c>
      <c r="I8" s="46">
        <v>2.529433193E-2</v>
      </c>
      <c r="J8" s="27">
        <v>1.7999999999999999E-2</v>
      </c>
      <c r="K8" s="27">
        <v>0.44890000000000002</v>
      </c>
      <c r="L8" s="27">
        <v>6.0650000000000004</v>
      </c>
      <c r="M8" s="27">
        <v>1.7519262000000002</v>
      </c>
      <c r="N8" s="25">
        <v>0</v>
      </c>
      <c r="O8" s="25">
        <v>41.089747786391477</v>
      </c>
      <c r="P8" s="25">
        <v>15.185426999571593</v>
      </c>
      <c r="Q8" s="25">
        <v>0</v>
      </c>
      <c r="R8" s="25" t="s">
        <v>111</v>
      </c>
      <c r="S8" s="25" t="s">
        <v>111</v>
      </c>
      <c r="T8" s="25">
        <v>0</v>
      </c>
      <c r="U8" s="25" t="s">
        <v>111</v>
      </c>
      <c r="V8" s="43" t="s">
        <v>171</v>
      </c>
    </row>
    <row r="9" spans="1:22" x14ac:dyDescent="0.25">
      <c r="A9" s="23" t="s">
        <v>157</v>
      </c>
      <c r="B9" s="44">
        <v>44725</v>
      </c>
      <c r="C9" s="27">
        <v>1.3937568804926147E-2</v>
      </c>
      <c r="D9" s="27">
        <v>0</v>
      </c>
      <c r="E9" s="27">
        <v>8.8575172408153907E-3</v>
      </c>
      <c r="F9" s="27">
        <v>2.756114674E-2</v>
      </c>
      <c r="G9" s="27">
        <v>6.6155307340000002E-3</v>
      </c>
      <c r="H9" s="46">
        <v>-1.8958869150000002E-2</v>
      </c>
      <c r="I9" s="46">
        <v>-5.7121433250000003E-3</v>
      </c>
      <c r="J9" s="27">
        <v>3.0000000000000001E-3</v>
      </c>
      <c r="K9" s="27">
        <v>0.12429999999999999</v>
      </c>
      <c r="L9" s="27">
        <v>6.2279999999999998</v>
      </c>
      <c r="M9" s="27">
        <v>1.1870922000000002</v>
      </c>
      <c r="N9" s="25">
        <v>0</v>
      </c>
      <c r="O9" s="25">
        <v>74.312602783766607</v>
      </c>
      <c r="P9" s="25">
        <v>53.174933130541582</v>
      </c>
      <c r="Q9" s="25">
        <v>0</v>
      </c>
      <c r="R9" s="25" t="s">
        <v>111</v>
      </c>
      <c r="S9" s="25" t="s">
        <v>111</v>
      </c>
      <c r="T9" s="25">
        <v>23</v>
      </c>
      <c r="U9" s="25" t="s">
        <v>111</v>
      </c>
      <c r="V9" s="43" t="s">
        <v>149</v>
      </c>
    </row>
    <row r="10" spans="1:22" x14ac:dyDescent="0.25">
      <c r="A10" s="23" t="s">
        <v>158</v>
      </c>
      <c r="B10" s="44">
        <v>44725</v>
      </c>
      <c r="C10" s="27">
        <v>6.6255826227474154E-2</v>
      </c>
      <c r="D10" s="27">
        <v>0</v>
      </c>
      <c r="E10" s="27">
        <v>0</v>
      </c>
      <c r="F10" s="27">
        <v>0.1011173861</v>
      </c>
      <c r="G10" s="27">
        <v>2.188790446E-2</v>
      </c>
      <c r="H10" s="46">
        <v>-1.8794288959999999E-2</v>
      </c>
      <c r="I10" s="46">
        <v>0.1157634584</v>
      </c>
      <c r="J10" s="27">
        <v>1E-3</v>
      </c>
      <c r="K10" s="27">
        <v>0.63319999999999999</v>
      </c>
      <c r="L10" s="27">
        <v>6.0910000000000002</v>
      </c>
      <c r="M10" s="27">
        <v>1.6911090000000002</v>
      </c>
      <c r="N10" s="25">
        <v>0</v>
      </c>
      <c r="O10" s="25">
        <v>234.58455247604803</v>
      </c>
      <c r="P10" s="25">
        <v>100.34577829978006</v>
      </c>
      <c r="Q10" s="25">
        <v>42.932537603840721</v>
      </c>
      <c r="R10" s="25" t="s">
        <v>111</v>
      </c>
      <c r="S10" s="25" t="s">
        <v>111</v>
      </c>
      <c r="T10" s="25">
        <v>23</v>
      </c>
      <c r="U10" s="25" t="s">
        <v>111</v>
      </c>
      <c r="V10" s="43" t="s">
        <v>171</v>
      </c>
    </row>
    <row r="11" spans="1:22" x14ac:dyDescent="0.25">
      <c r="A11" s="23" t="s">
        <v>159</v>
      </c>
      <c r="B11" s="44">
        <v>44748</v>
      </c>
      <c r="C11" s="27">
        <v>1.9324588236944596E-2</v>
      </c>
      <c r="D11" s="27">
        <v>0</v>
      </c>
      <c r="E11" s="27">
        <v>0</v>
      </c>
      <c r="F11" s="27">
        <v>-7.1503807100000002E-3</v>
      </c>
      <c r="G11" s="27">
        <v>5.4994300289999999E-3</v>
      </c>
      <c r="H11" s="46">
        <v>6.8212158800000002E-3</v>
      </c>
      <c r="I11" s="46">
        <v>7.1345365850000002E-3</v>
      </c>
      <c r="J11" s="27">
        <v>-0.13600000000000001</v>
      </c>
      <c r="K11" s="27">
        <v>9.7100000000000006E-2</v>
      </c>
      <c r="L11" s="27">
        <v>6.0469999999999997</v>
      </c>
      <c r="M11" s="27">
        <v>1.3187808000000001</v>
      </c>
      <c r="N11" s="25" t="s">
        <v>111</v>
      </c>
      <c r="O11" s="25" t="s">
        <v>111</v>
      </c>
      <c r="P11" s="25" t="s">
        <v>111</v>
      </c>
      <c r="Q11" s="25" t="s">
        <v>111</v>
      </c>
      <c r="R11" s="25" t="s">
        <v>111</v>
      </c>
      <c r="S11" s="25" t="s">
        <v>111</v>
      </c>
      <c r="T11" s="25" t="s">
        <v>111</v>
      </c>
      <c r="U11" s="25" t="s">
        <v>111</v>
      </c>
      <c r="V11" s="43" t="s">
        <v>149</v>
      </c>
    </row>
    <row r="12" spans="1:22" x14ac:dyDescent="0.25">
      <c r="A12" s="23" t="s">
        <v>160</v>
      </c>
      <c r="B12" s="44">
        <v>44748</v>
      </c>
      <c r="C12" s="27">
        <v>0.15980321083982954</v>
      </c>
      <c r="D12" s="27">
        <v>0.43932251473949036</v>
      </c>
      <c r="E12" s="27">
        <v>2.9273857720149427E-2</v>
      </c>
      <c r="F12" s="27">
        <v>0.2657083704</v>
      </c>
      <c r="G12" s="27">
        <v>4.6285558320000003E-2</v>
      </c>
      <c r="H12" s="46">
        <v>1.0319834389999999E-2</v>
      </c>
      <c r="I12" s="46">
        <v>7.5179770579999999E-2</v>
      </c>
      <c r="J12" s="27">
        <v>3.0000000000000001E-3</v>
      </c>
      <c r="K12" s="27">
        <v>1.4088000000000001</v>
      </c>
      <c r="L12" s="27">
        <v>6.1289999999999996</v>
      </c>
      <c r="M12" s="27">
        <v>4.1117160000000004</v>
      </c>
      <c r="N12" s="25" t="s">
        <v>111</v>
      </c>
      <c r="O12" s="25" t="s">
        <v>111</v>
      </c>
      <c r="P12" s="25" t="s">
        <v>111</v>
      </c>
      <c r="Q12" s="25" t="s">
        <v>111</v>
      </c>
      <c r="R12" s="25" t="s">
        <v>111</v>
      </c>
      <c r="S12" s="25" t="s">
        <v>111</v>
      </c>
      <c r="T12" s="25" t="s">
        <v>111</v>
      </c>
      <c r="U12" s="25" t="s">
        <v>111</v>
      </c>
      <c r="V12" s="43" t="s">
        <v>171</v>
      </c>
    </row>
    <row r="13" spans="1:22" x14ac:dyDescent="0.25">
      <c r="A13" s="23" t="s">
        <v>161</v>
      </c>
      <c r="B13" s="44">
        <v>44757</v>
      </c>
      <c r="C13" s="27">
        <v>1.3824636177612313E-2</v>
      </c>
      <c r="D13" s="27">
        <v>0</v>
      </c>
      <c r="E13" s="27">
        <v>0</v>
      </c>
      <c r="F13" s="27">
        <v>-7.7202790569999999E-2</v>
      </c>
      <c r="G13" s="27">
        <v>1.937033909E-3</v>
      </c>
      <c r="H13" s="46">
        <v>6.3210830070000003E-3</v>
      </c>
      <c r="I13" s="46">
        <v>1.263990827E-2</v>
      </c>
      <c r="J13" s="27">
        <v>-0.121</v>
      </c>
      <c r="K13" s="27">
        <v>4.1599999999999998E-2</v>
      </c>
      <c r="L13" s="27">
        <v>6.1360000000000001</v>
      </c>
      <c r="M13" s="27">
        <v>1.2609894000000001</v>
      </c>
      <c r="N13" s="25">
        <v>0</v>
      </c>
      <c r="O13" s="25">
        <v>93.641834537012699</v>
      </c>
      <c r="P13" s="25">
        <v>0</v>
      </c>
      <c r="Q13" s="25">
        <v>0</v>
      </c>
      <c r="R13" s="25" t="s">
        <v>111</v>
      </c>
      <c r="S13" s="25" t="s">
        <v>111</v>
      </c>
      <c r="T13" s="25">
        <v>0</v>
      </c>
      <c r="U13" s="25" t="s">
        <v>111</v>
      </c>
      <c r="V13" s="43" t="s">
        <v>149</v>
      </c>
    </row>
    <row r="14" spans="1:22" x14ac:dyDescent="0.25">
      <c r="A14" s="23" t="s">
        <v>162</v>
      </c>
      <c r="B14" s="44">
        <v>44757</v>
      </c>
      <c r="C14" s="27">
        <v>5.4751566260141028E-2</v>
      </c>
      <c r="D14" s="27">
        <v>9.9882867439076095E-2</v>
      </c>
      <c r="E14" s="27">
        <v>1.178681047035355E-2</v>
      </c>
      <c r="F14" s="27">
        <v>-2.7411401830000001E-2</v>
      </c>
      <c r="G14" s="27">
        <v>9.7801276520000004E-3</v>
      </c>
      <c r="H14" s="46">
        <v>1.6661837919999999E-2</v>
      </c>
      <c r="I14" s="46">
        <v>5.6824174419999998E-2</v>
      </c>
      <c r="J14" s="27">
        <v>-9.6000000000000002E-2</v>
      </c>
      <c r="K14" s="27">
        <v>0.54979999999999996</v>
      </c>
      <c r="L14" s="27">
        <v>6.133</v>
      </c>
      <c r="M14" s="27">
        <v>2.1032280000000001</v>
      </c>
      <c r="N14" s="25">
        <v>0</v>
      </c>
      <c r="O14" s="25">
        <v>275.04220750630071</v>
      </c>
      <c r="P14" s="25">
        <v>57.687826663891592</v>
      </c>
      <c r="Q14" s="25">
        <v>52.144950979755087</v>
      </c>
      <c r="R14" s="25" t="s">
        <v>111</v>
      </c>
      <c r="S14" s="25" t="s">
        <v>111</v>
      </c>
      <c r="T14" s="25">
        <v>0</v>
      </c>
      <c r="U14" s="25" t="s">
        <v>111</v>
      </c>
      <c r="V14" s="43" t="s">
        <v>171</v>
      </c>
    </row>
    <row r="15" spans="1:22" x14ac:dyDescent="0.25">
      <c r="A15" s="23" t="s">
        <v>163</v>
      </c>
      <c r="B15" s="45">
        <v>44774</v>
      </c>
      <c r="C15" s="27">
        <v>1.7703288312036145E-2</v>
      </c>
      <c r="D15" s="27">
        <v>0</v>
      </c>
      <c r="E15" s="27">
        <v>0</v>
      </c>
      <c r="F15" s="27">
        <v>-8.8601191740000002E-2</v>
      </c>
      <c r="G15" s="27">
        <v>9.0624729519999997E-4</v>
      </c>
      <c r="H15" s="27">
        <v>1.691676546E-2</v>
      </c>
      <c r="I15" s="27">
        <v>3.1938607199999999E-3</v>
      </c>
      <c r="J15" s="27">
        <v>-0.11</v>
      </c>
      <c r="K15" s="27">
        <v>0.13</v>
      </c>
      <c r="L15" s="27">
        <v>6.1360000000000001</v>
      </c>
      <c r="M15" s="27">
        <v>1.4081496</v>
      </c>
      <c r="N15" s="25">
        <v>0</v>
      </c>
      <c r="O15" s="25">
        <v>0</v>
      </c>
      <c r="P15" s="25">
        <v>0</v>
      </c>
      <c r="Q15" s="25">
        <v>0</v>
      </c>
      <c r="R15" s="25" t="s">
        <v>111</v>
      </c>
      <c r="S15" s="25" t="s">
        <v>111</v>
      </c>
      <c r="T15" s="25">
        <v>0</v>
      </c>
      <c r="U15" s="25" t="s">
        <v>111</v>
      </c>
      <c r="V15" s="43" t="s">
        <v>149</v>
      </c>
    </row>
    <row r="16" spans="1:22" x14ac:dyDescent="0.25">
      <c r="A16" s="23" t="s">
        <v>164</v>
      </c>
      <c r="B16" s="45">
        <v>44774</v>
      </c>
      <c r="C16" s="27">
        <v>1.913091488265992E-2</v>
      </c>
      <c r="D16" s="27">
        <v>0</v>
      </c>
      <c r="E16" s="27">
        <v>0</v>
      </c>
      <c r="F16" s="27">
        <v>-6.1951856919999999E-2</v>
      </c>
      <c r="G16" s="27">
        <v>7.2916349909999999E-3</v>
      </c>
      <c r="H16" s="27">
        <v>2.8553580459999998E-2</v>
      </c>
      <c r="I16" s="27">
        <v>8.3549028830000001E-4</v>
      </c>
      <c r="J16" s="27">
        <v>-0.126</v>
      </c>
      <c r="K16" s="27">
        <v>0.10489999999999999</v>
      </c>
      <c r="L16" s="27">
        <v>6.165</v>
      </c>
      <c r="M16" s="27">
        <v>1.6403243999999999</v>
      </c>
      <c r="N16" s="25">
        <v>0</v>
      </c>
      <c r="O16" s="25">
        <v>193.9895426560773</v>
      </c>
      <c r="P16" s="25">
        <v>49.340548010488405</v>
      </c>
      <c r="Q16" s="25">
        <v>0</v>
      </c>
      <c r="R16" s="25" t="s">
        <v>111</v>
      </c>
      <c r="S16" s="25">
        <v>70</v>
      </c>
      <c r="T16" s="25">
        <v>0</v>
      </c>
      <c r="U16" s="25" t="s">
        <v>111</v>
      </c>
      <c r="V16" s="43" t="s">
        <v>171</v>
      </c>
    </row>
    <row r="17" spans="1:22" x14ac:dyDescent="0.25">
      <c r="A17" s="23" t="s">
        <v>165</v>
      </c>
      <c r="B17" s="45">
        <v>44788</v>
      </c>
      <c r="C17" s="27">
        <v>7.1964533203735387E-3</v>
      </c>
      <c r="D17" s="27">
        <v>0</v>
      </c>
      <c r="E17" s="27">
        <v>0</v>
      </c>
      <c r="F17" s="27">
        <v>-3.0045488469999999E-2</v>
      </c>
      <c r="G17" s="27">
        <v>8.9032663510000003E-4</v>
      </c>
      <c r="H17" s="27">
        <v>-5.2729747460000002E-3</v>
      </c>
      <c r="I17" s="27">
        <v>8.8249113349999995E-3</v>
      </c>
      <c r="J17" s="27">
        <v>0.21199999999999999</v>
      </c>
      <c r="K17" s="27">
        <v>7.6899999999999996E-2</v>
      </c>
      <c r="L17" s="27">
        <v>6.1639999999999997</v>
      </c>
      <c r="M17" s="27">
        <v>1.2048345000000003</v>
      </c>
      <c r="N17" s="25">
        <v>126</v>
      </c>
      <c r="O17" s="25">
        <v>145.50654648694527</v>
      </c>
      <c r="P17" s="25">
        <v>26.509813675988244</v>
      </c>
      <c r="Q17" s="25">
        <v>0</v>
      </c>
      <c r="R17" s="25" t="s">
        <v>111</v>
      </c>
      <c r="S17" s="25" t="s">
        <v>111</v>
      </c>
      <c r="T17" s="25">
        <v>0</v>
      </c>
      <c r="U17" s="25" t="s">
        <v>111</v>
      </c>
      <c r="V17" s="43" t="s">
        <v>149</v>
      </c>
    </row>
    <row r="18" spans="1:22" x14ac:dyDescent="0.25">
      <c r="A18" s="23" t="s">
        <v>166</v>
      </c>
      <c r="B18" s="45">
        <v>44788</v>
      </c>
      <c r="C18" s="27">
        <v>1.680872010350953E-2</v>
      </c>
      <c r="D18" s="27">
        <v>0</v>
      </c>
      <c r="E18" s="27">
        <v>0</v>
      </c>
      <c r="F18" s="27">
        <v>2.300938554E-2</v>
      </c>
      <c r="G18" s="27">
        <v>6.4374135419999999E-3</v>
      </c>
      <c r="H18" s="27">
        <v>-3.5999329099999998E-2</v>
      </c>
      <c r="I18" s="27">
        <v>4.3734200369999997E-2</v>
      </c>
      <c r="J18" s="27">
        <v>-4.3999999999999997E-2</v>
      </c>
      <c r="K18" s="27">
        <v>0.15140000000000001</v>
      </c>
      <c r="L18" s="27">
        <v>6.1120000000000001</v>
      </c>
      <c r="M18" s="27">
        <v>1.7492625000000002</v>
      </c>
      <c r="N18" s="25">
        <v>0</v>
      </c>
      <c r="O18" s="25">
        <v>108.03885166926848</v>
      </c>
      <c r="P18" s="25">
        <v>39.022315597929797</v>
      </c>
      <c r="Q18" s="25">
        <v>32.008872916270853</v>
      </c>
      <c r="R18" s="25" t="s">
        <v>111</v>
      </c>
      <c r="S18" s="25" t="s">
        <v>111</v>
      </c>
      <c r="T18" s="25">
        <v>0</v>
      </c>
      <c r="U18" s="25" t="s">
        <v>111</v>
      </c>
      <c r="V18" s="43" t="s">
        <v>171</v>
      </c>
    </row>
    <row r="19" spans="1:22" x14ac:dyDescent="0.25">
      <c r="A19" s="23" t="s">
        <v>167</v>
      </c>
      <c r="B19" s="45">
        <v>44806</v>
      </c>
      <c r="C19" s="27">
        <v>2.360852852696535E-2</v>
      </c>
      <c r="D19" s="27">
        <v>0</v>
      </c>
      <c r="E19" s="27">
        <v>5.9511763899937675E-2</v>
      </c>
      <c r="F19" s="27">
        <v>-0.1780437751</v>
      </c>
      <c r="G19" s="27">
        <v>1.5479807009999999E-4</v>
      </c>
      <c r="H19" s="27">
        <v>-2.5074491439999999E-2</v>
      </c>
      <c r="I19" s="27">
        <v>4.162095062E-3</v>
      </c>
      <c r="J19" s="27">
        <v>1.7000000000000001E-2</v>
      </c>
      <c r="K19" s="27">
        <v>0.2281</v>
      </c>
      <c r="L19" s="27">
        <v>5.6970000000000001</v>
      </c>
      <c r="M19" s="27">
        <v>0.98602560000000006</v>
      </c>
      <c r="N19" s="25">
        <v>0</v>
      </c>
      <c r="O19" s="25">
        <v>40.882573982827275</v>
      </c>
      <c r="P19" s="25">
        <v>20.931708367186573</v>
      </c>
      <c r="Q19" s="25">
        <v>0</v>
      </c>
      <c r="R19" s="25" t="s">
        <v>111</v>
      </c>
      <c r="S19" s="25" t="s">
        <v>111</v>
      </c>
      <c r="T19" s="25">
        <v>0</v>
      </c>
      <c r="U19" s="25" t="s">
        <v>111</v>
      </c>
      <c r="V19" s="43" t="s">
        <v>149</v>
      </c>
    </row>
    <row r="20" spans="1:22" x14ac:dyDescent="0.25">
      <c r="A20" s="23" t="s">
        <v>168</v>
      </c>
      <c r="B20" s="45">
        <v>44806</v>
      </c>
      <c r="C20" s="27">
        <v>0.11145273158526382</v>
      </c>
      <c r="D20" s="27">
        <v>4.2830360154983302E-2</v>
      </c>
      <c r="E20" s="27">
        <v>9.7436789630495138E-3</v>
      </c>
      <c r="F20" s="27">
        <v>-0.1405675945</v>
      </c>
      <c r="G20" s="27">
        <v>9.2439144360000006E-3</v>
      </c>
      <c r="H20" s="27">
        <v>-1.5262614880000001E-2</v>
      </c>
      <c r="I20" s="27">
        <v>0.14688536990000001</v>
      </c>
      <c r="J20" s="27">
        <v>0.15</v>
      </c>
      <c r="K20" s="27">
        <v>0.86770000000000003</v>
      </c>
      <c r="L20" s="27">
        <v>5.9180000000000001</v>
      </c>
      <c r="M20" s="27">
        <v>2.016432</v>
      </c>
      <c r="N20" s="25">
        <v>0</v>
      </c>
      <c r="O20" s="25">
        <v>42.408978653866988</v>
      </c>
      <c r="P20" s="25">
        <v>14.21787051970349</v>
      </c>
      <c r="Q20" s="25">
        <v>0</v>
      </c>
      <c r="R20" s="25" t="s">
        <v>111</v>
      </c>
      <c r="S20" s="25" t="s">
        <v>111</v>
      </c>
      <c r="T20" s="25">
        <v>0</v>
      </c>
      <c r="U20" s="25" t="s">
        <v>111</v>
      </c>
      <c r="V20" s="43" t="s">
        <v>171</v>
      </c>
    </row>
    <row r="21" spans="1:22" x14ac:dyDescent="0.25">
      <c r="A21" s="23" t="s">
        <v>169</v>
      </c>
      <c r="B21" s="45">
        <v>44816</v>
      </c>
      <c r="C21" s="27">
        <v>0</v>
      </c>
      <c r="D21" s="27">
        <v>0</v>
      </c>
      <c r="E21" s="27">
        <v>0</v>
      </c>
      <c r="F21" s="27">
        <v>-0.15271098769999999</v>
      </c>
      <c r="G21" s="27">
        <v>-7.1605892190000002E-4</v>
      </c>
      <c r="H21" s="27">
        <v>-2.114649976E-2</v>
      </c>
      <c r="I21" s="27">
        <v>-4.1370098920000004E-3</v>
      </c>
      <c r="J21" s="27">
        <v>3.1E-2</v>
      </c>
      <c r="K21" s="27">
        <v>0.20399999999999999</v>
      </c>
      <c r="L21" s="27">
        <v>5.5970000000000004</v>
      </c>
      <c r="M21" s="27">
        <v>1.2069647999999999</v>
      </c>
      <c r="N21" s="25">
        <v>0</v>
      </c>
      <c r="O21" s="25">
        <v>0</v>
      </c>
      <c r="P21" s="25">
        <v>0</v>
      </c>
      <c r="Q21" s="25">
        <v>0</v>
      </c>
      <c r="R21" s="25" t="s">
        <v>111</v>
      </c>
      <c r="S21" s="25" t="s">
        <v>111</v>
      </c>
      <c r="T21" s="25">
        <v>0</v>
      </c>
      <c r="U21" s="25" t="s">
        <v>111</v>
      </c>
      <c r="V21" s="43" t="s">
        <v>149</v>
      </c>
    </row>
    <row r="22" spans="1:22" x14ac:dyDescent="0.25">
      <c r="A22" s="23" t="s">
        <v>170</v>
      </c>
      <c r="B22" s="45">
        <v>44816</v>
      </c>
      <c r="C22" s="27">
        <v>0.15298166145144337</v>
      </c>
      <c r="D22" s="27">
        <v>0.32209207691192998</v>
      </c>
      <c r="E22" s="27">
        <v>4.2042827257886439E-2</v>
      </c>
      <c r="F22" s="27">
        <v>-0.1226232547</v>
      </c>
      <c r="G22" s="27">
        <v>8.5000564729999992E-3</v>
      </c>
      <c r="H22" s="27">
        <v>1.3809964669999999E-2</v>
      </c>
      <c r="I22" s="27">
        <v>5.5502564880000001E-2</v>
      </c>
      <c r="J22" s="27">
        <v>0.13700000000000001</v>
      </c>
      <c r="K22" s="27">
        <v>0.45569999999999999</v>
      </c>
      <c r="L22" s="27">
        <v>5.7069999999999999</v>
      </c>
      <c r="M22" s="27">
        <v>2.5181280000000004</v>
      </c>
      <c r="N22" s="25">
        <v>0</v>
      </c>
      <c r="O22" s="25">
        <v>90.242994471404771</v>
      </c>
      <c r="P22" s="25">
        <v>0</v>
      </c>
      <c r="Q22" s="25">
        <v>0</v>
      </c>
      <c r="R22" s="25" t="s">
        <v>111</v>
      </c>
      <c r="S22" s="25">
        <v>172</v>
      </c>
      <c r="T22" s="25">
        <v>0</v>
      </c>
      <c r="U22" s="25" t="s">
        <v>111</v>
      </c>
      <c r="V22" s="43" t="s">
        <v>171</v>
      </c>
    </row>
    <row r="23" spans="1:22" x14ac:dyDescent="0.25">
      <c r="A23" s="23"/>
      <c r="B23" s="20"/>
      <c r="C23" s="42"/>
      <c r="D23" s="42"/>
      <c r="E23" s="42"/>
      <c r="F23" s="27"/>
      <c r="G23" s="27"/>
      <c r="H23" s="27"/>
      <c r="I23" s="27"/>
      <c r="J23" s="27"/>
      <c r="K23" s="27"/>
      <c r="L23" s="27"/>
      <c r="M23" s="27"/>
      <c r="N23" s="25"/>
      <c r="O23" s="25"/>
      <c r="P23" s="25"/>
      <c r="Q23" s="25"/>
      <c r="R23" s="25"/>
      <c r="S23" s="25"/>
      <c r="T23" s="25"/>
      <c r="U23" s="25"/>
      <c r="V23" s="43"/>
    </row>
    <row r="24" spans="1:22" x14ac:dyDescent="0.25">
      <c r="A24" s="23"/>
      <c r="B24" s="20"/>
      <c r="C24" s="42"/>
      <c r="D24" s="42"/>
      <c r="E24" s="42"/>
      <c r="F24" s="27"/>
      <c r="G24" s="27"/>
      <c r="H24" s="27"/>
      <c r="I24" s="27"/>
      <c r="J24" s="27"/>
      <c r="K24" s="27"/>
      <c r="L24" s="27"/>
      <c r="M24" s="27"/>
      <c r="N24" s="25"/>
      <c r="O24" s="25"/>
      <c r="P24" s="25"/>
      <c r="Q24" s="25"/>
      <c r="R24" s="25"/>
      <c r="S24" s="25"/>
      <c r="T24" s="25"/>
      <c r="U24" s="25"/>
      <c r="V24" s="43"/>
    </row>
    <row r="25" spans="1:22" x14ac:dyDescent="0.25">
      <c r="A25" s="23"/>
      <c r="B25" s="20"/>
      <c r="C25" s="42"/>
      <c r="D25" s="42"/>
      <c r="E25" s="42"/>
      <c r="F25" s="27"/>
      <c r="G25" s="27"/>
      <c r="H25" s="27"/>
      <c r="I25" s="27"/>
      <c r="J25" s="27"/>
      <c r="K25" s="27"/>
      <c r="L25" s="27"/>
      <c r="M25" s="27"/>
      <c r="N25" s="21"/>
      <c r="O25" s="21"/>
      <c r="P25" s="21"/>
      <c r="Q25" s="21"/>
      <c r="R25" s="21"/>
      <c r="S25" s="21"/>
      <c r="T25" s="21"/>
      <c r="U25" s="21"/>
      <c r="V25" s="43"/>
    </row>
    <row r="26" spans="1:22" x14ac:dyDescent="0.25">
      <c r="A26" s="23"/>
      <c r="B26" s="20"/>
      <c r="C26" s="42"/>
      <c r="D26" s="42"/>
      <c r="E26" s="42"/>
      <c r="F26" s="27"/>
      <c r="G26" s="27"/>
      <c r="H26" s="27"/>
      <c r="I26" s="27"/>
      <c r="J26" s="27"/>
      <c r="K26" s="27"/>
      <c r="L26" s="27"/>
      <c r="M26" s="27"/>
      <c r="N26" s="21"/>
      <c r="O26" s="21"/>
      <c r="P26" s="21"/>
      <c r="Q26" s="21"/>
      <c r="R26" s="21"/>
      <c r="S26" s="21"/>
      <c r="T26" s="21"/>
      <c r="U26" s="21"/>
      <c r="V26" s="43"/>
    </row>
    <row r="27" spans="1:22" x14ac:dyDescent="0.25">
      <c r="A27" s="23"/>
      <c r="B27" s="20"/>
      <c r="C27" s="42"/>
      <c r="D27" s="42"/>
      <c r="E27" s="42"/>
      <c r="F27" s="27"/>
      <c r="G27" s="27"/>
      <c r="H27" s="27"/>
      <c r="I27" s="27"/>
      <c r="J27" s="27"/>
      <c r="K27" s="27"/>
      <c r="L27" s="27"/>
      <c r="M27" s="27"/>
      <c r="N27" s="21"/>
      <c r="O27" s="21"/>
      <c r="P27" s="21"/>
      <c r="Q27" s="21"/>
      <c r="R27" s="21"/>
      <c r="S27" s="21"/>
      <c r="T27" s="21"/>
      <c r="U27" s="21"/>
      <c r="V27" s="43"/>
    </row>
    <row r="28" spans="1:22" x14ac:dyDescent="0.25">
      <c r="A28" s="23"/>
      <c r="B28" s="20"/>
      <c r="C28" s="42"/>
      <c r="D28" s="42"/>
      <c r="E28" s="42"/>
      <c r="F28" s="27"/>
      <c r="G28" s="27"/>
      <c r="H28" s="27"/>
      <c r="I28" s="27"/>
      <c r="J28" s="27"/>
      <c r="K28" s="27"/>
      <c r="L28" s="27"/>
      <c r="M28" s="27"/>
      <c r="N28" s="21"/>
      <c r="O28" s="21"/>
      <c r="P28" s="21"/>
      <c r="Q28" s="21"/>
      <c r="R28" s="21"/>
      <c r="S28" s="21"/>
      <c r="T28" s="21"/>
      <c r="U28" s="21"/>
      <c r="V28" s="43"/>
    </row>
    <row r="29" spans="1:22" x14ac:dyDescent="0.25">
      <c r="A29" s="23"/>
      <c r="B29" s="20"/>
      <c r="C29" s="42"/>
      <c r="D29" s="42"/>
      <c r="E29" s="42"/>
      <c r="F29" s="27"/>
      <c r="G29" s="27"/>
      <c r="H29" s="27"/>
      <c r="I29" s="27"/>
      <c r="J29" s="27"/>
      <c r="K29" s="27"/>
      <c r="L29" s="27"/>
      <c r="M29" s="27"/>
      <c r="N29" s="21"/>
      <c r="O29" s="21"/>
      <c r="P29" s="21"/>
      <c r="Q29" s="21"/>
      <c r="R29" s="21"/>
      <c r="S29" s="21"/>
      <c r="T29" s="21"/>
      <c r="U29" s="21"/>
      <c r="V29" s="43"/>
    </row>
    <row r="30" spans="1:22" x14ac:dyDescent="0.25">
      <c r="A30" s="23"/>
      <c r="B30" s="20"/>
      <c r="C30" s="42"/>
      <c r="D30" s="42"/>
      <c r="E30" s="42"/>
      <c r="F30" s="27"/>
      <c r="G30" s="27"/>
      <c r="H30" s="27"/>
      <c r="I30" s="27"/>
      <c r="J30" s="27"/>
      <c r="K30" s="27"/>
      <c r="L30" s="27"/>
      <c r="M30" s="27"/>
      <c r="N30" s="21"/>
      <c r="O30" s="21"/>
      <c r="P30" s="21"/>
      <c r="Q30" s="21"/>
      <c r="R30" s="21"/>
      <c r="S30" s="21"/>
      <c r="T30" s="21"/>
      <c r="U30" s="21"/>
      <c r="V30" s="43"/>
    </row>
    <row r="31" spans="1:22" x14ac:dyDescent="0.25">
      <c r="A31" s="23"/>
      <c r="B31" s="20"/>
      <c r="C31" s="42"/>
      <c r="D31" s="42"/>
      <c r="E31" s="42"/>
      <c r="F31" s="27"/>
      <c r="G31" s="27"/>
      <c r="H31" s="27"/>
      <c r="I31" s="27"/>
      <c r="J31" s="27"/>
      <c r="K31" s="27"/>
      <c r="L31" s="27"/>
      <c r="M31" s="27"/>
      <c r="N31" s="21"/>
      <c r="O31" s="21"/>
      <c r="P31" s="21"/>
      <c r="Q31" s="21"/>
      <c r="R31" s="21"/>
      <c r="S31" s="21"/>
      <c r="T31" s="21"/>
      <c r="U31" s="21"/>
      <c r="V31" s="43"/>
    </row>
    <row r="32" spans="1:22" x14ac:dyDescent="0.25">
      <c r="A32" s="23"/>
      <c r="B32" s="20"/>
      <c r="C32" s="42"/>
      <c r="D32" s="42"/>
      <c r="E32" s="42"/>
      <c r="F32" s="27"/>
      <c r="G32" s="27"/>
      <c r="H32" s="27"/>
      <c r="I32" s="27"/>
      <c r="J32" s="27"/>
      <c r="K32" s="27"/>
      <c r="L32" s="27"/>
      <c r="M32" s="27"/>
      <c r="N32" s="21"/>
      <c r="O32" s="21"/>
      <c r="P32" s="21"/>
      <c r="Q32" s="21"/>
      <c r="R32" s="21"/>
      <c r="S32" s="21"/>
      <c r="T32" s="21"/>
      <c r="U32" s="21"/>
      <c r="V32" s="43"/>
    </row>
    <row r="33" spans="1:22" x14ac:dyDescent="0.25">
      <c r="B33" s="20"/>
      <c r="C33" s="21"/>
      <c r="D33" s="21"/>
      <c r="E33" s="21"/>
      <c r="F33" s="21"/>
      <c r="G33" s="21"/>
      <c r="H33" s="21"/>
      <c r="I33" s="21"/>
      <c r="J33" s="21"/>
      <c r="K33" s="21"/>
      <c r="L33" s="21"/>
      <c r="M33" s="21"/>
      <c r="N33" s="21"/>
      <c r="O33" s="21"/>
      <c r="P33" s="21"/>
      <c r="Q33" s="21"/>
      <c r="R33" s="21"/>
      <c r="S33" s="21"/>
      <c r="T33" s="21"/>
      <c r="U33" s="21"/>
      <c r="V33" s="43"/>
    </row>
    <row r="34" spans="1:22" x14ac:dyDescent="0.25">
      <c r="B34" s="20"/>
      <c r="C34" s="21"/>
      <c r="D34" s="21"/>
      <c r="E34" s="21"/>
      <c r="F34" s="21"/>
      <c r="G34" s="21"/>
      <c r="H34" s="21"/>
      <c r="I34" s="21"/>
      <c r="J34" s="21"/>
      <c r="K34" s="21"/>
      <c r="L34" s="21"/>
      <c r="M34" s="21"/>
      <c r="N34" s="21"/>
      <c r="O34" s="21"/>
      <c r="P34" s="21"/>
      <c r="Q34" s="21"/>
      <c r="R34" s="21"/>
      <c r="S34" s="21"/>
      <c r="T34" s="21"/>
      <c r="U34" s="21"/>
      <c r="V34" s="43"/>
    </row>
    <row r="35" spans="1:22" x14ac:dyDescent="0.25">
      <c r="B35" s="20"/>
      <c r="C35" s="21"/>
      <c r="D35" s="21"/>
      <c r="E35" s="21"/>
      <c r="F35" s="21"/>
      <c r="G35" s="21"/>
      <c r="H35" s="21"/>
      <c r="I35" s="21"/>
      <c r="J35" s="21"/>
      <c r="K35" s="21"/>
      <c r="L35" s="21"/>
      <c r="M35" s="21"/>
      <c r="N35" s="21"/>
      <c r="O35" s="21"/>
      <c r="P35" s="21"/>
      <c r="Q35" s="21"/>
      <c r="R35" s="21"/>
      <c r="S35" s="21"/>
      <c r="T35" s="21"/>
      <c r="U35" s="21"/>
      <c r="V35" s="43"/>
    </row>
    <row r="36" spans="1:22" x14ac:dyDescent="0.25">
      <c r="B36" s="20"/>
      <c r="C36" s="21"/>
      <c r="D36" s="21"/>
      <c r="E36" s="21"/>
      <c r="F36" s="21"/>
      <c r="G36" s="21"/>
      <c r="H36" s="21"/>
      <c r="I36" s="21"/>
      <c r="J36" s="21"/>
      <c r="K36" s="21"/>
      <c r="L36" s="21"/>
      <c r="M36" s="21"/>
      <c r="N36" s="21"/>
      <c r="O36" s="21"/>
      <c r="P36" s="21"/>
      <c r="Q36" s="21"/>
      <c r="R36" s="21"/>
      <c r="S36" s="21"/>
      <c r="T36" s="21"/>
      <c r="U36" s="21"/>
      <c r="V36" s="43"/>
    </row>
    <row r="37" spans="1:22" x14ac:dyDescent="0.25">
      <c r="B37" s="20"/>
      <c r="C37" s="21"/>
      <c r="D37" s="21"/>
      <c r="E37" s="21"/>
      <c r="F37" s="21"/>
      <c r="G37" s="21"/>
      <c r="H37" s="21"/>
      <c r="I37" s="21"/>
      <c r="J37" s="21"/>
      <c r="K37" s="21"/>
      <c r="L37" s="21"/>
      <c r="M37" s="21"/>
      <c r="N37" s="21"/>
      <c r="O37" s="21"/>
      <c r="P37" s="21"/>
      <c r="Q37" s="21"/>
      <c r="R37" s="21"/>
      <c r="S37" s="21"/>
      <c r="T37" s="21"/>
      <c r="U37" s="21"/>
      <c r="V37" s="43"/>
    </row>
    <row r="38" spans="1:22" x14ac:dyDescent="0.25">
      <c r="B38" s="20"/>
      <c r="C38" s="21"/>
      <c r="D38" s="21"/>
      <c r="E38" s="21"/>
      <c r="F38" s="21"/>
      <c r="G38" s="21"/>
      <c r="H38" s="21"/>
      <c r="I38" s="21"/>
      <c r="J38" s="21"/>
      <c r="K38" s="21"/>
      <c r="L38" s="21"/>
      <c r="M38" s="21"/>
      <c r="N38" s="21"/>
      <c r="O38" s="21"/>
      <c r="P38" s="21"/>
      <c r="Q38" s="21"/>
      <c r="R38" s="21"/>
      <c r="S38" s="21"/>
      <c r="T38" s="21"/>
      <c r="U38" s="21"/>
      <c r="V38" s="43"/>
    </row>
    <row r="39" spans="1:22" x14ac:dyDescent="0.25">
      <c r="A39" s="40"/>
      <c r="B39" s="37"/>
      <c r="C39" s="21"/>
      <c r="D39" s="21"/>
      <c r="E39" s="21"/>
      <c r="F39" s="21"/>
      <c r="G39" s="21"/>
      <c r="H39" s="21"/>
      <c r="I39" s="21"/>
      <c r="J39" s="21"/>
      <c r="K39" s="21"/>
      <c r="L39" s="21"/>
      <c r="M39" s="21"/>
      <c r="N39" s="21"/>
      <c r="O39" s="21"/>
      <c r="P39" s="21"/>
      <c r="Q39" s="21"/>
      <c r="R39" s="21"/>
      <c r="S39" s="21"/>
      <c r="T39" s="21"/>
      <c r="U39" s="21"/>
      <c r="V39" s="43"/>
    </row>
    <row r="40" spans="1:22" x14ac:dyDescent="0.25">
      <c r="B40" s="20"/>
      <c r="C40" s="21"/>
      <c r="D40" s="21"/>
      <c r="E40" s="21"/>
      <c r="F40" s="21"/>
      <c r="G40" s="21"/>
      <c r="H40" s="21"/>
      <c r="I40" s="21"/>
      <c r="J40" s="21"/>
      <c r="K40" s="21"/>
      <c r="L40" s="21"/>
      <c r="M40" s="21"/>
      <c r="N40" s="21"/>
      <c r="O40" s="21"/>
      <c r="P40" s="21"/>
      <c r="Q40" s="21"/>
      <c r="R40" s="21"/>
      <c r="S40" s="21"/>
      <c r="T40" s="21"/>
      <c r="U40" s="21"/>
      <c r="V40" s="43"/>
    </row>
    <row r="41" spans="1:22" x14ac:dyDescent="0.25">
      <c r="B41" s="20"/>
      <c r="C41" s="21"/>
      <c r="D41" s="21"/>
      <c r="E41" s="21"/>
      <c r="F41" s="21"/>
      <c r="G41" s="21"/>
      <c r="H41" s="21"/>
      <c r="I41" s="21"/>
      <c r="J41" s="21"/>
      <c r="K41" s="21"/>
      <c r="L41" s="21"/>
      <c r="M41" s="21"/>
      <c r="N41" s="21"/>
      <c r="O41" s="21"/>
      <c r="P41" s="21"/>
      <c r="Q41" s="21"/>
      <c r="R41" s="21"/>
      <c r="S41" s="21"/>
      <c r="T41" s="21"/>
      <c r="U41" s="21"/>
      <c r="V41" s="43"/>
    </row>
    <row r="42" spans="1:22" x14ac:dyDescent="0.25">
      <c r="B42" s="20"/>
      <c r="C42" s="21"/>
      <c r="D42" s="21"/>
      <c r="E42" s="21"/>
      <c r="F42" s="21"/>
      <c r="G42" s="21"/>
      <c r="H42" s="21"/>
      <c r="I42" s="21"/>
      <c r="J42" s="21"/>
      <c r="K42" s="21"/>
      <c r="L42" s="21"/>
      <c r="M42" s="21"/>
      <c r="N42" s="21"/>
      <c r="O42" s="21"/>
      <c r="P42" s="21"/>
      <c r="Q42" s="21"/>
      <c r="R42" s="21"/>
      <c r="S42" s="21"/>
      <c r="T42" s="21"/>
      <c r="U42" s="21"/>
      <c r="V42" s="43"/>
    </row>
    <row r="43" spans="1:22" x14ac:dyDescent="0.25">
      <c r="B43" s="20"/>
      <c r="C43" s="21"/>
      <c r="D43" s="21"/>
      <c r="E43" s="21"/>
      <c r="F43" s="21"/>
      <c r="G43" s="21"/>
      <c r="H43" s="21"/>
      <c r="I43" s="21"/>
      <c r="J43" s="21"/>
      <c r="K43" s="21"/>
      <c r="L43" s="21"/>
      <c r="M43" s="21"/>
      <c r="N43" s="21"/>
      <c r="O43" s="21"/>
      <c r="P43" s="21"/>
      <c r="Q43" s="21"/>
      <c r="R43" s="21"/>
      <c r="S43" s="21"/>
      <c r="T43" s="21"/>
      <c r="U43" s="21"/>
      <c r="V43" s="43"/>
    </row>
    <row r="44" spans="1:22" x14ac:dyDescent="0.25">
      <c r="B44" s="20"/>
      <c r="C44" s="21"/>
      <c r="D44" s="21"/>
      <c r="E44" s="21"/>
      <c r="F44" s="21"/>
      <c r="G44" s="21"/>
      <c r="H44" s="21"/>
      <c r="I44" s="21"/>
      <c r="J44" s="21"/>
      <c r="K44" s="21"/>
      <c r="L44" s="21"/>
      <c r="M44" s="21"/>
      <c r="N44" s="21"/>
      <c r="O44" s="21"/>
      <c r="P44" s="21"/>
      <c r="Q44" s="21"/>
      <c r="R44" s="21"/>
      <c r="S44" s="21"/>
      <c r="T44" s="21"/>
      <c r="U44" s="21"/>
      <c r="V44" s="43"/>
    </row>
    <row r="45" spans="1:22" x14ac:dyDescent="0.25">
      <c r="B45" s="20"/>
      <c r="C45" s="21"/>
      <c r="D45" s="21"/>
      <c r="E45" s="21"/>
      <c r="F45" s="21"/>
      <c r="G45" s="21"/>
      <c r="H45" s="21"/>
      <c r="I45" s="21"/>
      <c r="J45" s="21"/>
      <c r="K45" s="21"/>
      <c r="L45" s="21"/>
      <c r="M45" s="21"/>
      <c r="N45" s="21"/>
      <c r="O45" s="21"/>
      <c r="P45" s="21"/>
      <c r="Q45" s="21"/>
      <c r="R45" s="21"/>
      <c r="S45" s="21"/>
      <c r="T45" s="21"/>
      <c r="U45" s="21"/>
      <c r="V45" s="43"/>
    </row>
    <row r="46" spans="1:22" x14ac:dyDescent="0.25">
      <c r="B46" s="20"/>
      <c r="C46" s="21"/>
      <c r="D46" s="21"/>
      <c r="E46" s="21"/>
      <c r="F46" s="21"/>
      <c r="G46" s="21"/>
      <c r="H46" s="21"/>
      <c r="I46" s="21"/>
      <c r="J46" s="21"/>
      <c r="K46" s="21"/>
      <c r="L46" s="21"/>
      <c r="M46" s="21"/>
      <c r="N46" s="21"/>
      <c r="O46" s="21"/>
      <c r="P46" s="21"/>
      <c r="Q46" s="21"/>
      <c r="R46" s="21"/>
      <c r="S46" s="21"/>
      <c r="T46" s="21"/>
      <c r="U46" s="21"/>
      <c r="V46" s="43"/>
    </row>
    <row r="47" spans="1:22" x14ac:dyDescent="0.25">
      <c r="B47" s="20"/>
      <c r="C47" s="21"/>
      <c r="D47" s="21"/>
      <c r="E47" s="21"/>
      <c r="F47" s="21"/>
      <c r="G47" s="21"/>
      <c r="H47" s="21"/>
      <c r="I47" s="21"/>
      <c r="J47" s="21"/>
      <c r="K47" s="21"/>
      <c r="L47" s="21"/>
      <c r="M47" s="21"/>
      <c r="N47" s="21"/>
      <c r="O47" s="21"/>
      <c r="P47" s="21"/>
      <c r="Q47" s="21"/>
      <c r="R47" s="21"/>
      <c r="S47" s="21"/>
      <c r="T47" s="21"/>
      <c r="U47" s="21"/>
      <c r="V47" s="43"/>
    </row>
    <row r="48" spans="1:22" x14ac:dyDescent="0.25">
      <c r="B48" s="20"/>
      <c r="C48" s="21"/>
      <c r="D48" s="21"/>
      <c r="E48" s="21"/>
      <c r="F48" s="21"/>
      <c r="G48" s="21"/>
      <c r="H48" s="21"/>
      <c r="I48" s="21"/>
      <c r="J48" s="21"/>
      <c r="K48" s="21"/>
      <c r="L48" s="21"/>
      <c r="M48" s="21"/>
      <c r="N48" s="21"/>
      <c r="O48" s="21"/>
      <c r="P48" s="21"/>
      <c r="Q48" s="21"/>
      <c r="R48" s="21"/>
      <c r="S48" s="21"/>
      <c r="T48" s="21"/>
      <c r="U48" s="21"/>
      <c r="V48" s="43"/>
    </row>
    <row r="49" spans="2:22" x14ac:dyDescent="0.25">
      <c r="B49" s="20"/>
      <c r="C49" s="21"/>
      <c r="D49" s="21"/>
      <c r="E49" s="21"/>
      <c r="F49" s="21"/>
      <c r="G49" s="21"/>
      <c r="H49" s="21"/>
      <c r="I49" s="21"/>
      <c r="J49" s="21"/>
      <c r="K49" s="21"/>
      <c r="L49" s="21"/>
      <c r="M49" s="21"/>
      <c r="N49" s="21"/>
      <c r="O49" s="21"/>
      <c r="P49" s="21"/>
      <c r="Q49" s="21"/>
      <c r="R49" s="21"/>
      <c r="S49" s="21"/>
      <c r="T49" s="21"/>
      <c r="U49" s="21"/>
      <c r="V49" s="43"/>
    </row>
    <row r="50" spans="2:22" x14ac:dyDescent="0.25">
      <c r="B50" s="20"/>
      <c r="C50" s="21"/>
      <c r="D50" s="21"/>
      <c r="E50" s="21"/>
      <c r="F50" s="21"/>
      <c r="G50" s="21"/>
      <c r="H50" s="21"/>
      <c r="I50" s="21"/>
      <c r="J50" s="21"/>
      <c r="K50" s="21"/>
      <c r="L50" s="21"/>
      <c r="M50" s="21"/>
      <c r="N50" s="21"/>
      <c r="O50" s="21"/>
      <c r="P50" s="21"/>
      <c r="Q50" s="21"/>
      <c r="R50" s="21"/>
      <c r="S50" s="21"/>
      <c r="T50" s="21"/>
      <c r="U50" s="21"/>
      <c r="V50" s="43"/>
    </row>
    <row r="51" spans="2:22" x14ac:dyDescent="0.25">
      <c r="B51" s="20"/>
      <c r="C51" s="21"/>
      <c r="D51" s="21"/>
      <c r="E51" s="21"/>
      <c r="F51" s="21"/>
      <c r="G51" s="21"/>
      <c r="H51" s="21"/>
      <c r="I51" s="21"/>
      <c r="J51" s="21"/>
      <c r="K51" s="21"/>
      <c r="L51" s="21"/>
      <c r="M51" s="21"/>
      <c r="N51" s="21"/>
      <c r="O51" s="21"/>
      <c r="P51" s="21"/>
      <c r="Q51" s="21"/>
      <c r="R51" s="21"/>
      <c r="S51" s="21"/>
      <c r="T51" s="21"/>
      <c r="U51" s="21"/>
      <c r="V51" s="43"/>
    </row>
    <row r="52" spans="2:22" x14ac:dyDescent="0.25">
      <c r="B52" s="20"/>
      <c r="C52" s="21"/>
      <c r="D52" s="21"/>
      <c r="E52" s="21"/>
      <c r="F52" s="21"/>
      <c r="G52" s="21"/>
      <c r="H52" s="21"/>
      <c r="I52" s="21"/>
      <c r="J52" s="21"/>
      <c r="K52" s="21"/>
      <c r="L52" s="21"/>
      <c r="M52" s="21"/>
      <c r="N52" s="21"/>
      <c r="O52" s="21"/>
      <c r="P52" s="21"/>
      <c r="Q52" s="21"/>
      <c r="R52" s="21"/>
      <c r="S52" s="21"/>
      <c r="T52" s="21"/>
      <c r="U52" s="21"/>
      <c r="V52" s="43"/>
    </row>
    <row r="53" spans="2:22" x14ac:dyDescent="0.25">
      <c r="B53" s="20"/>
      <c r="C53" s="21"/>
      <c r="D53" s="21"/>
      <c r="E53" s="21"/>
      <c r="F53" s="21"/>
      <c r="G53" s="21"/>
      <c r="H53" s="21"/>
      <c r="I53" s="21"/>
      <c r="J53" s="21"/>
      <c r="K53" s="21"/>
      <c r="L53" s="21"/>
      <c r="M53" s="21"/>
      <c r="N53" s="21"/>
      <c r="O53" s="21"/>
      <c r="P53" s="21"/>
      <c r="Q53" s="21"/>
      <c r="R53" s="21"/>
      <c r="S53" s="21"/>
      <c r="T53" s="21"/>
      <c r="U53" s="21"/>
      <c r="V53" s="43"/>
    </row>
    <row r="54" spans="2:22" x14ac:dyDescent="0.25">
      <c r="B54" s="20"/>
      <c r="C54" s="21"/>
      <c r="D54" s="21"/>
      <c r="E54" s="21"/>
      <c r="F54" s="21"/>
      <c r="G54" s="21"/>
      <c r="H54" s="21"/>
      <c r="I54" s="21"/>
      <c r="J54" s="21"/>
      <c r="K54" s="21"/>
      <c r="L54" s="21"/>
      <c r="M54" s="21"/>
      <c r="N54" s="21"/>
      <c r="O54" s="21"/>
      <c r="P54" s="21"/>
      <c r="Q54" s="21"/>
      <c r="R54" s="21"/>
      <c r="S54" s="21"/>
      <c r="T54" s="21"/>
      <c r="U54" s="21"/>
      <c r="V54" s="43"/>
    </row>
    <row r="55" spans="2:22" x14ac:dyDescent="0.25">
      <c r="B55" s="37"/>
      <c r="C55" s="21"/>
      <c r="D55" s="21"/>
      <c r="E55" s="21"/>
      <c r="F55" s="21"/>
      <c r="G55" s="21"/>
      <c r="H55" s="21"/>
      <c r="I55" s="21"/>
      <c r="J55" s="21"/>
      <c r="K55" s="21"/>
      <c r="L55" s="21"/>
      <c r="M55" s="21"/>
      <c r="N55" s="21"/>
      <c r="O55" s="21"/>
      <c r="P55" s="21"/>
      <c r="Q55" s="21"/>
      <c r="R55" s="21"/>
      <c r="S55" s="21"/>
      <c r="T55" s="21"/>
      <c r="U55" s="21"/>
      <c r="V55" s="36"/>
    </row>
    <row r="56" spans="2:22" x14ac:dyDescent="0.25">
      <c r="B56" s="37"/>
      <c r="C56" s="21"/>
      <c r="D56" s="21"/>
      <c r="E56" s="21"/>
      <c r="F56" s="21"/>
      <c r="G56" s="21"/>
      <c r="H56" s="21"/>
      <c r="I56" s="21"/>
      <c r="J56" s="21"/>
      <c r="K56" s="21"/>
      <c r="L56" s="21"/>
      <c r="M56" s="21"/>
      <c r="N56" s="21"/>
      <c r="O56" s="21"/>
      <c r="P56" s="21"/>
      <c r="Q56" s="21"/>
      <c r="R56" s="21"/>
      <c r="S56" s="21"/>
      <c r="T56" s="21"/>
      <c r="U56" s="21"/>
      <c r="V56" s="36"/>
    </row>
    <row r="57" spans="2:22" x14ac:dyDescent="0.25">
      <c r="B57" s="37"/>
      <c r="C57" s="21"/>
      <c r="D57" s="21"/>
      <c r="E57" s="21"/>
      <c r="F57" s="21"/>
      <c r="G57" s="21"/>
      <c r="H57" s="21"/>
      <c r="I57" s="21"/>
      <c r="J57" s="21"/>
      <c r="K57" s="21"/>
      <c r="L57" s="21"/>
      <c r="M57" s="21"/>
      <c r="N57" s="21"/>
      <c r="O57" s="21"/>
      <c r="P57" s="21"/>
      <c r="Q57" s="21"/>
      <c r="R57" s="21"/>
      <c r="S57" s="21"/>
      <c r="T57" s="21"/>
      <c r="U57" s="21"/>
      <c r="V57" s="36"/>
    </row>
    <row r="58" spans="2:22" x14ac:dyDescent="0.25">
      <c r="B58" s="37"/>
      <c r="C58" s="21"/>
      <c r="D58" s="21"/>
      <c r="E58" s="21"/>
      <c r="F58" s="21"/>
      <c r="G58" s="21"/>
      <c r="H58" s="21"/>
      <c r="I58" s="21"/>
      <c r="J58" s="21"/>
      <c r="K58" s="21"/>
      <c r="L58" s="21"/>
      <c r="M58" s="21"/>
      <c r="N58" s="21"/>
      <c r="O58" s="21"/>
      <c r="P58" s="21"/>
      <c r="Q58" s="21"/>
      <c r="R58" s="21"/>
      <c r="S58" s="21"/>
      <c r="T58" s="21"/>
      <c r="U58" s="21"/>
      <c r="V58" s="36"/>
    </row>
    <row r="59" spans="2:22" x14ac:dyDescent="0.25">
      <c r="B59" s="37"/>
      <c r="C59" s="21"/>
      <c r="D59" s="21"/>
      <c r="E59" s="21"/>
      <c r="F59" s="21"/>
      <c r="G59" s="21"/>
      <c r="H59" s="21"/>
      <c r="I59" s="21"/>
      <c r="J59" s="21"/>
      <c r="K59" s="21"/>
      <c r="L59" s="21"/>
      <c r="M59" s="21"/>
      <c r="N59" s="21"/>
      <c r="O59" s="21"/>
      <c r="P59" s="21"/>
      <c r="Q59" s="21"/>
      <c r="R59" s="21"/>
      <c r="S59" s="21"/>
      <c r="T59" s="21"/>
      <c r="U59" s="21"/>
      <c r="V59" s="36"/>
    </row>
    <row r="60" spans="2:22" x14ac:dyDescent="0.25">
      <c r="B60" s="37"/>
      <c r="C60" s="21"/>
      <c r="D60" s="21"/>
      <c r="E60" s="21"/>
      <c r="F60" s="21"/>
      <c r="G60" s="21"/>
      <c r="H60" s="21"/>
      <c r="I60" s="21"/>
      <c r="J60" s="21"/>
      <c r="K60" s="21"/>
      <c r="L60" s="21"/>
      <c r="M60" s="21"/>
      <c r="N60" s="21"/>
      <c r="O60" s="21"/>
      <c r="P60" s="21"/>
      <c r="Q60" s="21"/>
      <c r="R60" s="21"/>
      <c r="S60" s="21"/>
      <c r="T60" s="21"/>
      <c r="U60" s="21"/>
      <c r="V60" s="36"/>
    </row>
    <row r="61" spans="2:22" x14ac:dyDescent="0.25">
      <c r="B61" s="20"/>
      <c r="C61" s="21"/>
      <c r="D61" s="21"/>
      <c r="E61" s="21"/>
      <c r="F61" s="21"/>
      <c r="G61" s="21"/>
      <c r="H61" s="21"/>
      <c r="I61" s="21"/>
      <c r="J61" s="21"/>
      <c r="K61" s="21"/>
      <c r="L61" s="21"/>
      <c r="M61" s="21"/>
      <c r="N61" s="21"/>
      <c r="O61" s="21"/>
      <c r="P61" s="21"/>
      <c r="Q61" s="21"/>
      <c r="R61" s="21"/>
      <c r="S61" s="21"/>
      <c r="T61" s="21"/>
      <c r="U61" s="21"/>
      <c r="V61" s="36"/>
    </row>
    <row r="62" spans="2:22" x14ac:dyDescent="0.25">
      <c r="B62" s="20"/>
      <c r="C62" s="21"/>
      <c r="D62" s="21"/>
      <c r="E62" s="21"/>
      <c r="F62" s="21"/>
      <c r="G62" s="21"/>
      <c r="H62" s="21"/>
      <c r="I62" s="21"/>
      <c r="J62" s="21"/>
      <c r="K62" s="21"/>
      <c r="L62" s="21"/>
      <c r="M62" s="21"/>
      <c r="N62" s="21"/>
      <c r="O62" s="21"/>
      <c r="P62" s="21"/>
      <c r="Q62" s="21"/>
      <c r="R62" s="21"/>
      <c r="S62" s="21"/>
      <c r="T62" s="21"/>
      <c r="U62" s="21"/>
      <c r="V62" s="36"/>
    </row>
    <row r="63" spans="2:22" x14ac:dyDescent="0.25">
      <c r="B63" s="20"/>
      <c r="C63" s="21"/>
      <c r="D63" s="21"/>
      <c r="E63" s="21"/>
      <c r="F63" s="21"/>
      <c r="G63" s="21"/>
      <c r="H63" s="21"/>
      <c r="I63" s="21"/>
      <c r="J63" s="21"/>
      <c r="K63" s="21"/>
      <c r="L63" s="21"/>
      <c r="M63" s="21"/>
      <c r="N63" s="21"/>
      <c r="O63" s="21"/>
      <c r="P63" s="21"/>
      <c r="Q63" s="21"/>
      <c r="R63" s="21"/>
      <c r="S63" s="21"/>
      <c r="T63" s="21"/>
      <c r="U63" s="21"/>
      <c r="V63" s="36"/>
    </row>
    <row r="64" spans="2:22" x14ac:dyDescent="0.25">
      <c r="B64" s="20"/>
      <c r="C64" s="21"/>
      <c r="D64" s="21"/>
      <c r="E64" s="21"/>
      <c r="F64" s="21"/>
      <c r="G64" s="21"/>
      <c r="H64" s="21"/>
      <c r="I64" s="21"/>
      <c r="J64" s="21"/>
      <c r="K64" s="21"/>
      <c r="L64" s="21"/>
      <c r="M64" s="21"/>
      <c r="N64" s="21"/>
      <c r="O64" s="21"/>
      <c r="P64" s="21"/>
      <c r="Q64" s="21"/>
      <c r="R64" s="21"/>
      <c r="S64" s="21"/>
      <c r="T64" s="21"/>
      <c r="U64" s="21"/>
    </row>
    <row r="65" spans="2:21" x14ac:dyDescent="0.25">
      <c r="B65" s="20"/>
      <c r="C65" s="21"/>
      <c r="D65" s="21"/>
      <c r="E65" s="21"/>
      <c r="F65" s="21"/>
      <c r="G65" s="21"/>
      <c r="H65" s="21"/>
      <c r="I65" s="21"/>
      <c r="J65" s="21"/>
      <c r="K65" s="21"/>
      <c r="L65" s="21"/>
      <c r="M65" s="21"/>
      <c r="N65" s="21"/>
      <c r="O65" s="21"/>
      <c r="P65" s="21"/>
      <c r="Q65" s="21"/>
      <c r="R65" s="21"/>
      <c r="S65" s="21"/>
      <c r="T65" s="21"/>
      <c r="U65" s="21"/>
    </row>
    <row r="66" spans="2:21" x14ac:dyDescent="0.25">
      <c r="B66" s="20"/>
      <c r="C66" s="21"/>
      <c r="D66" s="21"/>
      <c r="E66" s="21"/>
      <c r="F66" s="21"/>
      <c r="G66" s="21"/>
      <c r="H66" s="21"/>
      <c r="I66" s="21"/>
      <c r="J66" s="21"/>
      <c r="K66" s="21"/>
      <c r="L66" s="21"/>
      <c r="M66" s="21"/>
      <c r="N66" s="21"/>
      <c r="O66" s="21"/>
      <c r="P66" s="21"/>
      <c r="Q66" s="21"/>
      <c r="R66" s="21"/>
      <c r="S66" s="21"/>
      <c r="T66" s="21"/>
      <c r="U66" s="21"/>
    </row>
    <row r="67" spans="2:21" x14ac:dyDescent="0.25">
      <c r="B67" s="20"/>
      <c r="C67" s="21"/>
      <c r="D67" s="21"/>
      <c r="E67" s="21"/>
      <c r="F67" s="21"/>
      <c r="G67" s="21"/>
      <c r="H67" s="21"/>
      <c r="I67" s="21"/>
      <c r="J67" s="21"/>
      <c r="K67" s="21"/>
      <c r="L67" s="21"/>
      <c r="M67" s="21"/>
      <c r="N67" s="21"/>
      <c r="O67" s="21"/>
      <c r="P67" s="21"/>
      <c r="Q67" s="21"/>
      <c r="R67" s="21"/>
      <c r="S67" s="21"/>
      <c r="T67" s="21"/>
      <c r="U67" s="21"/>
    </row>
  </sheetData>
  <hyperlinks>
    <hyperlink ref="A2" r:id="rId1" display="www.adirondacklakessurvey.org" xr:uid="{00000000-0004-0000-0300-000000000000}"/>
  </hyperlinks>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
  <sheetViews>
    <sheetView topLeftCell="A3" zoomScale="85" zoomScaleNormal="85" workbookViewId="0">
      <selection activeCell="G9" sqref="G9"/>
    </sheetView>
  </sheetViews>
  <sheetFormatPr defaultRowHeight="15" x14ac:dyDescent="0.25"/>
  <cols>
    <col min="1" max="1" width="13.7109375" customWidth="1"/>
    <col min="2" max="2" width="11.7109375" customWidth="1"/>
    <col min="9" max="9" width="12.28515625" bestFit="1" customWidth="1"/>
  </cols>
  <sheetData>
    <row r="1" spans="1:16" ht="15.75" x14ac:dyDescent="0.25">
      <c r="A1" s="1" t="s">
        <v>94</v>
      </c>
    </row>
    <row r="2" spans="1:16" x14ac:dyDescent="0.25">
      <c r="A2" s="2" t="s">
        <v>95</v>
      </c>
    </row>
    <row r="3" spans="1:16" x14ac:dyDescent="0.25">
      <c r="A3" s="2"/>
    </row>
    <row r="4" spans="1:16" ht="15.75" x14ac:dyDescent="0.25">
      <c r="A4" s="4" t="s">
        <v>150</v>
      </c>
    </row>
    <row r="5" spans="1:16" x14ac:dyDescent="0.25">
      <c r="A5" s="5" t="s">
        <v>105</v>
      </c>
    </row>
    <row r="7" spans="1:16" ht="14.65" customHeight="1" x14ac:dyDescent="0.25">
      <c r="A7" s="8" t="s">
        <v>51</v>
      </c>
      <c r="B7" s="8" t="s">
        <v>52</v>
      </c>
      <c r="C7" s="8" t="s">
        <v>53</v>
      </c>
      <c r="D7" s="8" t="s">
        <v>54</v>
      </c>
      <c r="E7" s="8" t="s">
        <v>55</v>
      </c>
      <c r="F7" s="8" t="s">
        <v>56</v>
      </c>
      <c r="G7" s="8" t="s">
        <v>57</v>
      </c>
      <c r="I7" s="52" t="s">
        <v>108</v>
      </c>
      <c r="J7" s="52"/>
      <c r="K7" s="52"/>
      <c r="L7" s="52"/>
      <c r="M7" s="52"/>
      <c r="N7" s="52"/>
      <c r="O7" s="52"/>
      <c r="P7" s="22"/>
    </row>
    <row r="8" spans="1:16" x14ac:dyDescent="0.25">
      <c r="A8" s="8" t="s">
        <v>58</v>
      </c>
      <c r="B8" s="9"/>
      <c r="C8">
        <f>COUNT('2022 INVALID'!A7:A1048576)+COUNT(Table_Query_from_chem3[LABNO])</f>
        <v>96</v>
      </c>
      <c r="I8" s="52"/>
      <c r="J8" s="52"/>
      <c r="K8" s="52"/>
      <c r="L8" s="52"/>
      <c r="M8" s="52"/>
      <c r="N8" s="52"/>
      <c r="O8" s="52"/>
      <c r="P8" s="22"/>
    </row>
    <row r="9" spans="1:16" x14ac:dyDescent="0.25">
      <c r="A9" s="8" t="s">
        <v>59</v>
      </c>
      <c r="B9" s="9" t="s">
        <v>60</v>
      </c>
      <c r="C9" s="13">
        <f>COUNT('2022 INVALID'!E$7:E$214)+COUNT('2022 VALID'!E$7:E$250)</f>
        <v>85</v>
      </c>
      <c r="D9" s="13">
        <f>MIN('2022 INVALID'!E$7:E$250,'2022 VALID'!E$7:E$250)</f>
        <v>-120</v>
      </c>
      <c r="E9" s="13">
        <f>MAX('2022 INVALID'!E$7:E$250,'2022 VALID'!E$7:E$250)</f>
        <v>5733</v>
      </c>
      <c r="F9" s="13">
        <f>AVERAGE('2022 INVALID'!E$7:E$250,'2022 VALID'!E$7:E$250)</f>
        <v>992.78823529411761</v>
      </c>
      <c r="G9" s="13">
        <f>STDEV('2022 INVALID'!E$7:E$250,'2022 VALID'!E$7:E$250)</f>
        <v>1202.3009992165385</v>
      </c>
      <c r="I9" s="52"/>
      <c r="J9" s="52"/>
      <c r="K9" s="52"/>
      <c r="L9" s="52"/>
      <c r="M9" s="52"/>
      <c r="N9" s="52"/>
      <c r="O9" s="52"/>
      <c r="P9" s="22"/>
    </row>
    <row r="10" spans="1:16" ht="17.25" x14ac:dyDescent="0.25">
      <c r="A10" s="8" t="s">
        <v>61</v>
      </c>
      <c r="B10" s="9" t="s">
        <v>62</v>
      </c>
      <c r="C10" s="13">
        <f>COUNT('2022 INVALID'!F$7:F$214)+COUNT('2022 VALID'!F$7:F$250)</f>
        <v>87</v>
      </c>
      <c r="D10" s="7">
        <f>MIN('2022 INVALID'!F$7:F$264,'2022 VALID'!F$7:F$250)</f>
        <v>0.11854961999999999</v>
      </c>
      <c r="E10" s="7">
        <f>MAX('2022 INVALID'!F$7:F$264,'2022 VALID'!F$7:F$250)</f>
        <v>0.81585419000000003</v>
      </c>
      <c r="F10" s="7">
        <f>AVERAGE('2022 INVALID'!F$7:F$264,'2022 VALID'!F$7:F$250)</f>
        <v>0.42982039344827572</v>
      </c>
      <c r="G10" s="7">
        <f>STDEV('2022 INVALID'!F$7:F$264,'2022 VALID'!F$7:F$250)</f>
        <v>0.15699787208327709</v>
      </c>
      <c r="I10" s="52"/>
      <c r="J10" s="52"/>
      <c r="K10" s="52"/>
      <c r="L10" s="52"/>
      <c r="M10" s="52"/>
      <c r="N10" s="52"/>
      <c r="O10" s="52"/>
      <c r="P10" s="22"/>
    </row>
    <row r="11" spans="1:16" ht="17.25" x14ac:dyDescent="0.25">
      <c r="A11" s="8" t="s">
        <v>2</v>
      </c>
      <c r="B11" s="9" t="s">
        <v>63</v>
      </c>
      <c r="C11" s="13">
        <f>COUNT('2022 INVALID'!AH$7:AH$214)+COUNT('2022 VALID'!AH$7:AH$250)</f>
        <v>96</v>
      </c>
      <c r="D11" s="12">
        <f>MIN('2022 INVALID'!AH$7:AH$250,'2022 VALID'!AH$7:AH$250)</f>
        <v>1.8285228</v>
      </c>
      <c r="E11" s="12">
        <f>MAX('2022 INVALID'!AH$7:AH$250,'2022 VALID'!AH$7:AH$250)</f>
        <v>140.54112000000001</v>
      </c>
      <c r="F11" s="12">
        <f>AVERAGE('2022 INVALID'!AH$7:AH$250,'2022 VALID'!AH$7:AH$250)</f>
        <v>34.452240501041665</v>
      </c>
      <c r="G11" s="12">
        <f>STDEV('2022 INVALID'!AH$7:AH$250,'2022 VALID'!AH$7:AH$250)</f>
        <v>29.42279733029012</v>
      </c>
      <c r="I11" s="52"/>
      <c r="J11" s="52"/>
      <c r="K11" s="52"/>
      <c r="L11" s="52"/>
      <c r="M11" s="52"/>
      <c r="N11" s="52"/>
      <c r="O11" s="52"/>
      <c r="P11" s="22"/>
    </row>
    <row r="12" spans="1:16" ht="17.25" x14ac:dyDescent="0.25">
      <c r="A12" s="8" t="s">
        <v>3</v>
      </c>
      <c r="B12" s="9" t="s">
        <v>63</v>
      </c>
      <c r="C12" s="13">
        <f>COUNT('2022 INVALID'!AK$7:AK$214)+COUNT('2022 VALID'!AK$7:AK$250)</f>
        <v>96</v>
      </c>
      <c r="D12" s="12">
        <f>MIN('2022 INVALID'!AK$7:AK$250,'2022 VALID'!AK$7:AK$250)</f>
        <v>1.1773263</v>
      </c>
      <c r="E12" s="12">
        <f>MAX('2022 INVALID'!AK$7:AK$250,'2022 VALID'!AK$7:AK$250)</f>
        <v>190.50107</v>
      </c>
      <c r="F12" s="12">
        <f>AVERAGE('2022 INVALID'!AK$7:AK$250,'2022 VALID'!AK$7:AK$250)</f>
        <v>38.924679122916679</v>
      </c>
      <c r="G12" s="12">
        <f>STDEV('2022 INVALID'!AK$7:AK$250,'2022 VALID'!AK$7:AK$250)</f>
        <v>36.229589840302971</v>
      </c>
      <c r="I12" s="52"/>
      <c r="J12" s="52"/>
      <c r="K12" s="52"/>
      <c r="L12" s="52"/>
      <c r="M12" s="52"/>
      <c r="N12" s="52"/>
      <c r="O12" s="52"/>
      <c r="P12" s="22"/>
    </row>
    <row r="13" spans="1:16" ht="17.25" x14ac:dyDescent="0.25">
      <c r="A13" s="8" t="s">
        <v>64</v>
      </c>
      <c r="B13" s="9" t="s">
        <v>63</v>
      </c>
      <c r="C13" s="13">
        <f>COUNT('2022 INVALID'!AN$7:AN$214)+COUNT('2022 VALID'!AN$7:AN$250)</f>
        <v>96</v>
      </c>
      <c r="D13" s="12">
        <f>MIN('2022 INVALID'!AN$7:AN$250,'2022 VALID'!AN$7:AN$250)</f>
        <v>0</v>
      </c>
      <c r="E13" s="12">
        <f>MAX('2022 INVALID'!AN$7:AN$250,'2022 VALID'!AN$7:AN$250)</f>
        <v>39.235042999999997</v>
      </c>
      <c r="F13" s="12">
        <f>AVERAGE('2022 INVALID'!AN$7:AN$250,'2022 VALID'!AN$7:AN$250)</f>
        <v>3.8357708087500018</v>
      </c>
      <c r="G13" s="12">
        <f>STDEV('2022 INVALID'!AN$7:AN$250,'2022 VALID'!AN$7:AN$250)</f>
        <v>5.2714949467619272</v>
      </c>
      <c r="I13" s="22"/>
      <c r="J13" s="22"/>
      <c r="K13" s="22"/>
      <c r="L13" s="22"/>
      <c r="M13" s="22"/>
      <c r="N13" s="22"/>
      <c r="O13" s="22"/>
      <c r="P13" s="22"/>
    </row>
    <row r="14" spans="1:16" ht="17.25" x14ac:dyDescent="0.25">
      <c r="A14" s="8" t="s">
        <v>65</v>
      </c>
      <c r="B14" s="9" t="s">
        <v>63</v>
      </c>
      <c r="C14" s="13">
        <f>COUNT('2022 INVALID'!S$7:S$214)+COUNT('2022 VALID'!S$7:S$250)</f>
        <v>90</v>
      </c>
      <c r="D14" s="12">
        <f>MIN('2022 INVALID'!S$7:S$250,'2022 VALID'!S$7:S$250)</f>
        <v>-3.5430910999999998</v>
      </c>
      <c r="E14" s="12">
        <f>MAX('2022 INVALID'!S$7:S$250,'2022 VALID'!S$7:S$250)</f>
        <v>161.68471</v>
      </c>
      <c r="F14" s="12">
        <f>AVERAGE('2022 INVALID'!S$7:S$250,'2022 VALID'!S$7:S$250)</f>
        <v>32.226602582888887</v>
      </c>
      <c r="G14" s="12">
        <f>STDEV('2022 INVALID'!S$7:S$250,'2022 VALID'!S$7:S$250)</f>
        <v>30.475834705220336</v>
      </c>
      <c r="I14" s="22"/>
      <c r="J14" s="22"/>
      <c r="K14" s="22"/>
      <c r="L14" s="22"/>
      <c r="M14" s="22"/>
      <c r="N14" s="22"/>
      <c r="O14" s="22"/>
      <c r="P14" s="22"/>
    </row>
    <row r="15" spans="1:16" ht="17.25" x14ac:dyDescent="0.25">
      <c r="A15" s="8" t="s">
        <v>66</v>
      </c>
      <c r="B15" s="9" t="s">
        <v>63</v>
      </c>
      <c r="C15" s="13">
        <f>COUNT('2022 INVALID'!V$7:V$214)+COUNT('2022 VALID'!V$7:V$250)</f>
        <v>90</v>
      </c>
      <c r="D15" s="12">
        <f>MIN('2022 INVALID'!V$7:V$250,'2022 VALID'!V$7:V$250)</f>
        <v>0.82287597999999995</v>
      </c>
      <c r="E15" s="12">
        <f>MAX('2022 INVALID'!V$7:V$250,'2022 VALID'!V$7:V$250)</f>
        <v>30.528697999999999</v>
      </c>
      <c r="F15" s="12">
        <f>AVERAGE('2022 INVALID'!V$7:V$250,'2022 VALID'!V$7:V$250)</f>
        <v>7.362911146444449</v>
      </c>
      <c r="G15" s="12">
        <f>STDEV('2022 INVALID'!V$7:V$250,'2022 VALID'!V$7:V$250)</f>
        <v>4.9832126705959601</v>
      </c>
      <c r="I15" s="22"/>
      <c r="J15" s="22"/>
      <c r="K15" s="22"/>
      <c r="L15" s="22"/>
      <c r="M15" s="22"/>
      <c r="N15" s="22"/>
      <c r="O15" s="22"/>
      <c r="P15" s="22"/>
    </row>
    <row r="16" spans="1:16" ht="17.25" x14ac:dyDescent="0.25">
      <c r="A16" s="8" t="s">
        <v>67</v>
      </c>
      <c r="B16" s="9" t="s">
        <v>63</v>
      </c>
      <c r="C16" s="13">
        <f>COUNT('2022 INVALID'!Y$7:Y$214)+COUNT('2022 VALID'!Y$7:Y$250)</f>
        <v>94</v>
      </c>
      <c r="D16" s="12">
        <f>MIN('2022 INVALID'!Y$7:Y$250,'2022 VALID'!Y$7:Y$250)</f>
        <v>-0.34798041000000002</v>
      </c>
      <c r="E16" s="12">
        <f>MAX('2022 INVALID'!Y$7:Y$250,'2022 VALID'!Y$7:Y$250)</f>
        <v>66.942734000000002</v>
      </c>
      <c r="F16" s="12">
        <f>AVERAGE('2022 INVALID'!Y$7:Y$250,'2022 VALID'!Y$7:Y$250)</f>
        <v>4.3206025523191496</v>
      </c>
      <c r="G16" s="12">
        <f>STDEV('2022 INVALID'!Y$7:Y$250,'2022 VALID'!Y$7:Y$250)</f>
        <v>8.4460207023741045</v>
      </c>
    </row>
    <row r="17" spans="1:7" ht="17.25" x14ac:dyDescent="0.25">
      <c r="A17" s="8" t="s">
        <v>4</v>
      </c>
      <c r="B17" s="9" t="s">
        <v>63</v>
      </c>
      <c r="C17" s="13">
        <f>COUNT('2022 INVALID'!AB$7:AB$214)+COUNT('2022 VALID'!AB$7:AB$250)</f>
        <v>95</v>
      </c>
      <c r="D17" s="12">
        <f>MIN('2022 INVALID'!AB$7:AB$250,'2022 VALID'!AB$7:AB$250)</f>
        <v>0.23018904000000001</v>
      </c>
      <c r="E17" s="12">
        <f>MAX('2022 INVALID'!AB$7:AB$250,'2022 VALID'!AB$7:AB$250)</f>
        <v>21.049509</v>
      </c>
      <c r="F17" s="12">
        <f>AVERAGE('2022 INVALID'!AB$7:AB$250,'2022 VALID'!AB$7:AB$250)</f>
        <v>2.6874233423157912</v>
      </c>
      <c r="G17" s="12">
        <f>STDEV('2022 INVALID'!AB$7:AB$250,'2022 VALID'!AB$7:AB$250)</f>
        <v>2.5606750652996548</v>
      </c>
    </row>
    <row r="18" spans="1:7" ht="17.25" x14ac:dyDescent="0.25">
      <c r="A18" s="8" t="s">
        <v>5</v>
      </c>
      <c r="B18" s="9" t="s">
        <v>63</v>
      </c>
      <c r="C18" s="13">
        <f>COUNT('2022 INVALID'!AE$7:AE$214)+COUNT('2022 VALID'!AE$7:AE$250)</f>
        <v>96</v>
      </c>
      <c r="D18" s="12">
        <f>MIN('2022 INVALID'!AE$7:AE$250,'2022 VALID'!AE$7:AE$250)</f>
        <v>0.60978991000000005</v>
      </c>
      <c r="E18" s="12">
        <f>MAX('2022 INVALID'!AE$7:AE$250,'2022 VALID'!AE$7:AE$250)</f>
        <v>447.41949</v>
      </c>
      <c r="F18" s="12">
        <f>AVERAGE('2022 INVALID'!AE$7:AE$250,'2022 VALID'!AE$7:AE$250)</f>
        <v>84.000290936562507</v>
      </c>
      <c r="G18" s="12">
        <f>STDEV('2022 INVALID'!AE$7:AE$250,'2022 VALID'!AE$7:AE$250)</f>
        <v>77.132773955880538</v>
      </c>
    </row>
    <row r="19" spans="1:7" ht="17.25" x14ac:dyDescent="0.25">
      <c r="A19" s="8" t="s">
        <v>6</v>
      </c>
      <c r="B19" s="9" t="s">
        <v>148</v>
      </c>
      <c r="C19" s="13">
        <f>COUNT('2022 INVALID'!AO$7:AO$214)+COUNT('2022 VALID'!AO$7:AO$250)</f>
        <v>86</v>
      </c>
      <c r="D19" s="12">
        <f>MIN('2022 INVALID'!AO$7:AO$250,'2022 VALID'!AO$7:AO$250)</f>
        <v>57.666668000000001</v>
      </c>
      <c r="E19" s="12">
        <f>MAX('2022 INVALID'!AO$7:AO$250,'2022 VALID'!AO$7:AO$250)</f>
        <v>1300.4166</v>
      </c>
      <c r="F19" s="12">
        <f>AVERAGE('2022 INVALID'!AO$7:AO$250,'2022 VALID'!AO$7:AO$250)</f>
        <v>423.26162569767433</v>
      </c>
      <c r="G19" s="12">
        <f>STDEV('2022 INVALID'!AO$7:AO$250,'2022 VALID'!AO$7:AO$250)</f>
        <v>283.52304916724609</v>
      </c>
    </row>
    <row r="20" spans="1:7" x14ac:dyDescent="0.25">
      <c r="A20" s="8" t="s">
        <v>124</v>
      </c>
      <c r="B20" s="9"/>
      <c r="C20" s="13"/>
      <c r="D20" s="12"/>
      <c r="E20" s="12"/>
      <c r="F20" s="12"/>
      <c r="G20" s="12"/>
    </row>
    <row r="21" spans="1:7" ht="17.25" x14ac:dyDescent="0.25">
      <c r="A21" s="8" t="s">
        <v>68</v>
      </c>
      <c r="B21" s="9" t="s">
        <v>69</v>
      </c>
      <c r="C21" s="13">
        <f>COUNT('2022 INVALID'!N$7:N$214)+COUNT('2022 VALID'!N$7:N$250)</f>
        <v>85</v>
      </c>
      <c r="D21" s="12">
        <f>MIN('2022 INVALID'!N$7:N$250,'2022 VALID'!N$7:N$250)</f>
        <v>2.8239999</v>
      </c>
      <c r="E21" s="12">
        <f>MAX('2022 INVALID'!N$7:N$250,'2022 VALID'!N$7:N$250)</f>
        <v>57.269001000000003</v>
      </c>
      <c r="F21" s="12">
        <f>AVERAGE('2022 INVALID'!N$7:N$250,'2022 VALID'!N$7:N$250)</f>
        <v>17.478835307058823</v>
      </c>
      <c r="G21" s="12">
        <f>STDEV('2022 INVALID'!N$7:N$250,'2022 VALID'!N$7:N$250)</f>
        <v>11.331983738671834</v>
      </c>
    </row>
    <row r="22" spans="1:7" x14ac:dyDescent="0.25">
      <c r="A22" s="8" t="s">
        <v>70</v>
      </c>
      <c r="B22" s="9"/>
      <c r="C22" s="13">
        <f>COUNT('2022 INVALID'!L$7:L$214)+COUNT('2022 VALID'!L$7:L$250)</f>
        <v>96</v>
      </c>
      <c r="D22" s="12">
        <f>MIN('2022 INVALID'!L$7:L$250,'2022 VALID'!L$7:L$250)</f>
        <v>5.0149999000000003</v>
      </c>
      <c r="E22" s="12">
        <f>MAX('2022 INVALID'!L$7:L$250,'2022 VALID'!L$7:L$250)</f>
        <v>7.1189999999999998</v>
      </c>
      <c r="F22" s="12">
        <f>AVERAGE('2022 INVALID'!L$7:L$250,'2022 VALID'!L$7:L$250)</f>
        <v>6.1905624927083345</v>
      </c>
      <c r="G22" s="12">
        <f>STDEV('2022 INVALID'!L$7:L$250,'2022 VALID'!L$7:L$250)</f>
        <v>0.45315476072796007</v>
      </c>
    </row>
    <row r="23" spans="1:7" ht="17.25" x14ac:dyDescent="0.25">
      <c r="A23" s="8" t="s">
        <v>71</v>
      </c>
      <c r="B23" s="9" t="s">
        <v>63</v>
      </c>
      <c r="C23" s="13">
        <f>COUNT('2022 INVALID'!P$7:P$214)+COUNT('2022 VALID'!P$7:P$250)</f>
        <v>96</v>
      </c>
      <c r="D23" s="12">
        <f>MIN('2022 INVALID'!P$7:P$250,'2022 VALID'!P$7:P$250)</f>
        <v>7.5504109E-2</v>
      </c>
      <c r="E23" s="12">
        <f>MAX('2022 INVALID'!P$7:P$250,'2022 VALID'!P$7:P$250)</f>
        <v>9.5933580000000003</v>
      </c>
      <c r="F23" s="12">
        <f>AVERAGE('2022 INVALID'!P$7:P$250,'2022 VALID'!P$7:P$250)</f>
        <v>1.1853099110160707</v>
      </c>
      <c r="G23" s="12">
        <f>STDEV('2022 INVALID'!P$7:P$250,'2022 VALID'!P$7:P$250)</f>
        <v>1.6602147945230239</v>
      </c>
    </row>
  </sheetData>
  <mergeCells count="1">
    <mergeCell ref="I7:O12"/>
  </mergeCells>
  <hyperlinks>
    <hyperlink ref="A2" r:id="rId1" display="www.adirondacklakessurvey.org"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2022 VALID</vt:lpstr>
      <vt:lpstr>2022 INVALID</vt:lpstr>
      <vt:lpstr>2022 BLANKS, RINSES &amp; QC</vt:lpstr>
      <vt:lpstr>2022 DATA SUMMARY</vt:lpstr>
    </vt:vector>
  </TitlesOfParts>
  <Company>NYSDEC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kmdevins</dc:creator>
  <cp:lastModifiedBy>sara lance</cp:lastModifiedBy>
  <dcterms:created xsi:type="dcterms:W3CDTF">2017-05-22T18:27:44Z</dcterms:created>
  <dcterms:modified xsi:type="dcterms:W3CDTF">2023-05-04T21:21:24Z</dcterms:modified>
</cp:coreProperties>
</file>